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luca.imperiale\Desktop\"/>
    </mc:Choice>
  </mc:AlternateContent>
  <bookViews>
    <workbookView xWindow="1620" yWindow="576" windowWidth="12036" windowHeight="3528" tabRatio="940" firstSheet="4" activeTab="7"/>
  </bookViews>
  <sheets>
    <sheet name="Scenari" sheetId="29" r:id="rId1"/>
    <sheet name="SP_Iniziale" sheetId="30" r:id="rId2"/>
    <sheet name="Modulo Irap" sheetId="28" r:id="rId3"/>
    <sheet name="Modulo Ires" sheetId="27" r:id="rId4"/>
    <sheet name="M_Capitale Sociale" sheetId="26" r:id="rId5"/>
    <sheet name="M_Contributi" sheetId="25" r:id="rId6"/>
    <sheet name="M_Leasing" sheetId="24" r:id="rId7"/>
    <sheet name="M_Finanziamenti" sheetId="23" r:id="rId8"/>
    <sheet name="M_Investimenti" sheetId="22" r:id="rId9"/>
    <sheet name="M_ Personale" sheetId="21" r:id="rId10"/>
    <sheet name="M_Costo Gestione" sheetId="20" r:id="rId11"/>
    <sheet name="I_Vendite_Acquisti" sheetId="17" r:id="rId12"/>
    <sheet name="M_Acquisti" sheetId="19" r:id="rId13"/>
    <sheet name="M_Vendite" sheetId="18" r:id="rId14"/>
    <sheet name="Rendiconto Finanziario" sheetId="32" r:id="rId15"/>
    <sheet name="Indicatori" sheetId="33" r:id="rId16"/>
    <sheet name="SPm" sheetId="11" r:id="rId17"/>
    <sheet name="CEm" sheetId="12" r:id="rId18"/>
    <sheet name="Flussi Cassa" sheetId="13" r:id="rId19"/>
    <sheet name="Variazioni Patrimoniali" sheetId="14" r:id="rId20"/>
    <sheet name="Modulo Iva" sheetId="16" r:id="rId21"/>
  </sheets>
  <calcPr calcId="162913"/>
</workbook>
</file>

<file path=xl/calcChain.xml><?xml version="1.0" encoding="utf-8"?>
<calcChain xmlns="http://schemas.openxmlformats.org/spreadsheetml/2006/main">
  <c r="AD32" i="21" l="1"/>
  <c r="AE32" i="21"/>
  <c r="AF32" i="21"/>
  <c r="AH32" i="21"/>
  <c r="AI32" i="21"/>
  <c r="AJ32" i="21"/>
  <c r="AK32" i="21"/>
  <c r="AL32" i="21"/>
  <c r="AM32" i="21"/>
  <c r="AC32" i="21"/>
  <c r="AB32" i="21"/>
  <c r="R32" i="21"/>
  <c r="S32" i="21"/>
  <c r="T32" i="21"/>
  <c r="V32" i="21"/>
  <c r="W32" i="21"/>
  <c r="X32" i="21"/>
  <c r="Y32" i="21"/>
  <c r="Z32" i="21"/>
  <c r="AA32" i="21"/>
  <c r="Q32" i="21"/>
  <c r="P32" i="21"/>
  <c r="F32" i="21"/>
  <c r="G32" i="21"/>
  <c r="H32" i="21"/>
  <c r="J32" i="21"/>
  <c r="K32" i="21"/>
  <c r="L32" i="21"/>
  <c r="M32" i="21"/>
  <c r="N32" i="21"/>
  <c r="O32" i="21"/>
  <c r="E32" i="21"/>
  <c r="D32" i="21"/>
  <c r="AC25" i="21" l="1"/>
  <c r="AD25" i="21"/>
  <c r="AE25" i="21"/>
  <c r="AF25" i="21"/>
  <c r="AG25" i="21"/>
  <c r="AH25" i="21"/>
  <c r="AI25" i="21"/>
  <c r="AJ25" i="21"/>
  <c r="AK25" i="21"/>
  <c r="AL25" i="21"/>
  <c r="AM25" i="21"/>
  <c r="AB25" i="21"/>
  <c r="Q25" i="21"/>
  <c r="R25" i="21"/>
  <c r="S25" i="21"/>
  <c r="T25" i="21"/>
  <c r="U25" i="21"/>
  <c r="V25" i="21"/>
  <c r="W25" i="21"/>
  <c r="X25" i="21"/>
  <c r="Y25" i="21"/>
  <c r="Z25" i="21"/>
  <c r="AA25" i="21"/>
  <c r="P25" i="21"/>
  <c r="E25" i="21"/>
  <c r="F25" i="21"/>
  <c r="G25" i="21"/>
  <c r="H25" i="21"/>
  <c r="I25" i="21"/>
  <c r="J25" i="21"/>
  <c r="K25" i="21"/>
  <c r="L25" i="21"/>
  <c r="M25" i="21"/>
  <c r="N25" i="21"/>
  <c r="O25" i="21"/>
  <c r="D25" i="21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AH29" i="30"/>
  <c r="AI29" i="30"/>
  <c r="AJ29" i="30"/>
  <c r="AK29" i="30"/>
  <c r="AL29" i="30"/>
  <c r="AM29" i="30"/>
  <c r="AN29" i="30"/>
  <c r="E33" i="30"/>
  <c r="F33" i="30"/>
  <c r="G33" i="30"/>
  <c r="H33" i="30"/>
  <c r="I33" i="30"/>
  <c r="J33" i="30"/>
  <c r="K33" i="30"/>
  <c r="L33" i="30"/>
  <c r="M33" i="30"/>
  <c r="N33" i="30"/>
  <c r="O33" i="30"/>
  <c r="P33" i="30"/>
  <c r="Q33" i="30"/>
  <c r="R33" i="30"/>
  <c r="S33" i="30"/>
  <c r="T33" i="30"/>
  <c r="U33" i="30"/>
  <c r="V33" i="30"/>
  <c r="W33" i="30"/>
  <c r="X33" i="30"/>
  <c r="Y33" i="30"/>
  <c r="Z33" i="30"/>
  <c r="AA33" i="30"/>
  <c r="AB33" i="30"/>
  <c r="AC33" i="30"/>
  <c r="AD33" i="30"/>
  <c r="AE33" i="30"/>
  <c r="AF33" i="30"/>
  <c r="AG33" i="30"/>
  <c r="AH33" i="30"/>
  <c r="AI33" i="30"/>
  <c r="AJ33" i="30"/>
  <c r="AK33" i="30"/>
  <c r="AL33" i="30"/>
  <c r="AM33" i="30"/>
  <c r="AN33" i="30"/>
  <c r="F50" i="33"/>
  <c r="G50" i="33"/>
  <c r="E50" i="33"/>
  <c r="F43" i="33"/>
  <c r="G43" i="33"/>
  <c r="E43" i="33"/>
  <c r="F19" i="33"/>
  <c r="G19" i="33"/>
  <c r="E19" i="33"/>
  <c r="F34" i="33"/>
  <c r="G34" i="33"/>
  <c r="E34" i="33"/>
  <c r="H44" i="32" l="1"/>
  <c r="H42" i="32"/>
  <c r="H38" i="32"/>
  <c r="I38" i="32"/>
  <c r="J38" i="32"/>
  <c r="K38" i="32"/>
  <c r="L38" i="32"/>
  <c r="M38" i="32"/>
  <c r="N38" i="32"/>
  <c r="O38" i="32"/>
  <c r="P38" i="32"/>
  <c r="R38" i="32"/>
  <c r="S38" i="32"/>
  <c r="T38" i="32"/>
  <c r="U38" i="32"/>
  <c r="V38" i="32"/>
  <c r="W38" i="32"/>
  <c r="X38" i="32"/>
  <c r="Y38" i="32"/>
  <c r="Z38" i="32"/>
  <c r="AA38" i="32"/>
  <c r="AB38" i="32"/>
  <c r="AD38" i="32"/>
  <c r="AE38" i="32"/>
  <c r="AF38" i="32"/>
  <c r="AG38" i="32"/>
  <c r="AH38" i="32"/>
  <c r="AI38" i="32"/>
  <c r="AJ38" i="32"/>
  <c r="AK38" i="32"/>
  <c r="AL38" i="32"/>
  <c r="AM38" i="32"/>
  <c r="AN38" i="32"/>
  <c r="H37" i="32"/>
  <c r="I36" i="32"/>
  <c r="H36" i="32"/>
  <c r="H35" i="32"/>
  <c r="F33" i="22"/>
  <c r="G33" i="22" s="1"/>
  <c r="AQ20" i="13" l="1"/>
  <c r="AP20" i="13"/>
  <c r="AO20" i="13"/>
  <c r="AQ18" i="13"/>
  <c r="AP18" i="13"/>
  <c r="AO9" i="13"/>
  <c r="AP9" i="13"/>
  <c r="AQ9" i="13"/>
  <c r="AP10" i="13"/>
  <c r="AQ10" i="13"/>
  <c r="AO11" i="13"/>
  <c r="AP11" i="13"/>
  <c r="AQ11" i="13"/>
  <c r="AP6" i="13"/>
  <c r="AQ6" i="13"/>
  <c r="AO6" i="13"/>
  <c r="F6" i="33"/>
  <c r="G6" i="33"/>
  <c r="E6" i="33"/>
  <c r="AP14" i="12"/>
  <c r="AO14" i="12"/>
  <c r="AN14" i="12"/>
  <c r="AO12" i="12" s="1"/>
  <c r="AP68" i="12"/>
  <c r="AO68" i="12"/>
  <c r="AN68" i="12"/>
  <c r="AP67" i="12"/>
  <c r="AO67" i="12"/>
  <c r="AN67" i="12"/>
  <c r="AP66" i="12"/>
  <c r="AO66" i="12"/>
  <c r="AN66" i="12"/>
  <c r="AP65" i="12"/>
  <c r="AO65" i="12"/>
  <c r="AN65" i="12"/>
  <c r="AP64" i="12"/>
  <c r="AO64" i="12"/>
  <c r="AN64" i="12"/>
  <c r="AP43" i="12"/>
  <c r="AO43" i="12"/>
  <c r="AP42" i="12"/>
  <c r="AO42" i="12"/>
  <c r="AN42" i="12"/>
  <c r="AP41" i="12"/>
  <c r="AO41" i="12"/>
  <c r="AN41" i="12"/>
  <c r="AP40" i="12"/>
  <c r="AO40" i="12"/>
  <c r="AN40" i="12"/>
  <c r="AP39" i="12"/>
  <c r="AO39" i="12"/>
  <c r="AN39" i="12"/>
  <c r="AP38" i="12"/>
  <c r="AO38" i="12"/>
  <c r="AN38" i="12"/>
  <c r="AP37" i="12"/>
  <c r="AO37" i="12"/>
  <c r="AN37" i="12"/>
  <c r="AP36" i="12"/>
  <c r="AO36" i="12"/>
  <c r="AN36" i="12"/>
  <c r="AP35" i="12"/>
  <c r="AO35" i="12"/>
  <c r="AN35" i="12"/>
  <c r="AP34" i="12"/>
  <c r="AO34" i="12"/>
  <c r="AN34" i="12"/>
  <c r="AP33" i="12"/>
  <c r="AO33" i="12"/>
  <c r="AN33" i="12"/>
  <c r="AP32" i="12"/>
  <c r="AO32" i="12"/>
  <c r="AN32" i="12"/>
  <c r="AP31" i="12"/>
  <c r="AO31" i="12"/>
  <c r="AN31" i="12"/>
  <c r="AP30" i="12"/>
  <c r="AO30" i="12"/>
  <c r="AN30" i="12"/>
  <c r="AP29" i="12"/>
  <c r="AO29" i="12"/>
  <c r="AN29" i="12"/>
  <c r="AP28" i="12"/>
  <c r="AO28" i="12"/>
  <c r="AN28" i="12"/>
  <c r="AP27" i="12"/>
  <c r="AO27" i="12"/>
  <c r="AN27" i="12"/>
  <c r="AP26" i="12"/>
  <c r="AO26" i="12"/>
  <c r="AN26" i="12"/>
  <c r="AP25" i="12"/>
  <c r="AO25" i="12"/>
  <c r="AN25" i="12"/>
  <c r="AP24" i="12"/>
  <c r="AO24" i="12"/>
  <c r="AN24" i="12"/>
  <c r="AP12" i="12"/>
  <c r="AN12" i="12"/>
  <c r="AN7" i="12"/>
  <c r="AO6" i="12"/>
  <c r="AP6" i="12"/>
  <c r="AN6" i="12"/>
  <c r="AQ74" i="11"/>
  <c r="AP74" i="11"/>
  <c r="AO74" i="11"/>
  <c r="AQ73" i="11"/>
  <c r="AP73" i="11"/>
  <c r="AO73" i="11"/>
  <c r="AQ72" i="11"/>
  <c r="AP72" i="11"/>
  <c r="AO72" i="11"/>
  <c r="AQ71" i="11"/>
  <c r="AP71" i="11"/>
  <c r="AO71" i="11"/>
  <c r="AQ70" i="11"/>
  <c r="AP70" i="11"/>
  <c r="AO70" i="11"/>
  <c r="AQ69" i="11"/>
  <c r="AP69" i="11"/>
  <c r="AO69" i="11"/>
  <c r="AQ66" i="11"/>
  <c r="AP66" i="11"/>
  <c r="AO66" i="11"/>
  <c r="AQ21" i="11"/>
  <c r="AP21" i="11"/>
  <c r="AO21" i="11"/>
  <c r="AP6" i="11"/>
  <c r="AQ6" i="11" s="1"/>
  <c r="AO6" i="11"/>
  <c r="F47" i="32" l="1"/>
  <c r="J35" i="32"/>
  <c r="K35" i="32"/>
  <c r="L35" i="32"/>
  <c r="M35" i="32"/>
  <c r="N35" i="32"/>
  <c r="O35" i="32"/>
  <c r="P35" i="32"/>
  <c r="Q35" i="32"/>
  <c r="R35" i="32"/>
  <c r="S35" i="32"/>
  <c r="T35" i="32"/>
  <c r="U35" i="32"/>
  <c r="V35" i="32"/>
  <c r="W35" i="32"/>
  <c r="X35" i="32"/>
  <c r="Y35" i="32"/>
  <c r="Z35" i="32"/>
  <c r="AA35" i="32"/>
  <c r="AB35" i="32"/>
  <c r="AC35" i="32"/>
  <c r="AD35" i="32"/>
  <c r="AE35" i="32"/>
  <c r="AF35" i="32"/>
  <c r="AG35" i="32"/>
  <c r="AH35" i="32"/>
  <c r="AI35" i="32"/>
  <c r="AJ35" i="32"/>
  <c r="AK35" i="32"/>
  <c r="AL35" i="32"/>
  <c r="AM35" i="32"/>
  <c r="AN35" i="32"/>
  <c r="AO35" i="32"/>
  <c r="G35" i="32"/>
  <c r="F35" i="32"/>
  <c r="AO44" i="32"/>
  <c r="G44" i="32"/>
  <c r="I44" i="32"/>
  <c r="J44" i="32"/>
  <c r="K44" i="32"/>
  <c r="L44" i="32"/>
  <c r="M44" i="32"/>
  <c r="N44" i="32"/>
  <c r="O44" i="32"/>
  <c r="P44" i="32"/>
  <c r="Q44" i="32"/>
  <c r="R44" i="32"/>
  <c r="S44" i="32"/>
  <c r="T44" i="32"/>
  <c r="U44" i="32"/>
  <c r="V44" i="32"/>
  <c r="W44" i="32"/>
  <c r="X44" i="32"/>
  <c r="Y44" i="32"/>
  <c r="Z44" i="32"/>
  <c r="AA44" i="32"/>
  <c r="AB44" i="32"/>
  <c r="AC44" i="32"/>
  <c r="AD44" i="32"/>
  <c r="AE44" i="32"/>
  <c r="AF44" i="32"/>
  <c r="AG44" i="32"/>
  <c r="AH44" i="32"/>
  <c r="AI44" i="32"/>
  <c r="AJ44" i="32"/>
  <c r="AK44" i="32"/>
  <c r="AL44" i="32"/>
  <c r="AM44" i="32"/>
  <c r="AN44" i="32"/>
  <c r="F44" i="32"/>
  <c r="G42" i="32"/>
  <c r="I42" i="32"/>
  <c r="J42" i="32"/>
  <c r="K42" i="32"/>
  <c r="L42" i="32"/>
  <c r="M42" i="32"/>
  <c r="N42" i="32"/>
  <c r="O42" i="32"/>
  <c r="P42" i="32"/>
  <c r="Q42" i="32"/>
  <c r="R42" i="32"/>
  <c r="S42" i="32"/>
  <c r="T42" i="32"/>
  <c r="U42" i="32"/>
  <c r="V42" i="32"/>
  <c r="W42" i="32"/>
  <c r="X42" i="32"/>
  <c r="Y42" i="32"/>
  <c r="Z42" i="32"/>
  <c r="AA42" i="32"/>
  <c r="AB42" i="32"/>
  <c r="AC42" i="32"/>
  <c r="AD42" i="32"/>
  <c r="AE42" i="32"/>
  <c r="AF42" i="32"/>
  <c r="AG42" i="32"/>
  <c r="AH42" i="32"/>
  <c r="AI42" i="32"/>
  <c r="AJ42" i="32"/>
  <c r="AK42" i="32"/>
  <c r="AL42" i="32"/>
  <c r="AM42" i="32"/>
  <c r="AN42" i="32"/>
  <c r="AO42" i="32"/>
  <c r="F42" i="32"/>
  <c r="I39" i="32"/>
  <c r="J39" i="32"/>
  <c r="K39" i="32"/>
  <c r="L39" i="32"/>
  <c r="M39" i="32"/>
  <c r="N39" i="32"/>
  <c r="O39" i="32"/>
  <c r="P39" i="32"/>
  <c r="Q39" i="32"/>
  <c r="R39" i="32"/>
  <c r="S39" i="32"/>
  <c r="T39" i="32"/>
  <c r="U39" i="32"/>
  <c r="V39" i="32"/>
  <c r="W39" i="32"/>
  <c r="X39" i="32"/>
  <c r="Y39" i="32"/>
  <c r="Z39" i="32"/>
  <c r="AA39" i="32"/>
  <c r="AB39" i="32"/>
  <c r="AC39" i="32"/>
  <c r="AD39" i="32"/>
  <c r="AE39" i="32"/>
  <c r="AF39" i="32"/>
  <c r="AG39" i="32"/>
  <c r="AH39" i="32"/>
  <c r="AI39" i="32"/>
  <c r="AJ39" i="32"/>
  <c r="AK39" i="32"/>
  <c r="AL39" i="32"/>
  <c r="AM39" i="32"/>
  <c r="AN39" i="32"/>
  <c r="AO39" i="32"/>
  <c r="G38" i="32"/>
  <c r="F38" i="32"/>
  <c r="G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AG36" i="32"/>
  <c r="AH36" i="32"/>
  <c r="AI36" i="32"/>
  <c r="AJ36" i="32"/>
  <c r="AK36" i="32"/>
  <c r="AL36" i="32"/>
  <c r="AM36" i="32"/>
  <c r="AN36" i="32"/>
  <c r="AO36" i="32"/>
  <c r="G37" i="32"/>
  <c r="I37" i="32"/>
  <c r="J37" i="32"/>
  <c r="K37" i="32"/>
  <c r="L37" i="32"/>
  <c r="M37" i="32"/>
  <c r="N37" i="32"/>
  <c r="O37" i="32"/>
  <c r="P37" i="32"/>
  <c r="Q37" i="32"/>
  <c r="R37" i="32"/>
  <c r="S37" i="32"/>
  <c r="T37" i="32"/>
  <c r="U37" i="32"/>
  <c r="V37" i="32"/>
  <c r="W37" i="32"/>
  <c r="X37" i="32"/>
  <c r="Y37" i="32"/>
  <c r="Z37" i="32"/>
  <c r="AA37" i="32"/>
  <c r="AB37" i="32"/>
  <c r="AC37" i="32"/>
  <c r="AD37" i="32"/>
  <c r="AE37" i="32"/>
  <c r="AF37" i="32"/>
  <c r="AG37" i="32"/>
  <c r="AH37" i="32"/>
  <c r="AI37" i="32"/>
  <c r="AJ37" i="32"/>
  <c r="AK37" i="32"/>
  <c r="AL37" i="32"/>
  <c r="AM37" i="32"/>
  <c r="AN37" i="32"/>
  <c r="AO37" i="32"/>
  <c r="F37" i="32"/>
  <c r="F36" i="32"/>
  <c r="E31" i="24" l="1"/>
  <c r="AL7" i="32"/>
  <c r="AM7" i="32"/>
  <c r="AN7" i="32"/>
  <c r="AO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Z7" i="32"/>
  <c r="AA7" i="32"/>
  <c r="AB7" i="32"/>
  <c r="AC7" i="32"/>
  <c r="AD7" i="32"/>
  <c r="AE7" i="32"/>
  <c r="AF7" i="32"/>
  <c r="AG7" i="32"/>
  <c r="AH7" i="32"/>
  <c r="AI7" i="32"/>
  <c r="AJ7" i="32"/>
  <c r="AK7" i="32"/>
  <c r="G7" i="32"/>
  <c r="H7" i="32"/>
  <c r="F7" i="32"/>
  <c r="D14" i="30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C30" i="14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C64" i="12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D20" i="13"/>
  <c r="D25" i="13"/>
  <c r="D22" i="13"/>
  <c r="C72" i="12"/>
  <c r="F49" i="32" s="1"/>
  <c r="C59" i="11"/>
  <c r="D59" i="11" s="1"/>
  <c r="D34" i="14"/>
  <c r="E34" i="14"/>
  <c r="F34" i="14"/>
  <c r="G34" i="14"/>
  <c r="H34" i="14"/>
  <c r="I34" i="14"/>
  <c r="J34" i="14"/>
  <c r="K34" i="14"/>
  <c r="L34" i="14"/>
  <c r="M34" i="14"/>
  <c r="C34" i="14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V23" i="13"/>
  <c r="W23" i="13"/>
  <c r="X23" i="13"/>
  <c r="Y23" i="13"/>
  <c r="AA23" i="13"/>
  <c r="AB23" i="13"/>
  <c r="AC23" i="13"/>
  <c r="AD23" i="13"/>
  <c r="AE23" i="13"/>
  <c r="AF23" i="13"/>
  <c r="AH23" i="13"/>
  <c r="AI23" i="13"/>
  <c r="AJ23" i="13"/>
  <c r="AK23" i="13"/>
  <c r="AM23" i="13"/>
  <c r="D23" i="13"/>
  <c r="AO23" i="13" s="1"/>
  <c r="D21" i="13"/>
  <c r="D19" i="13"/>
  <c r="E21" i="14"/>
  <c r="H39" i="32" s="1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AF31" i="14"/>
  <c r="AG31" i="14"/>
  <c r="AH31" i="14"/>
  <c r="AI31" i="14"/>
  <c r="AJ31" i="14"/>
  <c r="AK31" i="14"/>
  <c r="AL31" i="14"/>
  <c r="D31" i="14"/>
  <c r="E31" i="14"/>
  <c r="F31" i="14"/>
  <c r="I35" i="32" s="1"/>
  <c r="G31" i="14"/>
  <c r="H31" i="14"/>
  <c r="C31" i="14"/>
  <c r="E10" i="13"/>
  <c r="F10" i="13"/>
  <c r="G10" i="13"/>
  <c r="AO10" i="13" s="1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D10" i="13"/>
  <c r="F42" i="30"/>
  <c r="G42" i="30"/>
  <c r="H42" i="30"/>
  <c r="I42" i="30"/>
  <c r="J42" i="30"/>
  <c r="K42" i="30"/>
  <c r="L42" i="30"/>
  <c r="M42" i="30"/>
  <c r="N42" i="30"/>
  <c r="O42" i="30"/>
  <c r="P42" i="30"/>
  <c r="Q42" i="30"/>
  <c r="R42" i="30"/>
  <c r="S42" i="30"/>
  <c r="T42" i="30"/>
  <c r="U42" i="30"/>
  <c r="V42" i="30"/>
  <c r="W42" i="30"/>
  <c r="X42" i="30"/>
  <c r="Y42" i="30"/>
  <c r="Z42" i="30"/>
  <c r="AA42" i="30"/>
  <c r="AB42" i="30"/>
  <c r="AC42" i="30"/>
  <c r="AD42" i="30"/>
  <c r="AE42" i="30"/>
  <c r="AF42" i="30"/>
  <c r="AG42" i="30"/>
  <c r="AH42" i="30"/>
  <c r="AI42" i="30"/>
  <c r="AJ42" i="30"/>
  <c r="AK42" i="30"/>
  <c r="AL42" i="30"/>
  <c r="AM42" i="30"/>
  <c r="AN42" i="30"/>
  <c r="E42" i="30"/>
  <c r="E59" i="11" l="1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D52" i="18"/>
  <c r="C7" i="12"/>
  <c r="D12" i="13"/>
  <c r="J30" i="29" s="1"/>
  <c r="C17" i="11"/>
  <c r="D17" i="11" s="1"/>
  <c r="E17" i="11" s="1"/>
  <c r="F17" i="11" s="1"/>
  <c r="G17" i="11" s="1"/>
  <c r="H17" i="11" s="1"/>
  <c r="I17" i="11" s="1"/>
  <c r="J17" i="11" s="1"/>
  <c r="K17" i="11" s="1"/>
  <c r="L17" i="11" s="1"/>
  <c r="M17" i="11" s="1"/>
  <c r="N17" i="11" s="1"/>
  <c r="O17" i="11" s="1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C43" i="12"/>
  <c r="AN43" i="12" s="1"/>
  <c r="C10" i="16"/>
  <c r="D12" i="16" s="1"/>
  <c r="C11" i="16"/>
  <c r="D35" i="14"/>
  <c r="E35" i="14"/>
  <c r="F35" i="14"/>
  <c r="G35" i="14"/>
  <c r="H35" i="14"/>
  <c r="I35" i="14"/>
  <c r="J35" i="14"/>
  <c r="K35" i="14"/>
  <c r="L35" i="14"/>
  <c r="M35" i="14"/>
  <c r="C35" i="14"/>
  <c r="M39" i="29"/>
  <c r="N39" i="29"/>
  <c r="Q39" i="29"/>
  <c r="R39" i="29"/>
  <c r="U39" i="29"/>
  <c r="V39" i="29"/>
  <c r="Y39" i="29"/>
  <c r="Z39" i="29"/>
  <c r="AD39" i="29"/>
  <c r="AN39" i="29"/>
  <c r="AP39" i="29"/>
  <c r="AS39" i="29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C25" i="14"/>
  <c r="J35" i="29"/>
  <c r="C76" i="11"/>
  <c r="C75" i="11"/>
  <c r="C74" i="11"/>
  <c r="C73" i="11"/>
  <c r="C72" i="11"/>
  <c r="C70" i="11"/>
  <c r="C69" i="11"/>
  <c r="C66" i="11"/>
  <c r="C65" i="11"/>
  <c r="C64" i="11"/>
  <c r="C63" i="11"/>
  <c r="C62" i="11"/>
  <c r="C58" i="11"/>
  <c r="C57" i="11"/>
  <c r="C56" i="11"/>
  <c r="C55" i="11"/>
  <c r="C54" i="11"/>
  <c r="C53" i="11"/>
  <c r="C9" i="11"/>
  <c r="C49" i="11"/>
  <c r="C42" i="11"/>
  <c r="C40" i="11"/>
  <c r="C39" i="11"/>
  <c r="C38" i="11"/>
  <c r="C37" i="11"/>
  <c r="C32" i="11"/>
  <c r="C31" i="11"/>
  <c r="C30" i="11"/>
  <c r="C29" i="11"/>
  <c r="C27" i="11"/>
  <c r="C26" i="11"/>
  <c r="C21" i="11"/>
  <c r="C20" i="11"/>
  <c r="C14" i="11"/>
  <c r="C15" i="11"/>
  <c r="C16" i="11"/>
  <c r="C13" i="11"/>
  <c r="C39" i="13"/>
  <c r="H8" i="30"/>
  <c r="I8" i="30"/>
  <c r="J8" i="30"/>
  <c r="K8" i="30"/>
  <c r="L8" i="30"/>
  <c r="M8" i="30"/>
  <c r="N8" i="30"/>
  <c r="O8" i="30"/>
  <c r="P8" i="30"/>
  <c r="Q8" i="30"/>
  <c r="R8" i="30"/>
  <c r="S8" i="30"/>
  <c r="T8" i="30"/>
  <c r="U8" i="30"/>
  <c r="V8" i="30"/>
  <c r="W8" i="30"/>
  <c r="X8" i="30"/>
  <c r="Y8" i="30"/>
  <c r="Z8" i="30"/>
  <c r="AA8" i="30"/>
  <c r="AB8" i="30"/>
  <c r="AC8" i="30"/>
  <c r="AD8" i="30"/>
  <c r="AE8" i="30"/>
  <c r="AF8" i="30"/>
  <c r="AG8" i="30"/>
  <c r="AH8" i="30"/>
  <c r="AI8" i="30"/>
  <c r="AJ8" i="30"/>
  <c r="AK8" i="30"/>
  <c r="AL8" i="30"/>
  <c r="AM8" i="30"/>
  <c r="AN8" i="30"/>
  <c r="AO8" i="30"/>
  <c r="AP8" i="30"/>
  <c r="AQ8" i="30"/>
  <c r="AR8" i="30"/>
  <c r="AS8" i="30"/>
  <c r="F8" i="30"/>
  <c r="G8" i="30"/>
  <c r="E8" i="30"/>
  <c r="D77" i="30"/>
  <c r="D64" i="30"/>
  <c r="D54" i="30"/>
  <c r="D53" i="30" s="1"/>
  <c r="D50" i="30"/>
  <c r="D38" i="30"/>
  <c r="D37" i="30" s="1"/>
  <c r="D30" i="30"/>
  <c r="D27" i="30"/>
  <c r="D21" i="30"/>
  <c r="G8" i="26"/>
  <c r="D12" i="23"/>
  <c r="E9" i="20"/>
  <c r="E10" i="20"/>
  <c r="E8" i="20"/>
  <c r="E10" i="17"/>
  <c r="E11" i="17"/>
  <c r="E12" i="17"/>
  <c r="E13" i="17"/>
  <c r="E9" i="17"/>
  <c r="D10" i="17"/>
  <c r="D11" i="17"/>
  <c r="D12" i="17"/>
  <c r="D13" i="17"/>
  <c r="D9" i="17"/>
  <c r="H61" i="17"/>
  <c r="H60" i="17"/>
  <c r="F61" i="17"/>
  <c r="F60" i="17"/>
  <c r="H56" i="17"/>
  <c r="H55" i="17"/>
  <c r="F56" i="17"/>
  <c r="F55" i="17"/>
  <c r="AE32" i="17"/>
  <c r="AF32" i="17"/>
  <c r="AG32" i="17"/>
  <c r="AH32" i="17"/>
  <c r="AI32" i="17"/>
  <c r="AJ32" i="17"/>
  <c r="AK32" i="17"/>
  <c r="AL32" i="17"/>
  <c r="AM32" i="17"/>
  <c r="AN32" i="17"/>
  <c r="AO32" i="17"/>
  <c r="AE33" i="17"/>
  <c r="AF33" i="17"/>
  <c r="AG33" i="17"/>
  <c r="AH33" i="17"/>
  <c r="AI33" i="17"/>
  <c r="AJ33" i="17"/>
  <c r="AK33" i="17"/>
  <c r="AL33" i="17"/>
  <c r="AM33" i="17"/>
  <c r="AN33" i="17"/>
  <c r="AO33" i="17"/>
  <c r="AE34" i="17"/>
  <c r="AF34" i="17"/>
  <c r="AG34" i="17"/>
  <c r="AH34" i="17"/>
  <c r="AI34" i="17"/>
  <c r="AJ34" i="17"/>
  <c r="AK34" i="17"/>
  <c r="AL34" i="17"/>
  <c r="AM34" i="17"/>
  <c r="AN34" i="17"/>
  <c r="AO34" i="17"/>
  <c r="AE35" i="17"/>
  <c r="AF35" i="17"/>
  <c r="AG35" i="17"/>
  <c r="AH35" i="17"/>
  <c r="AI35" i="17"/>
  <c r="AJ35" i="17"/>
  <c r="AK35" i="17"/>
  <c r="AL35" i="17"/>
  <c r="AM35" i="17"/>
  <c r="AN35" i="17"/>
  <c r="AO35" i="17"/>
  <c r="AE36" i="17"/>
  <c r="AF36" i="17"/>
  <c r="AG36" i="17"/>
  <c r="AH36" i="17"/>
  <c r="AI36" i="17"/>
  <c r="AJ36" i="17"/>
  <c r="AK36" i="17"/>
  <c r="AL36" i="17"/>
  <c r="AM36" i="17"/>
  <c r="AN36" i="17"/>
  <c r="AO36" i="17"/>
  <c r="AD36" i="17"/>
  <c r="AD35" i="17"/>
  <c r="AD34" i="17"/>
  <c r="AD33" i="17"/>
  <c r="AD32" i="17"/>
  <c r="S32" i="17"/>
  <c r="T32" i="17"/>
  <c r="U32" i="17"/>
  <c r="V32" i="17"/>
  <c r="W32" i="17"/>
  <c r="X32" i="17"/>
  <c r="Y32" i="17"/>
  <c r="Z32" i="17"/>
  <c r="AA32" i="17"/>
  <c r="AB32" i="17"/>
  <c r="AC32" i="17"/>
  <c r="S33" i="17"/>
  <c r="T33" i="17"/>
  <c r="U33" i="17"/>
  <c r="V33" i="17"/>
  <c r="W33" i="17"/>
  <c r="X33" i="17"/>
  <c r="Y33" i="17"/>
  <c r="Z33" i="17"/>
  <c r="AA33" i="17"/>
  <c r="AB33" i="17"/>
  <c r="AC33" i="17"/>
  <c r="S34" i="17"/>
  <c r="T34" i="17"/>
  <c r="U34" i="17"/>
  <c r="V34" i="17"/>
  <c r="W34" i="17"/>
  <c r="X34" i="17"/>
  <c r="Y34" i="17"/>
  <c r="Z34" i="17"/>
  <c r="AA34" i="17"/>
  <c r="AB34" i="17"/>
  <c r="AC34" i="17"/>
  <c r="S35" i="17"/>
  <c r="T35" i="17"/>
  <c r="U35" i="17"/>
  <c r="V35" i="17"/>
  <c r="W35" i="17"/>
  <c r="X35" i="17"/>
  <c r="Y35" i="17"/>
  <c r="Z35" i="17"/>
  <c r="AA35" i="17"/>
  <c r="AB35" i="17"/>
  <c r="AC35" i="17"/>
  <c r="S36" i="17"/>
  <c r="T36" i="17"/>
  <c r="U36" i="17"/>
  <c r="V36" i="17"/>
  <c r="W36" i="17"/>
  <c r="X36" i="17"/>
  <c r="Y36" i="17"/>
  <c r="Z36" i="17"/>
  <c r="AA36" i="17"/>
  <c r="AB36" i="17"/>
  <c r="AC36" i="17"/>
  <c r="R36" i="17"/>
  <c r="R35" i="17"/>
  <c r="R34" i="17"/>
  <c r="R33" i="17"/>
  <c r="R32" i="17"/>
  <c r="G32" i="17"/>
  <c r="H32" i="17"/>
  <c r="I32" i="17"/>
  <c r="J32" i="17"/>
  <c r="K32" i="17"/>
  <c r="L32" i="17"/>
  <c r="M32" i="17"/>
  <c r="N32" i="17"/>
  <c r="O32" i="17"/>
  <c r="P32" i="17"/>
  <c r="Q32" i="17"/>
  <c r="G33" i="17"/>
  <c r="H33" i="17"/>
  <c r="I33" i="17"/>
  <c r="J33" i="17"/>
  <c r="K33" i="17"/>
  <c r="L33" i="17"/>
  <c r="M33" i="17"/>
  <c r="N33" i="17"/>
  <c r="O33" i="17"/>
  <c r="P33" i="17"/>
  <c r="Q33" i="17"/>
  <c r="G34" i="17"/>
  <c r="H34" i="17"/>
  <c r="I34" i="17"/>
  <c r="J34" i="17"/>
  <c r="K34" i="17"/>
  <c r="L34" i="17"/>
  <c r="M34" i="17"/>
  <c r="N34" i="17"/>
  <c r="O34" i="17"/>
  <c r="P34" i="17"/>
  <c r="Q34" i="17"/>
  <c r="G35" i="17"/>
  <c r="H35" i="17"/>
  <c r="I35" i="17"/>
  <c r="J35" i="17"/>
  <c r="K35" i="17"/>
  <c r="L35" i="17"/>
  <c r="M35" i="17"/>
  <c r="N35" i="17"/>
  <c r="O35" i="17"/>
  <c r="P35" i="17"/>
  <c r="Q35" i="17"/>
  <c r="G36" i="17"/>
  <c r="H36" i="17"/>
  <c r="I36" i="17"/>
  <c r="J36" i="17"/>
  <c r="K36" i="17"/>
  <c r="L36" i="17"/>
  <c r="M36" i="17"/>
  <c r="N36" i="17"/>
  <c r="O36" i="17"/>
  <c r="P36" i="17"/>
  <c r="Q36" i="17"/>
  <c r="F36" i="17"/>
  <c r="F35" i="17"/>
  <c r="F34" i="17"/>
  <c r="F33" i="17"/>
  <c r="F32" i="17"/>
  <c r="M33" i="29"/>
  <c r="N33" i="29"/>
  <c r="O33" i="29"/>
  <c r="P33" i="29"/>
  <c r="Q33" i="29"/>
  <c r="R33" i="29"/>
  <c r="S33" i="29"/>
  <c r="T33" i="29"/>
  <c r="U33" i="29"/>
  <c r="V33" i="29"/>
  <c r="W33" i="29"/>
  <c r="X33" i="29"/>
  <c r="Y33" i="29"/>
  <c r="Z33" i="29"/>
  <c r="AA33" i="29"/>
  <c r="AB33" i="29"/>
  <c r="AC33" i="29"/>
  <c r="AD33" i="29"/>
  <c r="AE33" i="29"/>
  <c r="AF33" i="29"/>
  <c r="AG33" i="29"/>
  <c r="AH33" i="29"/>
  <c r="AI33" i="29"/>
  <c r="AJ33" i="29"/>
  <c r="AK33" i="29"/>
  <c r="AL33" i="29"/>
  <c r="AM33" i="29"/>
  <c r="AN33" i="29"/>
  <c r="AO33" i="29"/>
  <c r="AP33" i="29"/>
  <c r="AQ33" i="29"/>
  <c r="AR33" i="29"/>
  <c r="AS33" i="29"/>
  <c r="K39" i="29"/>
  <c r="L39" i="29"/>
  <c r="O39" i="29"/>
  <c r="P39" i="29"/>
  <c r="S39" i="29"/>
  <c r="T39" i="29"/>
  <c r="W39" i="29"/>
  <c r="X39" i="29"/>
  <c r="AB39" i="29"/>
  <c r="AC39" i="29"/>
  <c r="AE39" i="29"/>
  <c r="AG39" i="29"/>
  <c r="AH39" i="29"/>
  <c r="AI39" i="29"/>
  <c r="AJ39" i="29"/>
  <c r="AK39" i="29"/>
  <c r="AL39" i="29"/>
  <c r="AO39" i="29"/>
  <c r="AQ39" i="29"/>
  <c r="K41" i="29"/>
  <c r="L41" i="29"/>
  <c r="M41" i="29"/>
  <c r="N41" i="29"/>
  <c r="O41" i="29"/>
  <c r="P41" i="29"/>
  <c r="Q41" i="29"/>
  <c r="R41" i="29"/>
  <c r="S41" i="29"/>
  <c r="T41" i="29"/>
  <c r="V41" i="29"/>
  <c r="W41" i="29"/>
  <c r="X41" i="29"/>
  <c r="Y41" i="29"/>
  <c r="Z41" i="29"/>
  <c r="AA41" i="29"/>
  <c r="AB41" i="29"/>
  <c r="AC41" i="29"/>
  <c r="AD41" i="29"/>
  <c r="AE41" i="29"/>
  <c r="AF41" i="29"/>
  <c r="AH41" i="29"/>
  <c r="AI41" i="29"/>
  <c r="AJ41" i="29"/>
  <c r="AK41" i="29"/>
  <c r="AL41" i="29"/>
  <c r="AM41" i="29"/>
  <c r="AN41" i="29"/>
  <c r="AO41" i="29"/>
  <c r="AP41" i="29"/>
  <c r="AQ41" i="29"/>
  <c r="AR41" i="29"/>
  <c r="J41" i="29"/>
  <c r="J40" i="29"/>
  <c r="J39" i="29"/>
  <c r="J28" i="29"/>
  <c r="K28" i="29"/>
  <c r="L28" i="29"/>
  <c r="N28" i="29"/>
  <c r="O28" i="29"/>
  <c r="P28" i="29"/>
  <c r="Q28" i="29"/>
  <c r="R28" i="29"/>
  <c r="S28" i="29"/>
  <c r="T28" i="29"/>
  <c r="U28" i="29"/>
  <c r="V28" i="29"/>
  <c r="W28" i="29"/>
  <c r="X28" i="29"/>
  <c r="Y28" i="29"/>
  <c r="Z28" i="29"/>
  <c r="AA28" i="29"/>
  <c r="AB28" i="29"/>
  <c r="AC28" i="29"/>
  <c r="AD28" i="29"/>
  <c r="AE28" i="29"/>
  <c r="AF28" i="29"/>
  <c r="AG28" i="29"/>
  <c r="AH28" i="29"/>
  <c r="AI28" i="29"/>
  <c r="AJ28" i="29"/>
  <c r="AK28" i="29"/>
  <c r="AL28" i="29"/>
  <c r="AM28" i="29"/>
  <c r="AN28" i="29"/>
  <c r="AO28" i="29"/>
  <c r="AP28" i="29"/>
  <c r="AQ28" i="29"/>
  <c r="AR28" i="29"/>
  <c r="AS28" i="29"/>
  <c r="I44" i="29"/>
  <c r="L21" i="29"/>
  <c r="K21" i="29"/>
  <c r="J21" i="29"/>
  <c r="J7" i="29"/>
  <c r="K7" i="29" s="1"/>
  <c r="L7" i="29" s="1"/>
  <c r="P17" i="11" l="1"/>
  <c r="Q17" i="11" s="1"/>
  <c r="R17" i="11" s="1"/>
  <c r="S17" i="11" s="1"/>
  <c r="T17" i="11" s="1"/>
  <c r="U17" i="11" s="1"/>
  <c r="V17" i="11" s="1"/>
  <c r="W17" i="11" s="1"/>
  <c r="X17" i="11" s="1"/>
  <c r="Y17" i="11" s="1"/>
  <c r="Z17" i="11" s="1"/>
  <c r="AA17" i="11" s="1"/>
  <c r="AO17" i="11"/>
  <c r="F20" i="32"/>
  <c r="F59" i="11"/>
  <c r="G20" i="32"/>
  <c r="C71" i="11"/>
  <c r="D74" i="30"/>
  <c r="D84" i="30" s="1"/>
  <c r="D14" i="11"/>
  <c r="E14" i="11" s="1"/>
  <c r="F14" i="11" s="1"/>
  <c r="G14" i="11" s="1"/>
  <c r="H14" i="11" s="1"/>
  <c r="I14" i="11" s="1"/>
  <c r="J14" i="11" s="1"/>
  <c r="K14" i="11" s="1"/>
  <c r="L14" i="11" s="1"/>
  <c r="M14" i="11" s="1"/>
  <c r="N14" i="11" s="1"/>
  <c r="O14" i="11" s="1"/>
  <c r="D26" i="30"/>
  <c r="D46" i="30" s="1"/>
  <c r="D15" i="11"/>
  <c r="D58" i="11"/>
  <c r="D78" i="12"/>
  <c r="E78" i="12"/>
  <c r="F78" i="12"/>
  <c r="G78" i="12"/>
  <c r="H78" i="12"/>
  <c r="I78" i="12"/>
  <c r="J78" i="12"/>
  <c r="K78" i="12"/>
  <c r="L78" i="12"/>
  <c r="M78" i="12"/>
  <c r="O78" i="12"/>
  <c r="P78" i="12"/>
  <c r="Q78" i="12"/>
  <c r="R78" i="12"/>
  <c r="S78" i="12"/>
  <c r="T78" i="12"/>
  <c r="U78" i="12"/>
  <c r="V78" i="12"/>
  <c r="W78" i="12"/>
  <c r="X78" i="12"/>
  <c r="Y78" i="12"/>
  <c r="AA78" i="12"/>
  <c r="AB78" i="12"/>
  <c r="AC78" i="12"/>
  <c r="AD78" i="12"/>
  <c r="AE78" i="12"/>
  <c r="AF78" i="12"/>
  <c r="AG78" i="12"/>
  <c r="AH78" i="12"/>
  <c r="AI78" i="12"/>
  <c r="AJ78" i="12"/>
  <c r="AK78" i="12"/>
  <c r="C78" i="12"/>
  <c r="AM28" i="28"/>
  <c r="AK28" i="28"/>
  <c r="AJ28" i="28"/>
  <c r="AI28" i="28"/>
  <c r="AH28" i="28"/>
  <c r="AF28" i="28"/>
  <c r="AE28" i="28"/>
  <c r="AD28" i="28"/>
  <c r="AC28" i="28"/>
  <c r="AB28" i="28"/>
  <c r="AA28" i="28"/>
  <c r="Y28" i="28"/>
  <c r="X28" i="28"/>
  <c r="W28" i="28"/>
  <c r="V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H31" i="28" s="1"/>
  <c r="AB17" i="11" l="1"/>
  <c r="AC17" i="11" s="1"/>
  <c r="AD17" i="11" s="1"/>
  <c r="AE17" i="11" s="1"/>
  <c r="AF17" i="11" s="1"/>
  <c r="AG17" i="11" s="1"/>
  <c r="AH17" i="11" s="1"/>
  <c r="AI17" i="11" s="1"/>
  <c r="AJ17" i="11" s="1"/>
  <c r="AK17" i="11" s="1"/>
  <c r="AL17" i="11" s="1"/>
  <c r="AM17" i="11" s="1"/>
  <c r="AQ17" i="11" s="1"/>
  <c r="AP17" i="11"/>
  <c r="P14" i="11"/>
  <c r="Q14" i="11" s="1"/>
  <c r="R14" i="11" s="1"/>
  <c r="S14" i="11" s="1"/>
  <c r="T14" i="11" s="1"/>
  <c r="U14" i="11" s="1"/>
  <c r="V14" i="11" s="1"/>
  <c r="W14" i="11" s="1"/>
  <c r="X14" i="11" s="1"/>
  <c r="Y14" i="11" s="1"/>
  <c r="Z14" i="11" s="1"/>
  <c r="AA14" i="11" s="1"/>
  <c r="AO14" i="11"/>
  <c r="E58" i="11"/>
  <c r="F52" i="32"/>
  <c r="G59" i="11"/>
  <c r="H20" i="32"/>
  <c r="D87" i="30"/>
  <c r="E15" i="11"/>
  <c r="F15" i="11" s="1"/>
  <c r="G15" i="11" s="1"/>
  <c r="H15" i="11" s="1"/>
  <c r="I15" i="11" s="1"/>
  <c r="J15" i="11" s="1"/>
  <c r="K15" i="11" s="1"/>
  <c r="L15" i="11" s="1"/>
  <c r="M15" i="11" s="1"/>
  <c r="N15" i="11" s="1"/>
  <c r="L30" i="28"/>
  <c r="K31" i="28"/>
  <c r="G31" i="28"/>
  <c r="K30" i="28"/>
  <c r="G30" i="28"/>
  <c r="M31" i="28"/>
  <c r="E31" i="28"/>
  <c r="I30" i="28"/>
  <c r="E30" i="28"/>
  <c r="N31" i="28"/>
  <c r="N34" i="28" s="1"/>
  <c r="J31" i="28"/>
  <c r="F31" i="28"/>
  <c r="N30" i="28"/>
  <c r="J30" i="28"/>
  <c r="F30" i="28"/>
  <c r="F33" i="28" s="1"/>
  <c r="I31" i="28"/>
  <c r="I34" i="28" s="1"/>
  <c r="M30" i="28"/>
  <c r="M33" i="28" s="1"/>
  <c r="D30" i="28"/>
  <c r="D33" i="28" s="1"/>
  <c r="H30" i="28"/>
  <c r="H33" i="28" s="1"/>
  <c r="D31" i="28"/>
  <c r="D34" i="28" s="1"/>
  <c r="L31" i="28"/>
  <c r="D77" i="12"/>
  <c r="E77" i="12"/>
  <c r="F77" i="12"/>
  <c r="G77" i="12"/>
  <c r="H77" i="12"/>
  <c r="I77" i="12"/>
  <c r="J77" i="12"/>
  <c r="K77" i="12"/>
  <c r="L77" i="12"/>
  <c r="M77" i="12"/>
  <c r="O77" i="12"/>
  <c r="P77" i="12"/>
  <c r="Q77" i="12"/>
  <c r="R77" i="12"/>
  <c r="S77" i="12"/>
  <c r="T77" i="12"/>
  <c r="U77" i="12"/>
  <c r="V77" i="12"/>
  <c r="W77" i="12"/>
  <c r="X77" i="12"/>
  <c r="Y77" i="12"/>
  <c r="AA77" i="12"/>
  <c r="AB77" i="12"/>
  <c r="AC77" i="12"/>
  <c r="AD77" i="12"/>
  <c r="AE77" i="12"/>
  <c r="AF77" i="12"/>
  <c r="AG77" i="12"/>
  <c r="AH77" i="12"/>
  <c r="AI77" i="12"/>
  <c r="AJ77" i="12"/>
  <c r="AK77" i="12"/>
  <c r="C77" i="12"/>
  <c r="F30" i="27"/>
  <c r="G30" i="27"/>
  <c r="H30" i="27"/>
  <c r="I30" i="27"/>
  <c r="J30" i="27"/>
  <c r="K30" i="27"/>
  <c r="L30" i="27"/>
  <c r="M30" i="27"/>
  <c r="N30" i="27"/>
  <c r="F31" i="27"/>
  <c r="G31" i="27"/>
  <c r="H31" i="27"/>
  <c r="I31" i="27"/>
  <c r="J31" i="27"/>
  <c r="K31" i="27"/>
  <c r="L31" i="27"/>
  <c r="M31" i="27"/>
  <c r="N31" i="27"/>
  <c r="E31" i="27"/>
  <c r="E30" i="27"/>
  <c r="D31" i="27"/>
  <c r="D30" i="27"/>
  <c r="F28" i="27"/>
  <c r="G28" i="27"/>
  <c r="H28" i="27"/>
  <c r="I28" i="27"/>
  <c r="J28" i="27"/>
  <c r="K28" i="27"/>
  <c r="L28" i="27"/>
  <c r="M28" i="27"/>
  <c r="N28" i="27"/>
  <c r="E28" i="27"/>
  <c r="D28" i="27"/>
  <c r="F27" i="27"/>
  <c r="G27" i="27"/>
  <c r="H27" i="27"/>
  <c r="I27" i="27"/>
  <c r="J27" i="27"/>
  <c r="K27" i="27"/>
  <c r="L27" i="27"/>
  <c r="M27" i="27"/>
  <c r="N27" i="27"/>
  <c r="E27" i="27"/>
  <c r="D27" i="27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V25" i="27"/>
  <c r="W25" i="27"/>
  <c r="X25" i="27"/>
  <c r="Y25" i="27"/>
  <c r="AA25" i="27"/>
  <c r="AB25" i="27"/>
  <c r="AC25" i="27"/>
  <c r="AD25" i="27"/>
  <c r="AE25" i="27"/>
  <c r="AF25" i="27"/>
  <c r="AH25" i="27"/>
  <c r="AI25" i="27"/>
  <c r="AJ25" i="27"/>
  <c r="AK25" i="27"/>
  <c r="AM25" i="27"/>
  <c r="D25" i="27"/>
  <c r="AB14" i="11" l="1"/>
  <c r="AC14" i="11" s="1"/>
  <c r="AD14" i="11" s="1"/>
  <c r="AE14" i="11" s="1"/>
  <c r="AF14" i="11" s="1"/>
  <c r="AG14" i="11" s="1"/>
  <c r="AH14" i="11" s="1"/>
  <c r="AI14" i="11" s="1"/>
  <c r="AJ14" i="11" s="1"/>
  <c r="AK14" i="11" s="1"/>
  <c r="AL14" i="11" s="1"/>
  <c r="AM14" i="11" s="1"/>
  <c r="AQ14" i="11" s="1"/>
  <c r="AP14" i="11"/>
  <c r="H59" i="11"/>
  <c r="I20" i="32"/>
  <c r="F58" i="11"/>
  <c r="G52" i="32"/>
  <c r="J34" i="28"/>
  <c r="E34" i="28"/>
  <c r="G34" i="28"/>
  <c r="J33" i="28"/>
  <c r="M34" i="28"/>
  <c r="N33" i="28"/>
  <c r="E33" i="28"/>
  <c r="G33" i="28"/>
  <c r="L33" i="28"/>
  <c r="K34" i="28"/>
  <c r="L34" i="28"/>
  <c r="F34" i="28"/>
  <c r="I33" i="28"/>
  <c r="K33" i="28"/>
  <c r="H34" i="28"/>
  <c r="D21" i="11"/>
  <c r="E21" i="11" s="1"/>
  <c r="F21" i="11" s="1"/>
  <c r="G21" i="11" s="1"/>
  <c r="H21" i="11" s="1"/>
  <c r="I21" i="11" s="1"/>
  <c r="J21" i="11" s="1"/>
  <c r="K21" i="11" s="1"/>
  <c r="L21" i="11" s="1"/>
  <c r="M21" i="11" s="1"/>
  <c r="N21" i="11" s="1"/>
  <c r="O21" i="11" s="1"/>
  <c r="P21" i="11" s="1"/>
  <c r="Q21" i="11" s="1"/>
  <c r="R21" i="11" s="1"/>
  <c r="S21" i="11" s="1"/>
  <c r="T21" i="11" s="1"/>
  <c r="U21" i="11" s="1"/>
  <c r="V21" i="11" s="1"/>
  <c r="W21" i="11" s="1"/>
  <c r="X21" i="11" s="1"/>
  <c r="Y21" i="11" s="1"/>
  <c r="Z21" i="11" s="1"/>
  <c r="AA21" i="11" s="1"/>
  <c r="AB21" i="11" s="1"/>
  <c r="AC21" i="11" s="1"/>
  <c r="AD21" i="11" s="1"/>
  <c r="AE21" i="11" s="1"/>
  <c r="AF21" i="11" s="1"/>
  <c r="AG21" i="11" s="1"/>
  <c r="AH21" i="11" s="1"/>
  <c r="AI21" i="11" s="1"/>
  <c r="AJ21" i="11" s="1"/>
  <c r="AK21" i="11" s="1"/>
  <c r="AL21" i="11" s="1"/>
  <c r="AM21" i="11" s="1"/>
  <c r="D33" i="14"/>
  <c r="E33" i="14"/>
  <c r="F33" i="14"/>
  <c r="G33" i="14"/>
  <c r="H33" i="14"/>
  <c r="I33" i="14"/>
  <c r="J33" i="14"/>
  <c r="K33" i="14"/>
  <c r="L33" i="14"/>
  <c r="M33" i="14"/>
  <c r="O33" i="14"/>
  <c r="P33" i="14"/>
  <c r="Q33" i="14"/>
  <c r="R33" i="14"/>
  <c r="S33" i="14"/>
  <c r="T33" i="14"/>
  <c r="U33" i="14"/>
  <c r="V33" i="14"/>
  <c r="W33" i="14"/>
  <c r="X33" i="14"/>
  <c r="Y33" i="14"/>
  <c r="AA33" i="14"/>
  <c r="AB33" i="14"/>
  <c r="AC33" i="14"/>
  <c r="AD33" i="14"/>
  <c r="AE33" i="14"/>
  <c r="AF33" i="14"/>
  <c r="AG33" i="14"/>
  <c r="AH33" i="14"/>
  <c r="AI33" i="14"/>
  <c r="AJ33" i="14"/>
  <c r="AK33" i="14"/>
  <c r="C33" i="14"/>
  <c r="D75" i="11" s="1"/>
  <c r="E31" i="13"/>
  <c r="F31" i="13"/>
  <c r="G31" i="13"/>
  <c r="H31" i="13"/>
  <c r="I31" i="13"/>
  <c r="J31" i="13"/>
  <c r="K31" i="13"/>
  <c r="L31" i="13"/>
  <c r="M31" i="13"/>
  <c r="N31" i="13"/>
  <c r="P31" i="13"/>
  <c r="Q31" i="13"/>
  <c r="R31" i="13"/>
  <c r="S31" i="13"/>
  <c r="T31" i="13"/>
  <c r="U31" i="13"/>
  <c r="V31" i="13"/>
  <c r="W31" i="13"/>
  <c r="X31" i="13"/>
  <c r="Y31" i="13"/>
  <c r="Z31" i="13"/>
  <c r="AB31" i="13"/>
  <c r="AC31" i="13"/>
  <c r="AD31" i="13"/>
  <c r="AE31" i="13"/>
  <c r="AF31" i="13"/>
  <c r="AG31" i="13"/>
  <c r="AH31" i="13"/>
  <c r="AI31" i="13"/>
  <c r="AJ31" i="13"/>
  <c r="AK31" i="13"/>
  <c r="AL31" i="13"/>
  <c r="D31" i="13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C32" i="14"/>
  <c r="D69" i="11" s="1"/>
  <c r="E9" i="13"/>
  <c r="F9" i="13"/>
  <c r="G9" i="13"/>
  <c r="M28" i="29" s="1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D9" i="13"/>
  <c r="E11" i="13"/>
  <c r="K29" i="29" s="1"/>
  <c r="F11" i="13"/>
  <c r="L29" i="29" s="1"/>
  <c r="G11" i="13"/>
  <c r="M29" i="29" s="1"/>
  <c r="H11" i="13"/>
  <c r="N29" i="29" s="1"/>
  <c r="I11" i="13"/>
  <c r="O29" i="29" s="1"/>
  <c r="J11" i="13"/>
  <c r="K11" i="13"/>
  <c r="Q29" i="29" s="1"/>
  <c r="L11" i="13"/>
  <c r="R29" i="29" s="1"/>
  <c r="M11" i="13"/>
  <c r="S29" i="29" s="1"/>
  <c r="N11" i="13"/>
  <c r="T29" i="29" s="1"/>
  <c r="O11" i="13"/>
  <c r="U29" i="29" s="1"/>
  <c r="P11" i="13"/>
  <c r="V29" i="29" s="1"/>
  <c r="Q11" i="13"/>
  <c r="W29" i="29" s="1"/>
  <c r="R11" i="13"/>
  <c r="X29" i="29" s="1"/>
  <c r="S11" i="13"/>
  <c r="Y29" i="29" s="1"/>
  <c r="T11" i="13"/>
  <c r="Z29" i="29" s="1"/>
  <c r="U11" i="13"/>
  <c r="AA29" i="29" s="1"/>
  <c r="V11" i="13"/>
  <c r="AB29" i="29" s="1"/>
  <c r="W11" i="13"/>
  <c r="AC29" i="29" s="1"/>
  <c r="X11" i="13"/>
  <c r="AD29" i="29" s="1"/>
  <c r="Y11" i="13"/>
  <c r="AE29" i="29" s="1"/>
  <c r="Z11" i="13"/>
  <c r="AF29" i="29" s="1"/>
  <c r="AA11" i="13"/>
  <c r="AG29" i="29" s="1"/>
  <c r="AB11" i="13"/>
  <c r="AH29" i="29" s="1"/>
  <c r="AC11" i="13"/>
  <c r="AI29" i="29" s="1"/>
  <c r="AD11" i="13"/>
  <c r="AJ29" i="29" s="1"/>
  <c r="AE11" i="13"/>
  <c r="AK29" i="29" s="1"/>
  <c r="AF11" i="13"/>
  <c r="AL29" i="29" s="1"/>
  <c r="AG11" i="13"/>
  <c r="AM29" i="29" s="1"/>
  <c r="AH11" i="13"/>
  <c r="AN29" i="29" s="1"/>
  <c r="AI11" i="13"/>
  <c r="AO29" i="29" s="1"/>
  <c r="AJ11" i="13"/>
  <c r="AP29" i="29" s="1"/>
  <c r="AK11" i="13"/>
  <c r="AQ29" i="29" s="1"/>
  <c r="AL11" i="13"/>
  <c r="AR29" i="29" s="1"/>
  <c r="AM11" i="13"/>
  <c r="AS29" i="29" s="1"/>
  <c r="D11" i="13"/>
  <c r="J29" i="29" s="1"/>
  <c r="E37" i="25"/>
  <c r="C65" i="12" s="1"/>
  <c r="AN35" i="25"/>
  <c r="AM35" i="25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42" i="11" s="1"/>
  <c r="P29" i="29"/>
  <c r="E20" i="25"/>
  <c r="E22" i="25" s="1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AG18" i="25"/>
  <c r="AH18" i="25"/>
  <c r="AI18" i="25"/>
  <c r="AJ18" i="25"/>
  <c r="AK18" i="25"/>
  <c r="AL18" i="25"/>
  <c r="AM18" i="25"/>
  <c r="AN18" i="25"/>
  <c r="E18" i="25"/>
  <c r="H52" i="32" l="1"/>
  <c r="G58" i="11"/>
  <c r="I59" i="11"/>
  <c r="J20" i="32"/>
  <c r="F37" i="25"/>
  <c r="F39" i="25" s="1"/>
  <c r="F20" i="25"/>
  <c r="C68" i="12"/>
  <c r="E69" i="11"/>
  <c r="F69" i="11" s="1"/>
  <c r="G69" i="11" s="1"/>
  <c r="H69" i="11" s="1"/>
  <c r="I69" i="11" s="1"/>
  <c r="J69" i="11" s="1"/>
  <c r="K69" i="11" s="1"/>
  <c r="L69" i="11" s="1"/>
  <c r="M69" i="11" s="1"/>
  <c r="N69" i="11" s="1"/>
  <c r="O69" i="11" s="1"/>
  <c r="P69" i="11" s="1"/>
  <c r="Q69" i="11" s="1"/>
  <c r="R69" i="11" s="1"/>
  <c r="S69" i="11" s="1"/>
  <c r="T69" i="11" s="1"/>
  <c r="U69" i="11" s="1"/>
  <c r="V69" i="11" s="1"/>
  <c r="W69" i="11" s="1"/>
  <c r="X69" i="11" s="1"/>
  <c r="Y69" i="11" s="1"/>
  <c r="Z69" i="11" s="1"/>
  <c r="AA69" i="11" s="1"/>
  <c r="AB69" i="11" s="1"/>
  <c r="AC69" i="11" s="1"/>
  <c r="AD69" i="11" s="1"/>
  <c r="AE69" i="11" s="1"/>
  <c r="AF69" i="11" s="1"/>
  <c r="AG69" i="11" s="1"/>
  <c r="AH69" i="11" s="1"/>
  <c r="AI69" i="11" s="1"/>
  <c r="AJ69" i="11" s="1"/>
  <c r="AK69" i="11" s="1"/>
  <c r="AL69" i="11" s="1"/>
  <c r="AM69" i="11" s="1"/>
  <c r="E42" i="11"/>
  <c r="F42" i="11" s="1"/>
  <c r="G42" i="11" s="1"/>
  <c r="H42" i="11" s="1"/>
  <c r="I42" i="11" s="1"/>
  <c r="J42" i="11" s="1"/>
  <c r="K42" i="11" s="1"/>
  <c r="L42" i="11" s="1"/>
  <c r="M42" i="11" s="1"/>
  <c r="N42" i="11" s="1"/>
  <c r="O42" i="11" s="1"/>
  <c r="E39" i="25"/>
  <c r="D65" i="11" s="1"/>
  <c r="P42" i="11" l="1"/>
  <c r="Q42" i="11" s="1"/>
  <c r="R42" i="11" s="1"/>
  <c r="S42" i="11" s="1"/>
  <c r="T42" i="11" s="1"/>
  <c r="U42" i="11" s="1"/>
  <c r="V42" i="11" s="1"/>
  <c r="W42" i="11" s="1"/>
  <c r="X42" i="11" s="1"/>
  <c r="Y42" i="11" s="1"/>
  <c r="Z42" i="11" s="1"/>
  <c r="AA42" i="11" s="1"/>
  <c r="AO42" i="11"/>
  <c r="J59" i="11"/>
  <c r="K20" i="32"/>
  <c r="H58" i="11"/>
  <c r="I52" i="32"/>
  <c r="G37" i="25"/>
  <c r="G39" i="25" s="1"/>
  <c r="D65" i="12"/>
  <c r="F22" i="25"/>
  <c r="E65" i="11" s="1"/>
  <c r="D68" i="12"/>
  <c r="G20" i="25"/>
  <c r="AB42" i="11" l="1"/>
  <c r="AC42" i="11" s="1"/>
  <c r="AD42" i="11" s="1"/>
  <c r="AE42" i="11" s="1"/>
  <c r="AF42" i="11" s="1"/>
  <c r="AG42" i="11" s="1"/>
  <c r="AH42" i="11" s="1"/>
  <c r="AI42" i="11" s="1"/>
  <c r="AJ42" i="11" s="1"/>
  <c r="AK42" i="11" s="1"/>
  <c r="AL42" i="11" s="1"/>
  <c r="AM42" i="11" s="1"/>
  <c r="AQ42" i="11" s="1"/>
  <c r="AP42" i="11"/>
  <c r="K59" i="11"/>
  <c r="L20" i="32"/>
  <c r="I58" i="11"/>
  <c r="J52" i="32"/>
  <c r="E65" i="12"/>
  <c r="H37" i="25"/>
  <c r="H20" i="25"/>
  <c r="G22" i="25"/>
  <c r="F65" i="11" s="1"/>
  <c r="J58" i="11" l="1"/>
  <c r="K52" i="32"/>
  <c r="L59" i="11"/>
  <c r="M20" i="32"/>
  <c r="E68" i="12"/>
  <c r="F65" i="12"/>
  <c r="I37" i="25"/>
  <c r="I39" i="25" s="1"/>
  <c r="H39" i="25"/>
  <c r="H22" i="25"/>
  <c r="I20" i="25"/>
  <c r="M59" i="11" l="1"/>
  <c r="N20" i="32"/>
  <c r="K58" i="11"/>
  <c r="L52" i="32"/>
  <c r="F68" i="12"/>
  <c r="J37" i="25"/>
  <c r="J39" i="25" s="1"/>
  <c r="G65" i="12"/>
  <c r="G65" i="11"/>
  <c r="J20" i="25"/>
  <c r="I22" i="25"/>
  <c r="L58" i="11" l="1"/>
  <c r="M52" i="32"/>
  <c r="N59" i="11"/>
  <c r="O20" i="32"/>
  <c r="G68" i="12"/>
  <c r="H65" i="11"/>
  <c r="K37" i="25"/>
  <c r="K39" i="25" s="1"/>
  <c r="H65" i="12"/>
  <c r="J22" i="25"/>
  <c r="K20" i="25"/>
  <c r="O59" i="11" l="1"/>
  <c r="P20" i="32"/>
  <c r="M58" i="11"/>
  <c r="N52" i="32"/>
  <c r="I65" i="11"/>
  <c r="L37" i="25"/>
  <c r="L39" i="25" s="1"/>
  <c r="I65" i="12"/>
  <c r="H68" i="12"/>
  <c r="K22" i="25"/>
  <c r="I68" i="12"/>
  <c r="L20" i="25"/>
  <c r="N58" i="11" l="1"/>
  <c r="P52" i="32" s="1"/>
  <c r="O52" i="32"/>
  <c r="P59" i="11"/>
  <c r="AO59" i="11"/>
  <c r="Q20" i="32"/>
  <c r="J65" i="11"/>
  <c r="M37" i="25"/>
  <c r="M39" i="25" s="1"/>
  <c r="J65" i="12"/>
  <c r="M20" i="25"/>
  <c r="L22" i="25"/>
  <c r="Q59" i="11" l="1"/>
  <c r="R20" i="32"/>
  <c r="K65" i="11"/>
  <c r="J68" i="12"/>
  <c r="N37" i="25"/>
  <c r="N39" i="25" s="1"/>
  <c r="K65" i="12"/>
  <c r="K68" i="12"/>
  <c r="M22" i="25"/>
  <c r="N20" i="25"/>
  <c r="R59" i="11" l="1"/>
  <c r="S20" i="32"/>
  <c r="L65" i="11"/>
  <c r="O37" i="25"/>
  <c r="L65" i="12"/>
  <c r="N22" i="25"/>
  <c r="O20" i="25"/>
  <c r="O39" i="25"/>
  <c r="S59" i="11" l="1"/>
  <c r="T20" i="32"/>
  <c r="M65" i="11"/>
  <c r="L68" i="12"/>
  <c r="P37" i="25"/>
  <c r="P39" i="25" s="1"/>
  <c r="M65" i="12"/>
  <c r="M68" i="12"/>
  <c r="O22" i="25"/>
  <c r="P20" i="25"/>
  <c r="T59" i="11" l="1"/>
  <c r="U20" i="32"/>
  <c r="N65" i="11"/>
  <c r="Q37" i="25"/>
  <c r="Q39" i="25" s="1"/>
  <c r="N65" i="12"/>
  <c r="N68" i="12"/>
  <c r="P22" i="25"/>
  <c r="Q20" i="25"/>
  <c r="O65" i="11" l="1"/>
  <c r="AO65" i="11" s="1"/>
  <c r="U59" i="11"/>
  <c r="V20" i="32"/>
  <c r="R37" i="25"/>
  <c r="R39" i="25" s="1"/>
  <c r="O65" i="12"/>
  <c r="O68" i="12"/>
  <c r="Q22" i="25"/>
  <c r="P65" i="11" s="1"/>
  <c r="R20" i="25"/>
  <c r="V59" i="11" l="1"/>
  <c r="W20" i="32"/>
  <c r="S37" i="25"/>
  <c r="S39" i="25" s="1"/>
  <c r="P65" i="12"/>
  <c r="P68" i="12"/>
  <c r="S20" i="25"/>
  <c r="R22" i="25"/>
  <c r="Q65" i="11" s="1"/>
  <c r="W59" i="11" l="1"/>
  <c r="X20" i="32"/>
  <c r="T37" i="25"/>
  <c r="T39" i="25" s="1"/>
  <c r="Q65" i="12"/>
  <c r="Q68" i="12"/>
  <c r="T20" i="25"/>
  <c r="S22" i="25"/>
  <c r="R65" i="11" s="1"/>
  <c r="X59" i="11" l="1"/>
  <c r="Y20" i="32"/>
  <c r="U37" i="25"/>
  <c r="U39" i="25" s="1"/>
  <c r="R65" i="12"/>
  <c r="T22" i="25"/>
  <c r="S65" i="11" s="1"/>
  <c r="U20" i="25"/>
  <c r="Y59" i="11" l="1"/>
  <c r="Z20" i="32"/>
  <c r="R68" i="12"/>
  <c r="V37" i="25"/>
  <c r="S65" i="12"/>
  <c r="S68" i="12"/>
  <c r="U22" i="25"/>
  <c r="T65" i="11" s="1"/>
  <c r="V20" i="25"/>
  <c r="V39" i="25"/>
  <c r="Z59" i="11" l="1"/>
  <c r="AA20" i="32"/>
  <c r="W37" i="25"/>
  <c r="W39" i="25" s="1"/>
  <c r="T65" i="12"/>
  <c r="T68" i="12"/>
  <c r="W20" i="25"/>
  <c r="V22" i="25"/>
  <c r="U65" i="11" s="1"/>
  <c r="AA59" i="11" l="1"/>
  <c r="AB20" i="32"/>
  <c r="X37" i="25"/>
  <c r="X39" i="25" s="1"/>
  <c r="U65" i="12"/>
  <c r="X20" i="25"/>
  <c r="W22" i="25"/>
  <c r="V65" i="11" s="1"/>
  <c r="AB59" i="11" l="1"/>
  <c r="AP59" i="11"/>
  <c r="AC20" i="32"/>
  <c r="U68" i="12"/>
  <c r="Y37" i="25"/>
  <c r="Y39" i="25" s="1"/>
  <c r="V65" i="12"/>
  <c r="V68" i="12"/>
  <c r="X22" i="25"/>
  <c r="W65" i="11" s="1"/>
  <c r="Y20" i="25"/>
  <c r="AC59" i="11" l="1"/>
  <c r="AD20" i="32"/>
  <c r="Z37" i="25"/>
  <c r="Z39" i="25" s="1"/>
  <c r="W65" i="12"/>
  <c r="Y22" i="25"/>
  <c r="X65" i="11" s="1"/>
  <c r="Z20" i="25"/>
  <c r="AD59" i="11" l="1"/>
  <c r="AE20" i="32"/>
  <c r="W68" i="12"/>
  <c r="AA37" i="25"/>
  <c r="AA39" i="25" s="1"/>
  <c r="X65" i="12"/>
  <c r="AA20" i="25"/>
  <c r="Z22" i="25"/>
  <c r="Y65" i="11" s="1"/>
  <c r="AE59" i="11" l="1"/>
  <c r="AF20" i="32"/>
  <c r="X68" i="12"/>
  <c r="AB37" i="25"/>
  <c r="AB39" i="25" s="1"/>
  <c r="Y65" i="12"/>
  <c r="Y68" i="12"/>
  <c r="AB20" i="25"/>
  <c r="AA22" i="25"/>
  <c r="Z65" i="11" s="1"/>
  <c r="AF59" i="11" l="1"/>
  <c r="AG20" i="32"/>
  <c r="AC37" i="25"/>
  <c r="AC39" i="25" s="1"/>
  <c r="Z65" i="12"/>
  <c r="AB22" i="25"/>
  <c r="AA65" i="11" s="1"/>
  <c r="AP65" i="11" s="1"/>
  <c r="AC20" i="25"/>
  <c r="AG59" i="11" l="1"/>
  <c r="AH20" i="32"/>
  <c r="Z68" i="12"/>
  <c r="AD37" i="25"/>
  <c r="AD39" i="25" s="1"/>
  <c r="AA65" i="12"/>
  <c r="AC22" i="25"/>
  <c r="AB65" i="11" s="1"/>
  <c r="AD20" i="25"/>
  <c r="AH59" i="11" l="1"/>
  <c r="AI20" i="32"/>
  <c r="AA68" i="12"/>
  <c r="AE37" i="25"/>
  <c r="AE39" i="25" s="1"/>
  <c r="AB65" i="12"/>
  <c r="AE20" i="25"/>
  <c r="AD22" i="25"/>
  <c r="AC65" i="11" s="1"/>
  <c r="AI59" i="11" l="1"/>
  <c r="AJ20" i="32"/>
  <c r="AB68" i="12"/>
  <c r="AF37" i="25"/>
  <c r="AF39" i="25" s="1"/>
  <c r="AC65" i="12"/>
  <c r="AF20" i="25"/>
  <c r="AE22" i="25"/>
  <c r="AD65" i="11" s="1"/>
  <c r="AJ59" i="11" l="1"/>
  <c r="AK20" i="32"/>
  <c r="AC68" i="12"/>
  <c r="AG37" i="25"/>
  <c r="AD65" i="12"/>
  <c r="AD68" i="12"/>
  <c r="AF22" i="25"/>
  <c r="AE65" i="11" s="1"/>
  <c r="AG20" i="25"/>
  <c r="AK59" i="11" l="1"/>
  <c r="AL20" i="32"/>
  <c r="AH37" i="25"/>
  <c r="AE65" i="12"/>
  <c r="AG39" i="25"/>
  <c r="AG22" i="25"/>
  <c r="AH20" i="25"/>
  <c r="AH39" i="25"/>
  <c r="AL59" i="11" l="1"/>
  <c r="AM20" i="32"/>
  <c r="AE68" i="12"/>
  <c r="AF65" i="11"/>
  <c r="AI37" i="25"/>
  <c r="AI39" i="25" s="1"/>
  <c r="AF65" i="12"/>
  <c r="AI20" i="25"/>
  <c r="AH22" i="25"/>
  <c r="AM59" i="11" l="1"/>
  <c r="AN20" i="32"/>
  <c r="AG65" i="11"/>
  <c r="AF68" i="12"/>
  <c r="AJ37" i="25"/>
  <c r="AJ39" i="25" s="1"/>
  <c r="AG65" i="12"/>
  <c r="AJ20" i="25"/>
  <c r="AI22" i="25"/>
  <c r="AQ59" i="11" l="1"/>
  <c r="AO20" i="32"/>
  <c r="AH65" i="11"/>
  <c r="AG68" i="12"/>
  <c r="AK37" i="25"/>
  <c r="AK39" i="25" s="1"/>
  <c r="AH65" i="12"/>
  <c r="AK20" i="25"/>
  <c r="AJ22" i="25"/>
  <c r="AI65" i="11" l="1"/>
  <c r="AH68" i="12"/>
  <c r="AL37" i="25"/>
  <c r="AL39" i="25" s="1"/>
  <c r="AI65" i="12"/>
  <c r="AK22" i="25"/>
  <c r="AL20" i="25"/>
  <c r="AJ65" i="11" l="1"/>
  <c r="AI68" i="12"/>
  <c r="AM37" i="25"/>
  <c r="AM39" i="25" s="1"/>
  <c r="AJ65" i="12"/>
  <c r="AJ68" i="12"/>
  <c r="AL22" i="25"/>
  <c r="AM20" i="25"/>
  <c r="AK65" i="11" l="1"/>
  <c r="AK65" i="12"/>
  <c r="AN37" i="25"/>
  <c r="AN20" i="25"/>
  <c r="AM22" i="25"/>
  <c r="AL65" i="11" s="1"/>
  <c r="D63" i="24"/>
  <c r="AN62" i="24"/>
  <c r="E55" i="24"/>
  <c r="F55" i="24"/>
  <c r="F58" i="24" s="1"/>
  <c r="F59" i="24" s="1"/>
  <c r="G55" i="24"/>
  <c r="F57" i="12" s="1"/>
  <c r="I10" i="32" s="1"/>
  <c r="H55" i="24"/>
  <c r="G57" i="12" s="1"/>
  <c r="J10" i="32" s="1"/>
  <c r="I55" i="24"/>
  <c r="H57" i="12" s="1"/>
  <c r="K10" i="32" s="1"/>
  <c r="J55" i="24"/>
  <c r="I57" i="12" s="1"/>
  <c r="L10" i="32" s="1"/>
  <c r="K55" i="24"/>
  <c r="J57" i="12" s="1"/>
  <c r="M10" i="32" s="1"/>
  <c r="L55" i="24"/>
  <c r="K57" i="12" s="1"/>
  <c r="N10" i="32" s="1"/>
  <c r="M55" i="24"/>
  <c r="M56" i="24" s="1"/>
  <c r="N55" i="24"/>
  <c r="O55" i="24"/>
  <c r="N57" i="12" s="1"/>
  <c r="Q10" i="32" s="1"/>
  <c r="P55" i="24"/>
  <c r="O57" i="12" s="1"/>
  <c r="Q55" i="24"/>
  <c r="P57" i="12" s="1"/>
  <c r="S10" i="32" s="1"/>
  <c r="R55" i="24"/>
  <c r="Q57" i="12" s="1"/>
  <c r="T10" i="32" s="1"/>
  <c r="S55" i="24"/>
  <c r="R57" i="12" s="1"/>
  <c r="U10" i="32" s="1"/>
  <c r="T55" i="24"/>
  <c r="S57" i="12" s="1"/>
  <c r="V10" i="32" s="1"/>
  <c r="U55" i="24"/>
  <c r="V55" i="24"/>
  <c r="W55" i="24"/>
  <c r="V57" i="12" s="1"/>
  <c r="Y10" i="32" s="1"/>
  <c r="X55" i="24"/>
  <c r="W57" i="12" s="1"/>
  <c r="Z10" i="32" s="1"/>
  <c r="Y55" i="24"/>
  <c r="X57" i="12" s="1"/>
  <c r="AA10" i="32" s="1"/>
  <c r="Z55" i="24"/>
  <c r="Y57" i="12" s="1"/>
  <c r="AB10" i="32" s="1"/>
  <c r="AA55" i="24"/>
  <c r="Z57" i="12" s="1"/>
  <c r="AC10" i="32" s="1"/>
  <c r="AB55" i="24"/>
  <c r="AA57" i="12" s="1"/>
  <c r="AC55" i="24"/>
  <c r="AC56" i="24" s="1"/>
  <c r="AD55" i="24"/>
  <c r="AE55" i="24"/>
  <c r="AD57" i="12" s="1"/>
  <c r="AG10" i="32" s="1"/>
  <c r="AF55" i="24"/>
  <c r="AE57" i="12" s="1"/>
  <c r="AH10" i="32" s="1"/>
  <c r="AG55" i="24"/>
  <c r="AF57" i="12" s="1"/>
  <c r="AI10" i="32" s="1"/>
  <c r="AH55" i="24"/>
  <c r="AG57" i="12" s="1"/>
  <c r="AJ10" i="32" s="1"/>
  <c r="AI55" i="24"/>
  <c r="AH57" i="12" s="1"/>
  <c r="AK10" i="32" s="1"/>
  <c r="AJ55" i="24"/>
  <c r="AI57" i="12" s="1"/>
  <c r="AL10" i="32" s="1"/>
  <c r="AK55" i="24"/>
  <c r="AL55" i="24"/>
  <c r="AK57" i="12" s="1"/>
  <c r="AN10" i="32" s="1"/>
  <c r="AM55" i="24"/>
  <c r="AL57" i="12" s="1"/>
  <c r="AO10" i="32" s="1"/>
  <c r="AN55" i="24"/>
  <c r="D55" i="24"/>
  <c r="C57" i="12" s="1"/>
  <c r="D49" i="24"/>
  <c r="D48" i="24"/>
  <c r="D47" i="24"/>
  <c r="K56" i="24"/>
  <c r="N56" i="24"/>
  <c r="R56" i="24"/>
  <c r="AA56" i="24"/>
  <c r="AD56" i="24"/>
  <c r="AH56" i="24"/>
  <c r="D39" i="24"/>
  <c r="D26" i="13" s="1"/>
  <c r="D38" i="24"/>
  <c r="D34" i="24"/>
  <c r="D31" i="24"/>
  <c r="D29" i="24"/>
  <c r="D36" i="24" s="1"/>
  <c r="D43" i="24" s="1"/>
  <c r="D30" i="13" s="1"/>
  <c r="D30" i="24"/>
  <c r="D41" i="24" s="1"/>
  <c r="D28" i="13" s="1"/>
  <c r="D28" i="24"/>
  <c r="D40" i="24" s="1"/>
  <c r="D27" i="13" s="1"/>
  <c r="F10" i="32" l="1"/>
  <c r="R10" i="32"/>
  <c r="AD10" i="32"/>
  <c r="D56" i="24"/>
  <c r="Y56" i="24"/>
  <c r="AE56" i="24"/>
  <c r="O56" i="24"/>
  <c r="AM56" i="24"/>
  <c r="W56" i="24"/>
  <c r="G56" i="24"/>
  <c r="AI56" i="24"/>
  <c r="S56" i="24"/>
  <c r="I56" i="24"/>
  <c r="AL58" i="24"/>
  <c r="AL59" i="24" s="1"/>
  <c r="AA58" i="24"/>
  <c r="AA59" i="24" s="1"/>
  <c r="Q58" i="24"/>
  <c r="Q59" i="24" s="1"/>
  <c r="AD58" i="24"/>
  <c r="AD59" i="24" s="1"/>
  <c r="AC57" i="12"/>
  <c r="AF10" i="32" s="1"/>
  <c r="V56" i="24"/>
  <c r="U57" i="12"/>
  <c r="X10" i="32" s="1"/>
  <c r="N58" i="24"/>
  <c r="N59" i="24" s="1"/>
  <c r="M57" i="12"/>
  <c r="P10" i="32" s="1"/>
  <c r="F56" i="24"/>
  <c r="E57" i="12"/>
  <c r="H10" i="32" s="1"/>
  <c r="AI58" i="24"/>
  <c r="AI59" i="24" s="1"/>
  <c r="W58" i="24"/>
  <c r="W59" i="24" s="1"/>
  <c r="O58" i="24"/>
  <c r="O59" i="24" s="1"/>
  <c r="AK56" i="24"/>
  <c r="AJ57" i="12"/>
  <c r="AM10" i="32" s="1"/>
  <c r="AC58" i="24"/>
  <c r="AC59" i="24" s="1"/>
  <c r="AB57" i="12"/>
  <c r="AE10" i="32" s="1"/>
  <c r="U56" i="24"/>
  <c r="T57" i="12"/>
  <c r="W10" i="32" s="1"/>
  <c r="M58" i="24"/>
  <c r="M59" i="24" s="1"/>
  <c r="L57" i="12"/>
  <c r="O10" i="32" s="1"/>
  <c r="E56" i="24"/>
  <c r="D57" i="12"/>
  <c r="G10" i="32" s="1"/>
  <c r="AG58" i="24"/>
  <c r="AG59" i="24" s="1"/>
  <c r="V58" i="24"/>
  <c r="V59" i="24" s="1"/>
  <c r="K58" i="24"/>
  <c r="K59" i="24" s="1"/>
  <c r="C44" i="12"/>
  <c r="D29" i="13"/>
  <c r="AM58" i="24"/>
  <c r="AM59" i="24" s="1"/>
  <c r="AE58" i="24"/>
  <c r="AE59" i="24" s="1"/>
  <c r="S58" i="24"/>
  <c r="S59" i="24" s="1"/>
  <c r="G58" i="24"/>
  <c r="G59" i="24" s="1"/>
  <c r="AL56" i="24"/>
  <c r="AH58" i="24"/>
  <c r="AH59" i="24" s="1"/>
  <c r="Z56" i="24"/>
  <c r="R58" i="24"/>
  <c r="R59" i="24" s="1"/>
  <c r="J56" i="24"/>
  <c r="AK58" i="24"/>
  <c r="AK59" i="24" s="1"/>
  <c r="U58" i="24"/>
  <c r="U59" i="24" s="1"/>
  <c r="E58" i="24"/>
  <c r="E59" i="24" s="1"/>
  <c r="D58" i="24"/>
  <c r="D59" i="24" s="1"/>
  <c r="AG56" i="24"/>
  <c r="Y58" i="24"/>
  <c r="Y59" i="24" s="1"/>
  <c r="Q56" i="24"/>
  <c r="I58" i="24"/>
  <c r="I59" i="24" s="1"/>
  <c r="Z58" i="24"/>
  <c r="Z59" i="24" s="1"/>
  <c r="J58" i="24"/>
  <c r="J59" i="24" s="1"/>
  <c r="AN56" i="24"/>
  <c r="AN58" i="24"/>
  <c r="AN59" i="24" s="1"/>
  <c r="AJ56" i="24"/>
  <c r="AJ58" i="24"/>
  <c r="AJ59" i="24" s="1"/>
  <c r="AF56" i="24"/>
  <c r="AF58" i="24"/>
  <c r="AF59" i="24" s="1"/>
  <c r="AB56" i="24"/>
  <c r="AB58" i="24"/>
  <c r="AB59" i="24" s="1"/>
  <c r="X56" i="24"/>
  <c r="X58" i="24"/>
  <c r="X59" i="24" s="1"/>
  <c r="T56" i="24"/>
  <c r="T58" i="24"/>
  <c r="T59" i="24" s="1"/>
  <c r="P56" i="24"/>
  <c r="P58" i="24"/>
  <c r="P59" i="24" s="1"/>
  <c r="L56" i="24"/>
  <c r="L58" i="24"/>
  <c r="L59" i="24" s="1"/>
  <c r="H56" i="24"/>
  <c r="H58" i="24"/>
  <c r="H59" i="24" s="1"/>
  <c r="D64" i="24"/>
  <c r="AK68" i="12"/>
  <c r="AL65" i="12"/>
  <c r="AN39" i="25"/>
  <c r="AN22" i="25"/>
  <c r="D42" i="24"/>
  <c r="D35" i="24"/>
  <c r="AN57" i="12" l="1"/>
  <c r="AO57" i="12"/>
  <c r="J37" i="29"/>
  <c r="AP57" i="12"/>
  <c r="C71" i="12"/>
  <c r="F48" i="32" s="1"/>
  <c r="C28" i="14"/>
  <c r="F28" i="32" s="1"/>
  <c r="C29" i="14"/>
  <c r="AL68" i="12"/>
  <c r="AM65" i="11"/>
  <c r="AQ65" i="11" s="1"/>
  <c r="D44" i="24"/>
  <c r="D50" i="24"/>
  <c r="D61" i="24" s="1"/>
  <c r="E18" i="24"/>
  <c r="E20" i="24" s="1"/>
  <c r="AN23" i="24"/>
  <c r="E22" i="24"/>
  <c r="J36" i="29"/>
  <c r="AN33" i="23"/>
  <c r="D35" i="23"/>
  <c r="D33" i="23"/>
  <c r="J31" i="23"/>
  <c r="K31" i="23"/>
  <c r="L31" i="23"/>
  <c r="M31" i="23"/>
  <c r="N31" i="23"/>
  <c r="O31" i="23"/>
  <c r="P31" i="23"/>
  <c r="Q31" i="23"/>
  <c r="R31" i="23"/>
  <c r="S31" i="23"/>
  <c r="T31" i="23"/>
  <c r="U31" i="23"/>
  <c r="V31" i="23"/>
  <c r="W31" i="23"/>
  <c r="X31" i="23"/>
  <c r="Y31" i="23"/>
  <c r="Z31" i="23"/>
  <c r="AA31" i="23"/>
  <c r="AB31" i="23"/>
  <c r="AC31" i="23"/>
  <c r="AD31" i="23"/>
  <c r="AE31" i="23"/>
  <c r="AF31" i="23"/>
  <c r="AG31" i="23"/>
  <c r="AH31" i="23"/>
  <c r="AI31" i="23"/>
  <c r="AJ31" i="23"/>
  <c r="AK31" i="23"/>
  <c r="AL31" i="23"/>
  <c r="AM31" i="23"/>
  <c r="AN31" i="23"/>
  <c r="E31" i="23"/>
  <c r="F31" i="23"/>
  <c r="H31" i="23"/>
  <c r="I31" i="23"/>
  <c r="D29" i="23"/>
  <c r="AN24" i="23"/>
  <c r="AN22" i="23" s="1"/>
  <c r="AN35" i="23" s="1"/>
  <c r="D25" i="23"/>
  <c r="E19" i="23"/>
  <c r="F19" i="23" s="1"/>
  <c r="G19" i="23" s="1"/>
  <c r="H19" i="23" s="1"/>
  <c r="I19" i="23" s="1"/>
  <c r="J19" i="23" s="1"/>
  <c r="K19" i="23" s="1"/>
  <c r="L19" i="23" s="1"/>
  <c r="M19" i="23" s="1"/>
  <c r="N19" i="23" s="1"/>
  <c r="O19" i="23" s="1"/>
  <c r="P19" i="23" s="1"/>
  <c r="Q19" i="23" s="1"/>
  <c r="R19" i="23" s="1"/>
  <c r="S19" i="23" s="1"/>
  <c r="T19" i="23" s="1"/>
  <c r="U19" i="23" s="1"/>
  <c r="V19" i="23" s="1"/>
  <c r="W19" i="23" s="1"/>
  <c r="X19" i="23" s="1"/>
  <c r="Y19" i="23" s="1"/>
  <c r="Z19" i="23" s="1"/>
  <c r="AA19" i="23" s="1"/>
  <c r="AB19" i="23" s="1"/>
  <c r="AC19" i="23" s="1"/>
  <c r="AD19" i="23" s="1"/>
  <c r="AE19" i="23" s="1"/>
  <c r="AF19" i="23" s="1"/>
  <c r="AG19" i="23" s="1"/>
  <c r="AH19" i="23" s="1"/>
  <c r="AI19" i="23" s="1"/>
  <c r="AJ19" i="23" s="1"/>
  <c r="AK19" i="23" s="1"/>
  <c r="AL19" i="23" s="1"/>
  <c r="AM19" i="23" s="1"/>
  <c r="AN19" i="23" s="1"/>
  <c r="D16" i="23"/>
  <c r="D14" i="23"/>
  <c r="F33" i="32" l="1"/>
  <c r="F34" i="32"/>
  <c r="F8" i="13"/>
  <c r="L27" i="29" s="1"/>
  <c r="AL8" i="13"/>
  <c r="AR27" i="29" s="1"/>
  <c r="AD8" i="13"/>
  <c r="AJ27" i="29" s="1"/>
  <c r="Z8" i="13"/>
  <c r="AF27" i="29" s="1"/>
  <c r="V8" i="13"/>
  <c r="AB27" i="29" s="1"/>
  <c r="R8" i="13"/>
  <c r="X27" i="29" s="1"/>
  <c r="J8" i="13"/>
  <c r="P27" i="29" s="1"/>
  <c r="I8" i="13"/>
  <c r="O27" i="29" s="1"/>
  <c r="AJ8" i="13"/>
  <c r="AP27" i="29" s="1"/>
  <c r="AF8" i="13"/>
  <c r="AL27" i="29" s="1"/>
  <c r="AB8" i="13"/>
  <c r="X8" i="13"/>
  <c r="AD27" i="29" s="1"/>
  <c r="T8" i="13"/>
  <c r="Z27" i="29" s="1"/>
  <c r="P8" i="13"/>
  <c r="L8" i="13"/>
  <c r="R27" i="29" s="1"/>
  <c r="H8" i="13"/>
  <c r="N27" i="29" s="1"/>
  <c r="AM8" i="13"/>
  <c r="AS27" i="29" s="1"/>
  <c r="AI8" i="13"/>
  <c r="AO27" i="29" s="1"/>
  <c r="AE8" i="13"/>
  <c r="AK27" i="29" s="1"/>
  <c r="AA8" i="13"/>
  <c r="AG27" i="29" s="1"/>
  <c r="W8" i="13"/>
  <c r="AC27" i="29" s="1"/>
  <c r="S8" i="13"/>
  <c r="Y27" i="29" s="1"/>
  <c r="O8" i="13"/>
  <c r="U27" i="29" s="1"/>
  <c r="K8" i="13"/>
  <c r="Q27" i="29" s="1"/>
  <c r="N8" i="13"/>
  <c r="T27" i="29" s="1"/>
  <c r="E8" i="13"/>
  <c r="K27" i="29" s="1"/>
  <c r="AK8" i="13"/>
  <c r="AQ27" i="29" s="1"/>
  <c r="AG8" i="13"/>
  <c r="AM27" i="29" s="1"/>
  <c r="AC8" i="13"/>
  <c r="AI27" i="29" s="1"/>
  <c r="Y8" i="13"/>
  <c r="AE27" i="29" s="1"/>
  <c r="U8" i="13"/>
  <c r="AA27" i="29" s="1"/>
  <c r="Q8" i="13"/>
  <c r="W27" i="29" s="1"/>
  <c r="M8" i="13"/>
  <c r="S27" i="29" s="1"/>
  <c r="AH8" i="13"/>
  <c r="AN27" i="29" s="1"/>
  <c r="D63" i="11"/>
  <c r="D32" i="11"/>
  <c r="D15" i="28"/>
  <c r="E21" i="23"/>
  <c r="E24" i="23" s="1"/>
  <c r="E22" i="23" s="1"/>
  <c r="E23" i="23" s="1"/>
  <c r="E25" i="23" s="1"/>
  <c r="D31" i="23"/>
  <c r="AN29" i="23"/>
  <c r="E34" i="24"/>
  <c r="D28" i="14" s="1"/>
  <c r="G28" i="32" s="1"/>
  <c r="AN33" i="24"/>
  <c r="AN37" i="24" s="1"/>
  <c r="AN46" i="24"/>
  <c r="F22" i="24"/>
  <c r="E30" i="24"/>
  <c r="E41" i="24" s="1"/>
  <c r="E28" i="13" s="1"/>
  <c r="E28" i="24"/>
  <c r="E40" i="24" s="1"/>
  <c r="E27" i="13" s="1"/>
  <c r="E24" i="24"/>
  <c r="D8" i="13" l="1"/>
  <c r="C26" i="14"/>
  <c r="V27" i="29"/>
  <c r="AP8" i="13"/>
  <c r="AH27" i="29"/>
  <c r="AQ8" i="13"/>
  <c r="E29" i="23"/>
  <c r="E33" i="23"/>
  <c r="E35" i="23"/>
  <c r="D26" i="14" s="1"/>
  <c r="E48" i="24"/>
  <c r="E47" i="24"/>
  <c r="F21" i="23"/>
  <c r="F34" i="24"/>
  <c r="E28" i="14" s="1"/>
  <c r="H28" i="32" s="1"/>
  <c r="E32" i="11"/>
  <c r="E27" i="24"/>
  <c r="E29" i="24"/>
  <c r="G22" i="24"/>
  <c r="F30" i="24"/>
  <c r="F41" i="24" s="1"/>
  <c r="F28" i="13" s="1"/>
  <c r="F28" i="24"/>
  <c r="F40" i="24" s="1"/>
  <c r="F27" i="13" s="1"/>
  <c r="G31" i="32" l="1"/>
  <c r="G32" i="32"/>
  <c r="J27" i="29"/>
  <c r="K36" i="29"/>
  <c r="E22" i="13"/>
  <c r="F32" i="32"/>
  <c r="F31" i="32"/>
  <c r="E42" i="24"/>
  <c r="E63" i="24"/>
  <c r="F24" i="23"/>
  <c r="F29" i="23" s="1"/>
  <c r="F33" i="23"/>
  <c r="E25" i="24"/>
  <c r="E26" i="24" s="1"/>
  <c r="E39" i="24"/>
  <c r="E26" i="13" s="1"/>
  <c r="G34" i="24"/>
  <c r="F28" i="14" s="1"/>
  <c r="I28" i="32" s="1"/>
  <c r="F32" i="11"/>
  <c r="H22" i="24"/>
  <c r="G28" i="24"/>
  <c r="G40" i="24" s="1"/>
  <c r="G27" i="13" s="1"/>
  <c r="G30" i="24"/>
  <c r="G41" i="24" s="1"/>
  <c r="G28" i="13" s="1"/>
  <c r="F22" i="13" l="1"/>
  <c r="L36" i="29" s="1"/>
  <c r="F24" i="24"/>
  <c r="E29" i="13"/>
  <c r="D44" i="12"/>
  <c r="F22" i="23"/>
  <c r="F23" i="23" s="1"/>
  <c r="E64" i="24"/>
  <c r="H34" i="24"/>
  <c r="G28" i="14" s="1"/>
  <c r="J28" i="32" s="1"/>
  <c r="E36" i="24"/>
  <c r="E43" i="24" s="1"/>
  <c r="E30" i="13" s="1"/>
  <c r="E38" i="24"/>
  <c r="E25" i="13" s="1"/>
  <c r="E35" i="24"/>
  <c r="I22" i="24"/>
  <c r="H28" i="24"/>
  <c r="H40" i="24" s="1"/>
  <c r="H27" i="13" s="1"/>
  <c r="H30" i="24"/>
  <c r="H41" i="24" s="1"/>
  <c r="H28" i="13" s="1"/>
  <c r="G32" i="11"/>
  <c r="F47" i="24" l="1"/>
  <c r="F27" i="24"/>
  <c r="F39" i="24" s="1"/>
  <c r="F48" i="24"/>
  <c r="F29" i="24"/>
  <c r="D71" i="12"/>
  <c r="D29" i="14"/>
  <c r="F35" i="23"/>
  <c r="E26" i="14" s="1"/>
  <c r="H32" i="32" s="1"/>
  <c r="F25" i="23"/>
  <c r="G21" i="23" s="1"/>
  <c r="E49" i="24"/>
  <c r="E50" i="24" s="1"/>
  <c r="E61" i="24" s="1"/>
  <c r="I34" i="24"/>
  <c r="H28" i="14" s="1"/>
  <c r="K28" i="32" s="1"/>
  <c r="K37" i="29"/>
  <c r="E44" i="24"/>
  <c r="H32" i="11"/>
  <c r="J22" i="24"/>
  <c r="I30" i="24"/>
  <c r="I41" i="24" s="1"/>
  <c r="I28" i="13" s="1"/>
  <c r="I28" i="24"/>
  <c r="I40" i="24" s="1"/>
  <c r="I27" i="13" s="1"/>
  <c r="G34" i="32" l="1"/>
  <c r="G33" i="32"/>
  <c r="G48" i="32"/>
  <c r="E63" i="11"/>
  <c r="E15" i="28"/>
  <c r="F26" i="13"/>
  <c r="F64" i="24"/>
  <c r="E71" i="12" s="1"/>
  <c r="H48" i="32" s="1"/>
  <c r="F25" i="24"/>
  <c r="F35" i="24" s="1"/>
  <c r="F42" i="24"/>
  <c r="F63" i="24"/>
  <c r="G24" i="23"/>
  <c r="G29" i="23" s="1"/>
  <c r="G33" i="23"/>
  <c r="J34" i="24"/>
  <c r="I28" i="14" s="1"/>
  <c r="L28" i="32" s="1"/>
  <c r="K22" i="24"/>
  <c r="J30" i="24"/>
  <c r="J41" i="24" s="1"/>
  <c r="J28" i="13" s="1"/>
  <c r="J28" i="24"/>
  <c r="J40" i="24" s="1"/>
  <c r="J27" i="13" s="1"/>
  <c r="I32" i="11"/>
  <c r="G22" i="13" l="1"/>
  <c r="M36" i="29" s="1"/>
  <c r="F15" i="28"/>
  <c r="F29" i="13"/>
  <c r="E44" i="12"/>
  <c r="F36" i="24"/>
  <c r="F43" i="24" s="1"/>
  <c r="F30" i="13" s="1"/>
  <c r="E29" i="14"/>
  <c r="F26" i="24"/>
  <c r="F31" i="24" s="1"/>
  <c r="F38" i="24"/>
  <c r="G22" i="23"/>
  <c r="K34" i="24"/>
  <c r="J28" i="14" s="1"/>
  <c r="M28" i="32" s="1"/>
  <c r="J32" i="11"/>
  <c r="L22" i="24"/>
  <c r="K28" i="24"/>
  <c r="K40" i="24" s="1"/>
  <c r="K27" i="13" s="1"/>
  <c r="K30" i="24"/>
  <c r="K41" i="24" s="1"/>
  <c r="K28" i="13" s="1"/>
  <c r="H33" i="32" l="1"/>
  <c r="H34" i="32"/>
  <c r="F63" i="11"/>
  <c r="F25" i="13"/>
  <c r="F44" i="24"/>
  <c r="F49" i="24"/>
  <c r="F50" i="24" s="1"/>
  <c r="F61" i="24" s="1"/>
  <c r="G24" i="24"/>
  <c r="G35" i="23"/>
  <c r="G23" i="23"/>
  <c r="L34" i="24"/>
  <c r="K28" i="14" s="1"/>
  <c r="N28" i="32" s="1"/>
  <c r="M22" i="24"/>
  <c r="L28" i="24"/>
  <c r="L40" i="24" s="1"/>
  <c r="L27" i="13" s="1"/>
  <c r="L30" i="24"/>
  <c r="L41" i="24" s="1"/>
  <c r="L28" i="13" s="1"/>
  <c r="K32" i="11"/>
  <c r="L37" i="29" l="1"/>
  <c r="G47" i="24"/>
  <c r="G48" i="24"/>
  <c r="G29" i="24"/>
  <c r="G27" i="24"/>
  <c r="G39" i="24" s="1"/>
  <c r="G25" i="23"/>
  <c r="M34" i="24"/>
  <c r="L28" i="14" s="1"/>
  <c r="O28" i="32" s="1"/>
  <c r="L32" i="11"/>
  <c r="N22" i="24"/>
  <c r="M30" i="24"/>
  <c r="M41" i="24" s="1"/>
  <c r="M28" i="13" s="1"/>
  <c r="M28" i="24"/>
  <c r="M40" i="24" s="1"/>
  <c r="M27" i="13" s="1"/>
  <c r="G26" i="13" l="1"/>
  <c r="G64" i="24"/>
  <c r="F71" i="12" s="1"/>
  <c r="G42" i="24"/>
  <c r="G63" i="24"/>
  <c r="G25" i="24"/>
  <c r="G31" i="23"/>
  <c r="F26" i="14" s="1"/>
  <c r="H21" i="23"/>
  <c r="N34" i="24"/>
  <c r="M28" i="14" s="1"/>
  <c r="P28" i="32" s="1"/>
  <c r="M32" i="11"/>
  <c r="O22" i="24"/>
  <c r="N30" i="24"/>
  <c r="N41" i="24" s="1"/>
  <c r="N28" i="13" s="1"/>
  <c r="N28" i="24"/>
  <c r="N40" i="24" s="1"/>
  <c r="N27" i="13" s="1"/>
  <c r="I31" i="32" l="1"/>
  <c r="I32" i="32"/>
  <c r="I48" i="32"/>
  <c r="G15" i="28"/>
  <c r="F44" i="12"/>
  <c r="G29" i="13"/>
  <c r="G38" i="24"/>
  <c r="G36" i="24"/>
  <c r="G43" i="24" s="1"/>
  <c r="G30" i="13" s="1"/>
  <c r="G35" i="24"/>
  <c r="F29" i="14" s="1"/>
  <c r="G26" i="24"/>
  <c r="G31" i="24" s="1"/>
  <c r="H24" i="23"/>
  <c r="H29" i="23" s="1"/>
  <c r="H33" i="23"/>
  <c r="G8" i="13"/>
  <c r="O34" i="24"/>
  <c r="N28" i="14" s="1"/>
  <c r="Q28" i="32" s="1"/>
  <c r="P22" i="24"/>
  <c r="O28" i="24"/>
  <c r="O40" i="24" s="1"/>
  <c r="O27" i="13" s="1"/>
  <c r="AO27" i="13" s="1"/>
  <c r="O30" i="24"/>
  <c r="O41" i="24" s="1"/>
  <c r="O28" i="13" s="1"/>
  <c r="AO28" i="13" s="1"/>
  <c r="N32" i="11"/>
  <c r="I34" i="32" l="1"/>
  <c r="I33" i="32"/>
  <c r="I40" i="32" s="1"/>
  <c r="H22" i="13"/>
  <c r="N36" i="29" s="1"/>
  <c r="M27" i="29"/>
  <c r="AO8" i="13"/>
  <c r="G63" i="11"/>
  <c r="G25" i="13"/>
  <c r="G49" i="24"/>
  <c r="G50" i="24" s="1"/>
  <c r="G61" i="24" s="1"/>
  <c r="G44" i="24"/>
  <c r="H24" i="24"/>
  <c r="H22" i="23"/>
  <c r="H35" i="23" s="1"/>
  <c r="G26" i="14" s="1"/>
  <c r="P34" i="24"/>
  <c r="O28" i="14" s="1"/>
  <c r="R28" i="32" s="1"/>
  <c r="O32" i="11"/>
  <c r="AO32" i="11" s="1"/>
  <c r="Q22" i="24"/>
  <c r="P28" i="24"/>
  <c r="P40" i="24" s="1"/>
  <c r="P27" i="13" s="1"/>
  <c r="P30" i="24"/>
  <c r="P41" i="24" s="1"/>
  <c r="P28" i="13" s="1"/>
  <c r="M37" i="29" l="1"/>
  <c r="J32" i="32"/>
  <c r="J31" i="32"/>
  <c r="H29" i="24"/>
  <c r="H27" i="24"/>
  <c r="H39" i="24" s="1"/>
  <c r="H48" i="24"/>
  <c r="H47" i="24"/>
  <c r="H23" i="23"/>
  <c r="H25" i="23" s="1"/>
  <c r="I21" i="23" s="1"/>
  <c r="I33" i="23" s="1"/>
  <c r="Q34" i="24"/>
  <c r="P28" i="14" s="1"/>
  <c r="S28" i="32" s="1"/>
  <c r="P32" i="11"/>
  <c r="R22" i="24"/>
  <c r="Q30" i="24"/>
  <c r="Q41" i="24" s="1"/>
  <c r="Q28" i="13" s="1"/>
  <c r="Q28" i="24"/>
  <c r="Q40" i="24" s="1"/>
  <c r="Q27" i="13" s="1"/>
  <c r="I22" i="13" l="1"/>
  <c r="O36" i="29" s="1"/>
  <c r="H26" i="13"/>
  <c r="H64" i="24"/>
  <c r="G71" i="12" s="1"/>
  <c r="H25" i="24"/>
  <c r="H42" i="24"/>
  <c r="H63" i="24"/>
  <c r="I24" i="23"/>
  <c r="I29" i="23" s="1"/>
  <c r="R34" i="24"/>
  <c r="Q28" i="14" s="1"/>
  <c r="T28" i="32" s="1"/>
  <c r="Q32" i="11"/>
  <c r="S22" i="24"/>
  <c r="R30" i="24"/>
  <c r="R41" i="24" s="1"/>
  <c r="R28" i="13" s="1"/>
  <c r="R28" i="24"/>
  <c r="R40" i="24" s="1"/>
  <c r="R27" i="13" s="1"/>
  <c r="J48" i="32" l="1"/>
  <c r="I22" i="23"/>
  <c r="I35" i="23" s="1"/>
  <c r="H26" i="14" s="1"/>
  <c r="H15" i="28"/>
  <c r="H35" i="24"/>
  <c r="G29" i="14" s="1"/>
  <c r="H38" i="24"/>
  <c r="H36" i="24"/>
  <c r="H43" i="24" s="1"/>
  <c r="H30" i="13" s="1"/>
  <c r="H26" i="24"/>
  <c r="H31" i="24" s="1"/>
  <c r="H29" i="13"/>
  <c r="G44" i="12"/>
  <c r="I23" i="23"/>
  <c r="I25" i="23" s="1"/>
  <c r="J21" i="23" s="1"/>
  <c r="S34" i="24"/>
  <c r="R28" i="14" s="1"/>
  <c r="U28" i="32" s="1"/>
  <c r="R32" i="11"/>
  <c r="T22" i="24"/>
  <c r="S28" i="24"/>
  <c r="S40" i="24" s="1"/>
  <c r="S27" i="13" s="1"/>
  <c r="S30" i="24"/>
  <c r="S41" i="24" s="1"/>
  <c r="S28" i="13" s="1"/>
  <c r="J34" i="32" l="1"/>
  <c r="J33" i="32"/>
  <c r="J40" i="32" s="1"/>
  <c r="K31" i="32"/>
  <c r="K32" i="32"/>
  <c r="H63" i="11"/>
  <c r="I24" i="24"/>
  <c r="H25" i="13"/>
  <c r="H44" i="24"/>
  <c r="H49" i="24"/>
  <c r="H50" i="24" s="1"/>
  <c r="H61" i="24" s="1"/>
  <c r="J24" i="23"/>
  <c r="J29" i="23" s="1"/>
  <c r="J33" i="23"/>
  <c r="T34" i="24"/>
  <c r="S28" i="14" s="1"/>
  <c r="V28" i="32" s="1"/>
  <c r="U22" i="24"/>
  <c r="T28" i="24"/>
  <c r="T40" i="24" s="1"/>
  <c r="T27" i="13" s="1"/>
  <c r="T30" i="24"/>
  <c r="T41" i="24" s="1"/>
  <c r="T28" i="13" s="1"/>
  <c r="S32" i="11"/>
  <c r="N37" i="29" l="1"/>
  <c r="J22" i="13"/>
  <c r="P36" i="29" s="1"/>
  <c r="I27" i="24"/>
  <c r="I39" i="24" s="1"/>
  <c r="I48" i="24"/>
  <c r="I47" i="24"/>
  <c r="I29" i="24"/>
  <c r="J22" i="23"/>
  <c r="U34" i="24"/>
  <c r="T28" i="14" s="1"/>
  <c r="W28" i="32" s="1"/>
  <c r="V22" i="24"/>
  <c r="U30" i="24"/>
  <c r="U41" i="24" s="1"/>
  <c r="U28" i="13" s="1"/>
  <c r="U28" i="24"/>
  <c r="U40" i="24" s="1"/>
  <c r="U27" i="13" s="1"/>
  <c r="T32" i="11"/>
  <c r="I25" i="24" l="1"/>
  <c r="I36" i="24" s="1"/>
  <c r="I43" i="24" s="1"/>
  <c r="I30" i="13" s="1"/>
  <c r="I63" i="24"/>
  <c r="I42" i="24"/>
  <c r="I26" i="13"/>
  <c r="I64" i="24"/>
  <c r="H71" i="12" s="1"/>
  <c r="J35" i="23"/>
  <c r="I26" i="14" s="1"/>
  <c r="J23" i="23"/>
  <c r="J25" i="23" s="1"/>
  <c r="K21" i="23" s="1"/>
  <c r="V34" i="24"/>
  <c r="U28" i="14" s="1"/>
  <c r="X28" i="32" s="1"/>
  <c r="U32" i="11"/>
  <c r="W22" i="24"/>
  <c r="V30" i="24"/>
  <c r="V41" i="24" s="1"/>
  <c r="V28" i="13" s="1"/>
  <c r="V28" i="24"/>
  <c r="V40" i="24" s="1"/>
  <c r="V27" i="13" s="1"/>
  <c r="K48" i="32" l="1"/>
  <c r="L31" i="32"/>
  <c r="L32" i="32"/>
  <c r="I15" i="28"/>
  <c r="I26" i="24"/>
  <c r="I31" i="24" s="1"/>
  <c r="J24" i="24" s="1"/>
  <c r="I35" i="24"/>
  <c r="H29" i="14" s="1"/>
  <c r="I38" i="24"/>
  <c r="I25" i="13" s="1"/>
  <c r="I29" i="13"/>
  <c r="H44" i="12"/>
  <c r="K24" i="23"/>
  <c r="K29" i="23" s="1"/>
  <c r="K33" i="23"/>
  <c r="W34" i="24"/>
  <c r="V28" i="14" s="1"/>
  <c r="Y28" i="32" s="1"/>
  <c r="X22" i="24"/>
  <c r="W28" i="24"/>
  <c r="W40" i="24" s="1"/>
  <c r="W27" i="13" s="1"/>
  <c r="W30" i="24"/>
  <c r="W41" i="24" s="1"/>
  <c r="W28" i="13" s="1"/>
  <c r="V32" i="11"/>
  <c r="K34" i="32" l="1"/>
  <c r="K33" i="32"/>
  <c r="K40" i="32" s="1"/>
  <c r="K22" i="13"/>
  <c r="Q36" i="29" s="1"/>
  <c r="I63" i="11"/>
  <c r="I44" i="24"/>
  <c r="I49" i="24"/>
  <c r="I50" i="24" s="1"/>
  <c r="I61" i="24" s="1"/>
  <c r="O37" i="29"/>
  <c r="J48" i="24"/>
  <c r="J29" i="24"/>
  <c r="J27" i="24"/>
  <c r="J39" i="24" s="1"/>
  <c r="J47" i="24"/>
  <c r="K22" i="23"/>
  <c r="K35" i="23" s="1"/>
  <c r="J26" i="14" s="1"/>
  <c r="X34" i="24"/>
  <c r="W28" i="14" s="1"/>
  <c r="Z28" i="32" s="1"/>
  <c r="W32" i="11"/>
  <c r="Y22" i="24"/>
  <c r="X28" i="24"/>
  <c r="X40" i="24" s="1"/>
  <c r="X27" i="13" s="1"/>
  <c r="X30" i="24"/>
  <c r="X41" i="24" s="1"/>
  <c r="X28" i="13" s="1"/>
  <c r="M32" i="32" l="1"/>
  <c r="M31" i="32"/>
  <c r="J26" i="13"/>
  <c r="J64" i="24"/>
  <c r="I71" i="12" s="1"/>
  <c r="L48" i="32" s="1"/>
  <c r="J42" i="24"/>
  <c r="J63" i="24"/>
  <c r="J25" i="24"/>
  <c r="K23" i="23"/>
  <c r="K25" i="23" s="1"/>
  <c r="L21" i="23" s="1"/>
  <c r="L24" i="23" s="1"/>
  <c r="L29" i="23" s="1"/>
  <c r="Y34" i="24"/>
  <c r="X28" i="14" s="1"/>
  <c r="AA28" i="32" s="1"/>
  <c r="X32" i="11"/>
  <c r="Z22" i="24"/>
  <c r="Y30" i="24"/>
  <c r="Y41" i="24" s="1"/>
  <c r="Y28" i="13" s="1"/>
  <c r="Y28" i="24"/>
  <c r="Y40" i="24" s="1"/>
  <c r="Y27" i="13" s="1"/>
  <c r="J15" i="28" l="1"/>
  <c r="I44" i="12"/>
  <c r="J29" i="13"/>
  <c r="J36" i="24"/>
  <c r="J43" i="24" s="1"/>
  <c r="J30" i="13" s="1"/>
  <c r="J35" i="24"/>
  <c r="I29" i="14" s="1"/>
  <c r="J38" i="24"/>
  <c r="J26" i="24"/>
  <c r="L33" i="23"/>
  <c r="L22" i="23"/>
  <c r="L23" i="23" s="1"/>
  <c r="L25" i="23" s="1"/>
  <c r="M21" i="23" s="1"/>
  <c r="Z34" i="24"/>
  <c r="Y28" i="14" s="1"/>
  <c r="AB28" i="32" s="1"/>
  <c r="Y32" i="11"/>
  <c r="AA22" i="24"/>
  <c r="Z30" i="24"/>
  <c r="Z41" i="24" s="1"/>
  <c r="Z28" i="13" s="1"/>
  <c r="Z28" i="24"/>
  <c r="Z40" i="24" s="1"/>
  <c r="Z27" i="13" s="1"/>
  <c r="L33" i="32" l="1"/>
  <c r="L34" i="32"/>
  <c r="L22" i="13"/>
  <c r="R36" i="29" s="1"/>
  <c r="J63" i="11"/>
  <c r="J31" i="24"/>
  <c r="K24" i="24" s="1"/>
  <c r="J25" i="13"/>
  <c r="P37" i="29" s="1"/>
  <c r="J49" i="24"/>
  <c r="J50" i="24" s="1"/>
  <c r="J61" i="24" s="1"/>
  <c r="J44" i="24"/>
  <c r="L35" i="23"/>
  <c r="K26" i="14" s="1"/>
  <c r="M33" i="23"/>
  <c r="M24" i="23"/>
  <c r="M29" i="23" s="1"/>
  <c r="AA34" i="24"/>
  <c r="Z28" i="14" s="1"/>
  <c r="AC28" i="32" s="1"/>
  <c r="AB22" i="24"/>
  <c r="AA28" i="24"/>
  <c r="AA40" i="24" s="1"/>
  <c r="AA27" i="13" s="1"/>
  <c r="AP27" i="13" s="1"/>
  <c r="AA30" i="24"/>
  <c r="AA41" i="24" s="1"/>
  <c r="AA28" i="13" s="1"/>
  <c r="AP28" i="13" s="1"/>
  <c r="Z32" i="11"/>
  <c r="L40" i="32" l="1"/>
  <c r="M22" i="13"/>
  <c r="S36" i="29" s="1"/>
  <c r="N32" i="32"/>
  <c r="N31" i="32"/>
  <c r="K48" i="24"/>
  <c r="K27" i="24"/>
  <c r="K39" i="24" s="1"/>
  <c r="K47" i="24"/>
  <c r="K29" i="24"/>
  <c r="K63" i="24" s="1"/>
  <c r="K26" i="13"/>
  <c r="K64" i="24"/>
  <c r="J71" i="12" s="1"/>
  <c r="M48" i="32" s="1"/>
  <c r="M22" i="23"/>
  <c r="M23" i="23" s="1"/>
  <c r="M25" i="23" s="1"/>
  <c r="N21" i="23" s="1"/>
  <c r="AB34" i="24"/>
  <c r="AA28" i="14" s="1"/>
  <c r="AD28" i="32" s="1"/>
  <c r="AC22" i="24"/>
  <c r="AB28" i="24"/>
  <c r="AB40" i="24" s="1"/>
  <c r="AB27" i="13" s="1"/>
  <c r="AB30" i="24"/>
  <c r="AB41" i="24" s="1"/>
  <c r="AB28" i="13" s="1"/>
  <c r="AA32" i="11"/>
  <c r="AP32" i="11" s="1"/>
  <c r="K25" i="24" l="1"/>
  <c r="K26" i="24" s="1"/>
  <c r="K31" i="24" s="1"/>
  <c r="L24" i="24" s="1"/>
  <c r="K15" i="28"/>
  <c r="K42" i="24"/>
  <c r="K38" i="24"/>
  <c r="K25" i="13" s="1"/>
  <c r="K29" i="13"/>
  <c r="J44" i="12"/>
  <c r="M35" i="23"/>
  <c r="L26" i="14" s="1"/>
  <c r="N24" i="23"/>
  <c r="N29" i="23" s="1"/>
  <c r="N33" i="23"/>
  <c r="AC34" i="24"/>
  <c r="AB28" i="14" s="1"/>
  <c r="AE28" i="32" s="1"/>
  <c r="AD22" i="24"/>
  <c r="AC30" i="24"/>
  <c r="AC41" i="24" s="1"/>
  <c r="AC28" i="13" s="1"/>
  <c r="AC28" i="24"/>
  <c r="AC40" i="24" s="1"/>
  <c r="AC27" i="13" s="1"/>
  <c r="AB32" i="11"/>
  <c r="K36" i="24" l="1"/>
  <c r="K43" i="24" s="1"/>
  <c r="K30" i="13" s="1"/>
  <c r="K35" i="24"/>
  <c r="J29" i="14" s="1"/>
  <c r="N22" i="13"/>
  <c r="T36" i="29" s="1"/>
  <c r="O31" i="32"/>
  <c r="O32" i="32"/>
  <c r="L47" i="24"/>
  <c r="L48" i="24"/>
  <c r="L27" i="24"/>
  <c r="L39" i="24" s="1"/>
  <c r="L26" i="13" s="1"/>
  <c r="L29" i="24"/>
  <c r="L42" i="24" s="1"/>
  <c r="K49" i="24"/>
  <c r="K50" i="24" s="1"/>
  <c r="K61" i="24" s="1"/>
  <c r="K44" i="24"/>
  <c r="Q37" i="29"/>
  <c r="N22" i="23"/>
  <c r="AD34" i="24"/>
  <c r="AC28" i="14" s="1"/>
  <c r="AF28" i="32" s="1"/>
  <c r="AC32" i="11"/>
  <c r="AE22" i="24"/>
  <c r="AD30" i="24"/>
  <c r="AD41" i="24" s="1"/>
  <c r="AD28" i="13" s="1"/>
  <c r="AD28" i="24"/>
  <c r="AD40" i="24" s="1"/>
  <c r="AD27" i="13" s="1"/>
  <c r="M33" i="32" l="1"/>
  <c r="M40" i="32" s="1"/>
  <c r="M34" i="32"/>
  <c r="L64" i="24"/>
  <c r="K71" i="12" s="1"/>
  <c r="N48" i="32" s="1"/>
  <c r="K63" i="11"/>
  <c r="L63" i="24"/>
  <c r="K44" i="12" s="1"/>
  <c r="L25" i="24"/>
  <c r="L36" i="24" s="1"/>
  <c r="L43" i="24" s="1"/>
  <c r="L30" i="13" s="1"/>
  <c r="L35" i="24"/>
  <c r="K29" i="14" s="1"/>
  <c r="N23" i="23"/>
  <c r="N25" i="23" s="1"/>
  <c r="O21" i="23" s="1"/>
  <c r="N35" i="23"/>
  <c r="M26" i="14" s="1"/>
  <c r="AE34" i="24"/>
  <c r="AD28" i="14" s="1"/>
  <c r="AG28" i="32" s="1"/>
  <c r="AF22" i="24"/>
  <c r="AE28" i="24"/>
  <c r="AE40" i="24" s="1"/>
  <c r="AE27" i="13" s="1"/>
  <c r="AE30" i="24"/>
  <c r="AE41" i="24" s="1"/>
  <c r="AE28" i="13" s="1"/>
  <c r="AD32" i="11"/>
  <c r="L15" i="28" l="1"/>
  <c r="N34" i="32"/>
  <c r="N33" i="32"/>
  <c r="P31" i="32"/>
  <c r="P32" i="32"/>
  <c r="L26" i="24"/>
  <c r="L38" i="24"/>
  <c r="L49" i="24" s="1"/>
  <c r="L50" i="24" s="1"/>
  <c r="L61" i="24" s="1"/>
  <c r="L29" i="13"/>
  <c r="L63" i="11"/>
  <c r="L31" i="24"/>
  <c r="M24" i="24" s="1"/>
  <c r="L25" i="13"/>
  <c r="L44" i="24"/>
  <c r="O24" i="23"/>
  <c r="O29" i="23" s="1"/>
  <c r="O33" i="23"/>
  <c r="AF34" i="24"/>
  <c r="AE28" i="14" s="1"/>
  <c r="AH28" i="32" s="1"/>
  <c r="AG22" i="24"/>
  <c r="AF28" i="24"/>
  <c r="AF40" i="24" s="1"/>
  <c r="AF27" i="13" s="1"/>
  <c r="AF30" i="24"/>
  <c r="AF41" i="24" s="1"/>
  <c r="AF28" i="13" s="1"/>
  <c r="AE32" i="11"/>
  <c r="R37" i="29" l="1"/>
  <c r="N40" i="32"/>
  <c r="O22" i="13"/>
  <c r="AO22" i="13" s="1"/>
  <c r="M48" i="24"/>
  <c r="M47" i="24"/>
  <c r="M27" i="24"/>
  <c r="M39" i="24" s="1"/>
  <c r="M64" i="24" s="1"/>
  <c r="L71" i="12" s="1"/>
  <c r="O48" i="32" s="1"/>
  <c r="M29" i="24"/>
  <c r="M42" i="24" s="1"/>
  <c r="O22" i="23"/>
  <c r="O35" i="23" s="1"/>
  <c r="N26" i="14" s="1"/>
  <c r="AG34" i="24"/>
  <c r="AF28" i="14" s="1"/>
  <c r="AI28" i="32" s="1"/>
  <c r="AF32" i="11"/>
  <c r="AH22" i="24"/>
  <c r="AG30" i="24"/>
  <c r="AG41" i="24" s="1"/>
  <c r="AG28" i="13" s="1"/>
  <c r="AG28" i="24"/>
  <c r="AG40" i="24" s="1"/>
  <c r="AG27" i="13" s="1"/>
  <c r="U36" i="29" l="1"/>
  <c r="M26" i="13"/>
  <c r="Q32" i="32"/>
  <c r="Q31" i="32"/>
  <c r="M63" i="24"/>
  <c r="M29" i="13" s="1"/>
  <c r="M15" i="28"/>
  <c r="M25" i="24"/>
  <c r="M38" i="24" s="1"/>
  <c r="M25" i="13" s="1"/>
  <c r="L44" i="12"/>
  <c r="O23" i="23"/>
  <c r="O25" i="23" s="1"/>
  <c r="P21" i="23" s="1"/>
  <c r="P24" i="23" s="1"/>
  <c r="P29" i="23" s="1"/>
  <c r="AH34" i="24"/>
  <c r="AG28" i="14" s="1"/>
  <c r="AJ28" i="32" s="1"/>
  <c r="AG32" i="11"/>
  <c r="AI22" i="24"/>
  <c r="AH30" i="24"/>
  <c r="AH41" i="24" s="1"/>
  <c r="AH28" i="13" s="1"/>
  <c r="AH28" i="24"/>
  <c r="AH40" i="24" s="1"/>
  <c r="AH27" i="13" s="1"/>
  <c r="M49" i="24" l="1"/>
  <c r="M50" i="24" s="1"/>
  <c r="M61" i="24" s="1"/>
  <c r="M26" i="24"/>
  <c r="M31" i="24" s="1"/>
  <c r="N24" i="24" s="1"/>
  <c r="N48" i="24" s="1"/>
  <c r="M35" i="24"/>
  <c r="L29" i="14" s="1"/>
  <c r="M36" i="24"/>
  <c r="M43" i="24" s="1"/>
  <c r="P33" i="23"/>
  <c r="P22" i="23"/>
  <c r="AI34" i="24"/>
  <c r="AH28" i="14" s="1"/>
  <c r="AK28" i="32" s="1"/>
  <c r="AJ22" i="24"/>
  <c r="AI28" i="24"/>
  <c r="AI40" i="24" s="1"/>
  <c r="AI27" i="13" s="1"/>
  <c r="AI30" i="24"/>
  <c r="AI41" i="24" s="1"/>
  <c r="AI28" i="13" s="1"/>
  <c r="AH32" i="11"/>
  <c r="N29" i="24" l="1"/>
  <c r="N47" i="24"/>
  <c r="O34" i="32"/>
  <c r="O33" i="32"/>
  <c r="O40" i="32" s="1"/>
  <c r="N27" i="24"/>
  <c r="N39" i="24" s="1"/>
  <c r="P22" i="13"/>
  <c r="V36" i="29" s="1"/>
  <c r="M30" i="13"/>
  <c r="M44" i="24"/>
  <c r="M63" i="11"/>
  <c r="N25" i="24"/>
  <c r="P23" i="23"/>
  <c r="P25" i="23" s="1"/>
  <c r="Q21" i="23" s="1"/>
  <c r="P35" i="23"/>
  <c r="O26" i="14" s="1"/>
  <c r="AJ34" i="24"/>
  <c r="AI28" i="14" s="1"/>
  <c r="AL28" i="32" s="1"/>
  <c r="AK22" i="24"/>
  <c r="AJ28" i="24"/>
  <c r="AJ40" i="24" s="1"/>
  <c r="AJ27" i="13" s="1"/>
  <c r="AJ30" i="24"/>
  <c r="AJ41" i="24" s="1"/>
  <c r="AJ28" i="13" s="1"/>
  <c r="AI32" i="11"/>
  <c r="N64" i="24" l="1"/>
  <c r="M71" i="12" s="1"/>
  <c r="N26" i="13"/>
  <c r="N63" i="24"/>
  <c r="N42" i="24"/>
  <c r="R32" i="32"/>
  <c r="R31" i="32"/>
  <c r="N26" i="24"/>
  <c r="N31" i="24" s="1"/>
  <c r="O24" i="24" s="1"/>
  <c r="O27" i="24" s="1"/>
  <c r="O39" i="24" s="1"/>
  <c r="N38" i="24"/>
  <c r="N36" i="24"/>
  <c r="N43" i="24" s="1"/>
  <c r="N30" i="13" s="1"/>
  <c r="N35" i="24"/>
  <c r="M29" i="14" s="1"/>
  <c r="S37" i="29"/>
  <c r="O29" i="24"/>
  <c r="O63" i="24" s="1"/>
  <c r="Q33" i="23"/>
  <c r="Q24" i="23"/>
  <c r="Q29" i="23" s="1"/>
  <c r="AK34" i="24"/>
  <c r="AJ28" i="14" s="1"/>
  <c r="AM28" i="32" s="1"/>
  <c r="AJ32" i="11"/>
  <c r="AL22" i="24"/>
  <c r="AK30" i="24"/>
  <c r="AK41" i="24" s="1"/>
  <c r="AK28" i="13" s="1"/>
  <c r="AK28" i="24"/>
  <c r="AK40" i="24" s="1"/>
  <c r="AK27" i="13" s="1"/>
  <c r="N29" i="13" l="1"/>
  <c r="M44" i="12"/>
  <c r="P34" i="32"/>
  <c r="P33" i="32"/>
  <c r="P48" i="32"/>
  <c r="N15" i="28"/>
  <c r="Q22" i="13"/>
  <c r="W36" i="29" s="1"/>
  <c r="O47" i="24"/>
  <c r="O64" i="24"/>
  <c r="N71" i="12" s="1"/>
  <c r="O26" i="13"/>
  <c r="AO26" i="13" s="1"/>
  <c r="O48" i="24"/>
  <c r="N63" i="11"/>
  <c r="N49" i="24"/>
  <c r="N50" i="24" s="1"/>
  <c r="N61" i="24" s="1"/>
  <c r="N44" i="24"/>
  <c r="N25" i="13"/>
  <c r="T37" i="29" s="1"/>
  <c r="O42" i="24"/>
  <c r="O25" i="24"/>
  <c r="O26" i="24" s="1"/>
  <c r="O31" i="24" s="1"/>
  <c r="P24" i="24" s="1"/>
  <c r="N44" i="12"/>
  <c r="AN44" i="12" s="1"/>
  <c r="AN45" i="12" s="1"/>
  <c r="O29" i="13"/>
  <c r="AO29" i="13" s="1"/>
  <c r="Q22" i="23"/>
  <c r="Q23" i="23" s="1"/>
  <c r="Q25" i="23" s="1"/>
  <c r="R21" i="23" s="1"/>
  <c r="AL34" i="24"/>
  <c r="AK28" i="14" s="1"/>
  <c r="AN28" i="32" s="1"/>
  <c r="AM22" i="24"/>
  <c r="AL30" i="24"/>
  <c r="AL41" i="24" s="1"/>
  <c r="AL28" i="13" s="1"/>
  <c r="AL28" i="24"/>
  <c r="AL40" i="24" s="1"/>
  <c r="AL27" i="13" s="1"/>
  <c r="AK32" i="11"/>
  <c r="P40" i="32" l="1"/>
  <c r="Q48" i="32"/>
  <c r="AN71" i="12"/>
  <c r="O15" i="28"/>
  <c r="O38" i="24"/>
  <c r="O36" i="24"/>
  <c r="O43" i="24" s="1"/>
  <c r="O30" i="13" s="1"/>
  <c r="AO30" i="13" s="1"/>
  <c r="O35" i="24"/>
  <c r="N29" i="14" s="1"/>
  <c r="P27" i="24"/>
  <c r="P39" i="24" s="1"/>
  <c r="P48" i="24"/>
  <c r="P47" i="24"/>
  <c r="P29" i="24"/>
  <c r="P25" i="24"/>
  <c r="Q35" i="23"/>
  <c r="P26" i="14" s="1"/>
  <c r="R33" i="23"/>
  <c r="R24" i="23"/>
  <c r="R29" i="23" s="1"/>
  <c r="AM34" i="24"/>
  <c r="AL28" i="14" s="1"/>
  <c r="AO28" i="32" s="1"/>
  <c r="AL32" i="11"/>
  <c r="AN22" i="24"/>
  <c r="AM28" i="24"/>
  <c r="AM40" i="24" s="1"/>
  <c r="AM27" i="13" s="1"/>
  <c r="AQ27" i="13" s="1"/>
  <c r="AM30" i="24"/>
  <c r="AM41" i="24" s="1"/>
  <c r="AM28" i="13" s="1"/>
  <c r="AQ28" i="13" s="1"/>
  <c r="G121" i="22"/>
  <c r="H121" i="22"/>
  <c r="I121" i="22"/>
  <c r="J121" i="22"/>
  <c r="K121" i="22"/>
  <c r="L121" i="22"/>
  <c r="M121" i="22"/>
  <c r="M140" i="22" s="1"/>
  <c r="N121" i="22"/>
  <c r="O121" i="22"/>
  <c r="P121" i="22"/>
  <c r="Q121" i="22"/>
  <c r="R121" i="22"/>
  <c r="S121" i="22"/>
  <c r="T121" i="22"/>
  <c r="U121" i="22"/>
  <c r="V121" i="22"/>
  <c r="W121" i="22"/>
  <c r="X121" i="22"/>
  <c r="Y121" i="22"/>
  <c r="Z121" i="22"/>
  <c r="AA121" i="22"/>
  <c r="AB121" i="22"/>
  <c r="AC121" i="22"/>
  <c r="AD121" i="22"/>
  <c r="AE121" i="22"/>
  <c r="AF121" i="22"/>
  <c r="AG121" i="22"/>
  <c r="AH121" i="22"/>
  <c r="AI121" i="22"/>
  <c r="AJ121" i="22"/>
  <c r="AK121" i="22"/>
  <c r="AL121" i="22"/>
  <c r="AM121" i="22"/>
  <c r="AN121" i="22"/>
  <c r="AO121" i="22"/>
  <c r="G122" i="22"/>
  <c r="H122" i="22"/>
  <c r="I122" i="22"/>
  <c r="J122" i="22"/>
  <c r="K122" i="22"/>
  <c r="L122" i="22"/>
  <c r="M122" i="22"/>
  <c r="N122" i="22"/>
  <c r="O122" i="22"/>
  <c r="P122" i="22"/>
  <c r="Q122" i="22"/>
  <c r="R122" i="22"/>
  <c r="S122" i="22"/>
  <c r="T122" i="22"/>
  <c r="U122" i="22"/>
  <c r="V122" i="22"/>
  <c r="W122" i="22"/>
  <c r="X122" i="22"/>
  <c r="Y122" i="22"/>
  <c r="Z122" i="22"/>
  <c r="AA122" i="22"/>
  <c r="AB122" i="22"/>
  <c r="AC122" i="22"/>
  <c r="AD122" i="22"/>
  <c r="AE122" i="22"/>
  <c r="AF122" i="22"/>
  <c r="AG122" i="22"/>
  <c r="AH122" i="22"/>
  <c r="AI122" i="22"/>
  <c r="AJ122" i="22"/>
  <c r="AK122" i="22"/>
  <c r="AL122" i="22"/>
  <c r="AM122" i="22"/>
  <c r="AN122" i="22"/>
  <c r="AO122" i="22"/>
  <c r="G123" i="22"/>
  <c r="H123" i="22"/>
  <c r="I123" i="22"/>
  <c r="J123" i="22"/>
  <c r="K123" i="22"/>
  <c r="L123" i="22"/>
  <c r="M123" i="22"/>
  <c r="N123" i="22"/>
  <c r="O123" i="22"/>
  <c r="P123" i="22"/>
  <c r="Q123" i="22"/>
  <c r="R123" i="22"/>
  <c r="S123" i="22"/>
  <c r="T123" i="22"/>
  <c r="U123" i="22"/>
  <c r="V123" i="22"/>
  <c r="W123" i="22"/>
  <c r="X123" i="22"/>
  <c r="Y123" i="22"/>
  <c r="Z123" i="22"/>
  <c r="AA123" i="22"/>
  <c r="AB123" i="22"/>
  <c r="AC123" i="22"/>
  <c r="AD123" i="22"/>
  <c r="AE123" i="22"/>
  <c r="AF123" i="22"/>
  <c r="AG123" i="22"/>
  <c r="AH123" i="22"/>
  <c r="AI123" i="22"/>
  <c r="AJ123" i="22"/>
  <c r="AK123" i="22"/>
  <c r="AL123" i="22"/>
  <c r="AM123" i="22"/>
  <c r="AN123" i="22"/>
  <c r="AO123" i="22"/>
  <c r="G124" i="22"/>
  <c r="H124" i="22"/>
  <c r="I124" i="22"/>
  <c r="J124" i="22"/>
  <c r="K124" i="22"/>
  <c r="L124" i="22"/>
  <c r="M124" i="22"/>
  <c r="N124" i="22"/>
  <c r="O124" i="22"/>
  <c r="P124" i="22"/>
  <c r="Q124" i="22"/>
  <c r="R124" i="22"/>
  <c r="S124" i="22"/>
  <c r="T124" i="22"/>
  <c r="U124" i="22"/>
  <c r="V124" i="22"/>
  <c r="W124" i="22"/>
  <c r="X124" i="22"/>
  <c r="Y124" i="22"/>
  <c r="Z124" i="22"/>
  <c r="AA124" i="22"/>
  <c r="AB124" i="22"/>
  <c r="AC124" i="22"/>
  <c r="AD124" i="22"/>
  <c r="AE124" i="22"/>
  <c r="AF124" i="22"/>
  <c r="AG124" i="22"/>
  <c r="AH124" i="22"/>
  <c r="AI124" i="22"/>
  <c r="AJ124" i="22"/>
  <c r="AK124" i="22"/>
  <c r="AL124" i="22"/>
  <c r="AM124" i="22"/>
  <c r="AN124" i="22"/>
  <c r="AO124" i="22"/>
  <c r="G125" i="22"/>
  <c r="H125" i="22"/>
  <c r="I125" i="22"/>
  <c r="J125" i="22"/>
  <c r="K125" i="22"/>
  <c r="L125" i="22"/>
  <c r="M125" i="22"/>
  <c r="N125" i="22"/>
  <c r="O125" i="22"/>
  <c r="P125" i="22"/>
  <c r="Q125" i="22"/>
  <c r="R125" i="22"/>
  <c r="S125" i="22"/>
  <c r="T125" i="22"/>
  <c r="U125" i="22"/>
  <c r="V125" i="22"/>
  <c r="W125" i="22"/>
  <c r="X125" i="22"/>
  <c r="Y125" i="22"/>
  <c r="Z125" i="22"/>
  <c r="AA125" i="22"/>
  <c r="AB125" i="22"/>
  <c r="AC125" i="22"/>
  <c r="AD125" i="22"/>
  <c r="AE125" i="22"/>
  <c r="AF125" i="22"/>
  <c r="AG125" i="22"/>
  <c r="AH125" i="22"/>
  <c r="AI125" i="22"/>
  <c r="AJ125" i="22"/>
  <c r="AK125" i="22"/>
  <c r="AL125" i="22"/>
  <c r="AM125" i="22"/>
  <c r="AN125" i="22"/>
  <c r="AO125" i="22"/>
  <c r="G126" i="22"/>
  <c r="H126" i="22"/>
  <c r="I126" i="22"/>
  <c r="J126" i="22"/>
  <c r="K126" i="22"/>
  <c r="L126" i="22"/>
  <c r="M126" i="22"/>
  <c r="N126" i="22"/>
  <c r="O126" i="22"/>
  <c r="P126" i="22"/>
  <c r="Q126" i="22"/>
  <c r="R126" i="22"/>
  <c r="S126" i="22"/>
  <c r="T126" i="22"/>
  <c r="U126" i="22"/>
  <c r="V126" i="22"/>
  <c r="W126" i="22"/>
  <c r="X126" i="22"/>
  <c r="Y126" i="22"/>
  <c r="Z126" i="22"/>
  <c r="AA126" i="22"/>
  <c r="AB126" i="22"/>
  <c r="AC126" i="22"/>
  <c r="AD126" i="22"/>
  <c r="AE126" i="22"/>
  <c r="AF126" i="22"/>
  <c r="AG126" i="22"/>
  <c r="AH126" i="22"/>
  <c r="AI126" i="22"/>
  <c r="AJ126" i="22"/>
  <c r="AK126" i="22"/>
  <c r="AL126" i="22"/>
  <c r="AM126" i="22"/>
  <c r="AN126" i="22"/>
  <c r="AO126" i="22"/>
  <c r="G127" i="22"/>
  <c r="H127" i="22"/>
  <c r="I127" i="22"/>
  <c r="J127" i="22"/>
  <c r="K127" i="22"/>
  <c r="L127" i="22"/>
  <c r="M127" i="22"/>
  <c r="N127" i="22"/>
  <c r="O127" i="22"/>
  <c r="P127" i="22"/>
  <c r="Q127" i="22"/>
  <c r="R127" i="22"/>
  <c r="S127" i="22"/>
  <c r="T127" i="22"/>
  <c r="U127" i="22"/>
  <c r="V127" i="22"/>
  <c r="W127" i="22"/>
  <c r="X127" i="22"/>
  <c r="Y127" i="22"/>
  <c r="Z127" i="22"/>
  <c r="AA127" i="22"/>
  <c r="AB127" i="22"/>
  <c r="AC127" i="22"/>
  <c r="AD127" i="22"/>
  <c r="AE127" i="22"/>
  <c r="AF127" i="22"/>
  <c r="AG127" i="22"/>
  <c r="AH127" i="22"/>
  <c r="AI127" i="22"/>
  <c r="AJ127" i="22"/>
  <c r="AK127" i="22"/>
  <c r="AL127" i="22"/>
  <c r="AM127" i="22"/>
  <c r="AN127" i="22"/>
  <c r="AO127" i="22"/>
  <c r="G128" i="22"/>
  <c r="H128" i="22"/>
  <c r="I128" i="22"/>
  <c r="J128" i="22"/>
  <c r="K128" i="22"/>
  <c r="L128" i="22"/>
  <c r="M128" i="22"/>
  <c r="N128" i="22"/>
  <c r="O128" i="22"/>
  <c r="P128" i="22"/>
  <c r="Q128" i="22"/>
  <c r="R128" i="22"/>
  <c r="S128" i="22"/>
  <c r="T128" i="22"/>
  <c r="U128" i="22"/>
  <c r="V128" i="22"/>
  <c r="W128" i="22"/>
  <c r="X128" i="22"/>
  <c r="Y128" i="22"/>
  <c r="Z128" i="22"/>
  <c r="AA128" i="22"/>
  <c r="AB128" i="22"/>
  <c r="AC128" i="22"/>
  <c r="AD128" i="22"/>
  <c r="AE128" i="22"/>
  <c r="AF128" i="22"/>
  <c r="AG128" i="22"/>
  <c r="AH128" i="22"/>
  <c r="AI128" i="22"/>
  <c r="AJ128" i="22"/>
  <c r="AK128" i="22"/>
  <c r="AL128" i="22"/>
  <c r="AM128" i="22"/>
  <c r="AN128" i="22"/>
  <c r="AO128" i="22"/>
  <c r="G129" i="22"/>
  <c r="H129" i="22"/>
  <c r="I129" i="22"/>
  <c r="J129" i="22"/>
  <c r="K129" i="22"/>
  <c r="L129" i="22"/>
  <c r="M129" i="22"/>
  <c r="N129" i="22"/>
  <c r="O129" i="22"/>
  <c r="P129" i="22"/>
  <c r="Q129" i="22"/>
  <c r="R129" i="22"/>
  <c r="S129" i="22"/>
  <c r="T129" i="22"/>
  <c r="U129" i="22"/>
  <c r="V129" i="22"/>
  <c r="W129" i="22"/>
  <c r="X129" i="22"/>
  <c r="Y129" i="22"/>
  <c r="Z129" i="22"/>
  <c r="AA129" i="22"/>
  <c r="AB129" i="22"/>
  <c r="AC129" i="22"/>
  <c r="AD129" i="22"/>
  <c r="AE129" i="22"/>
  <c r="AF129" i="22"/>
  <c r="AG129" i="22"/>
  <c r="AH129" i="22"/>
  <c r="AI129" i="22"/>
  <c r="AJ129" i="22"/>
  <c r="AK129" i="22"/>
  <c r="AL129" i="22"/>
  <c r="AM129" i="22"/>
  <c r="AN129" i="22"/>
  <c r="AO129" i="22"/>
  <c r="G130" i="22"/>
  <c r="H130" i="22"/>
  <c r="I130" i="22"/>
  <c r="J130" i="22"/>
  <c r="K130" i="22"/>
  <c r="L130" i="22"/>
  <c r="M130" i="22"/>
  <c r="N130" i="22"/>
  <c r="O130" i="22"/>
  <c r="P130" i="22"/>
  <c r="Q130" i="22"/>
  <c r="R130" i="22"/>
  <c r="S130" i="22"/>
  <c r="T130" i="22"/>
  <c r="U130" i="22"/>
  <c r="V130" i="22"/>
  <c r="W130" i="22"/>
  <c r="X130" i="22"/>
  <c r="Y130" i="22"/>
  <c r="Z130" i="22"/>
  <c r="AA130" i="22"/>
  <c r="AB130" i="22"/>
  <c r="AC130" i="22"/>
  <c r="AD130" i="22"/>
  <c r="AE130" i="22"/>
  <c r="AF130" i="22"/>
  <c r="AG130" i="22"/>
  <c r="AH130" i="22"/>
  <c r="AI130" i="22"/>
  <c r="AJ130" i="22"/>
  <c r="AK130" i="22"/>
  <c r="AL130" i="22"/>
  <c r="AM130" i="22"/>
  <c r="AN130" i="22"/>
  <c r="AO130" i="22"/>
  <c r="G131" i="22"/>
  <c r="H131" i="22"/>
  <c r="I131" i="22"/>
  <c r="J131" i="22"/>
  <c r="K131" i="22"/>
  <c r="L131" i="22"/>
  <c r="M131" i="22"/>
  <c r="N131" i="22"/>
  <c r="O131" i="22"/>
  <c r="P131" i="22"/>
  <c r="Q131" i="22"/>
  <c r="R131" i="22"/>
  <c r="S131" i="22"/>
  <c r="T131" i="22"/>
  <c r="U131" i="22"/>
  <c r="V131" i="22"/>
  <c r="W131" i="22"/>
  <c r="X131" i="22"/>
  <c r="Y131" i="22"/>
  <c r="Z131" i="22"/>
  <c r="AA131" i="22"/>
  <c r="AB131" i="22"/>
  <c r="AC131" i="22"/>
  <c r="AD131" i="22"/>
  <c r="AE131" i="22"/>
  <c r="AF131" i="22"/>
  <c r="AG131" i="22"/>
  <c r="AH131" i="22"/>
  <c r="AI131" i="22"/>
  <c r="AJ131" i="22"/>
  <c r="AK131" i="22"/>
  <c r="AL131" i="22"/>
  <c r="AM131" i="22"/>
  <c r="AN131" i="22"/>
  <c r="AO131" i="22"/>
  <c r="G132" i="22"/>
  <c r="H132" i="22"/>
  <c r="I132" i="22"/>
  <c r="J132" i="22"/>
  <c r="K132" i="22"/>
  <c r="L132" i="22"/>
  <c r="M132" i="22"/>
  <c r="N132" i="22"/>
  <c r="O132" i="22"/>
  <c r="P132" i="22"/>
  <c r="Q132" i="22"/>
  <c r="R132" i="22"/>
  <c r="S132" i="22"/>
  <c r="T132" i="22"/>
  <c r="U132" i="22"/>
  <c r="V132" i="22"/>
  <c r="W132" i="22"/>
  <c r="X132" i="22"/>
  <c r="Y132" i="22"/>
  <c r="Z132" i="22"/>
  <c r="AA132" i="22"/>
  <c r="AB132" i="22"/>
  <c r="AC132" i="22"/>
  <c r="AD132" i="22"/>
  <c r="AE132" i="22"/>
  <c r="AF132" i="22"/>
  <c r="AG132" i="22"/>
  <c r="AH132" i="22"/>
  <c r="AI132" i="22"/>
  <c r="AJ132" i="22"/>
  <c r="AK132" i="22"/>
  <c r="AL132" i="22"/>
  <c r="AM132" i="22"/>
  <c r="AN132" i="22"/>
  <c r="AO132" i="22"/>
  <c r="G133" i="22"/>
  <c r="H133" i="22"/>
  <c r="I133" i="22"/>
  <c r="J133" i="22"/>
  <c r="K133" i="22"/>
  <c r="L133" i="22"/>
  <c r="M133" i="22"/>
  <c r="N133" i="22"/>
  <c r="O133" i="22"/>
  <c r="P133" i="22"/>
  <c r="Q133" i="22"/>
  <c r="R133" i="22"/>
  <c r="S133" i="22"/>
  <c r="T133" i="22"/>
  <c r="U133" i="22"/>
  <c r="V133" i="22"/>
  <c r="W133" i="22"/>
  <c r="X133" i="22"/>
  <c r="Y133" i="22"/>
  <c r="Z133" i="22"/>
  <c r="AA133" i="22"/>
  <c r="AB133" i="22"/>
  <c r="AC133" i="22"/>
  <c r="AD133" i="22"/>
  <c r="AE133" i="22"/>
  <c r="AF133" i="22"/>
  <c r="AG133" i="22"/>
  <c r="AH133" i="22"/>
  <c r="AI133" i="22"/>
  <c r="AJ133" i="22"/>
  <c r="AK133" i="22"/>
  <c r="AL133" i="22"/>
  <c r="AM133" i="22"/>
  <c r="AN133" i="22"/>
  <c r="AO133" i="22"/>
  <c r="G134" i="22"/>
  <c r="H134" i="22"/>
  <c r="I134" i="22"/>
  <c r="J134" i="22"/>
  <c r="K134" i="22"/>
  <c r="L134" i="22"/>
  <c r="M134" i="22"/>
  <c r="N134" i="22"/>
  <c r="O134" i="22"/>
  <c r="P134" i="22"/>
  <c r="Q134" i="22"/>
  <c r="R134" i="22"/>
  <c r="S134" i="22"/>
  <c r="T134" i="22"/>
  <c r="U134" i="22"/>
  <c r="V134" i="22"/>
  <c r="W134" i="22"/>
  <c r="X134" i="22"/>
  <c r="Y134" i="22"/>
  <c r="Z134" i="22"/>
  <c r="AA134" i="22"/>
  <c r="AB134" i="22"/>
  <c r="AC134" i="22"/>
  <c r="AD134" i="22"/>
  <c r="AE134" i="22"/>
  <c r="AF134" i="22"/>
  <c r="AG134" i="22"/>
  <c r="AH134" i="22"/>
  <c r="AI134" i="22"/>
  <c r="AJ134" i="22"/>
  <c r="AK134" i="22"/>
  <c r="AL134" i="22"/>
  <c r="AM134" i="22"/>
  <c r="AN134" i="22"/>
  <c r="AO134" i="22"/>
  <c r="G135" i="22"/>
  <c r="H135" i="22"/>
  <c r="I135" i="22"/>
  <c r="J135" i="22"/>
  <c r="K135" i="22"/>
  <c r="L135" i="22"/>
  <c r="M135" i="22"/>
  <c r="N135" i="22"/>
  <c r="O135" i="22"/>
  <c r="P135" i="22"/>
  <c r="Q135" i="22"/>
  <c r="R135" i="22"/>
  <c r="S135" i="22"/>
  <c r="T135" i="22"/>
  <c r="U135" i="22"/>
  <c r="V135" i="22"/>
  <c r="W135" i="22"/>
  <c r="X135" i="22"/>
  <c r="Y135" i="22"/>
  <c r="Z135" i="22"/>
  <c r="AA135" i="22"/>
  <c r="AB135" i="22"/>
  <c r="AC135" i="22"/>
  <c r="AD135" i="22"/>
  <c r="AE135" i="22"/>
  <c r="AF135" i="22"/>
  <c r="AG135" i="22"/>
  <c r="AH135" i="22"/>
  <c r="AI135" i="22"/>
  <c r="AJ135" i="22"/>
  <c r="AK135" i="22"/>
  <c r="AL135" i="22"/>
  <c r="AM135" i="22"/>
  <c r="AN135" i="22"/>
  <c r="AO135" i="22"/>
  <c r="G136" i="22"/>
  <c r="H136" i="22"/>
  <c r="I136" i="22"/>
  <c r="J136" i="22"/>
  <c r="K136" i="22"/>
  <c r="L136" i="22"/>
  <c r="M136" i="22"/>
  <c r="N136" i="22"/>
  <c r="O136" i="22"/>
  <c r="P136" i="22"/>
  <c r="Q136" i="22"/>
  <c r="R136" i="22"/>
  <c r="S136" i="22"/>
  <c r="T136" i="22"/>
  <c r="U136" i="22"/>
  <c r="V136" i="22"/>
  <c r="W136" i="22"/>
  <c r="X136" i="22"/>
  <c r="Y136" i="22"/>
  <c r="Z136" i="22"/>
  <c r="AA136" i="22"/>
  <c r="AB136" i="22"/>
  <c r="AC136" i="22"/>
  <c r="AD136" i="22"/>
  <c r="AE136" i="22"/>
  <c r="AF136" i="22"/>
  <c r="AG136" i="22"/>
  <c r="AH136" i="22"/>
  <c r="AI136" i="22"/>
  <c r="AJ136" i="22"/>
  <c r="AK136" i="22"/>
  <c r="AL136" i="22"/>
  <c r="AM136" i="22"/>
  <c r="AN136" i="22"/>
  <c r="AO136" i="22"/>
  <c r="G137" i="22"/>
  <c r="H137" i="22"/>
  <c r="I137" i="22"/>
  <c r="J137" i="22"/>
  <c r="K137" i="22"/>
  <c r="L137" i="22"/>
  <c r="M137" i="22"/>
  <c r="N137" i="22"/>
  <c r="O137" i="22"/>
  <c r="P137" i="22"/>
  <c r="Q137" i="22"/>
  <c r="R137" i="22"/>
  <c r="S137" i="22"/>
  <c r="T137" i="22"/>
  <c r="U137" i="22"/>
  <c r="V137" i="22"/>
  <c r="W137" i="22"/>
  <c r="X137" i="22"/>
  <c r="Y137" i="22"/>
  <c r="Z137" i="22"/>
  <c r="AA137" i="22"/>
  <c r="AB137" i="22"/>
  <c r="AC137" i="22"/>
  <c r="AD137" i="22"/>
  <c r="AE137" i="22"/>
  <c r="AF137" i="22"/>
  <c r="AG137" i="22"/>
  <c r="AH137" i="22"/>
  <c r="AI137" i="22"/>
  <c r="AJ137" i="22"/>
  <c r="AK137" i="22"/>
  <c r="AL137" i="22"/>
  <c r="AM137" i="22"/>
  <c r="AN137" i="22"/>
  <c r="AO137" i="22"/>
  <c r="G138" i="22"/>
  <c r="H138" i="22"/>
  <c r="I138" i="22"/>
  <c r="J138" i="22"/>
  <c r="K138" i="22"/>
  <c r="L138" i="22"/>
  <c r="M138" i="22"/>
  <c r="N138" i="22"/>
  <c r="O138" i="22"/>
  <c r="P138" i="22"/>
  <c r="Q138" i="22"/>
  <c r="R138" i="22"/>
  <c r="S138" i="22"/>
  <c r="T138" i="22"/>
  <c r="U138" i="22"/>
  <c r="V138" i="22"/>
  <c r="W138" i="22"/>
  <c r="X138" i="22"/>
  <c r="Y138" i="22"/>
  <c r="Z138" i="22"/>
  <c r="AA138" i="22"/>
  <c r="AB138" i="22"/>
  <c r="AC138" i="22"/>
  <c r="AD138" i="22"/>
  <c r="AE138" i="22"/>
  <c r="AF138" i="22"/>
  <c r="AG138" i="22"/>
  <c r="AH138" i="22"/>
  <c r="AI138" i="22"/>
  <c r="AJ138" i="22"/>
  <c r="AK138" i="22"/>
  <c r="AL138" i="22"/>
  <c r="AM138" i="22"/>
  <c r="AN138" i="22"/>
  <c r="AO138" i="22"/>
  <c r="G139" i="22"/>
  <c r="H139" i="22"/>
  <c r="I139" i="22"/>
  <c r="J139" i="22"/>
  <c r="K139" i="22"/>
  <c r="L139" i="22"/>
  <c r="M139" i="22"/>
  <c r="N139" i="22"/>
  <c r="O139" i="22"/>
  <c r="P139" i="22"/>
  <c r="Q139" i="22"/>
  <c r="R139" i="22"/>
  <c r="S139" i="22"/>
  <c r="T139" i="22"/>
  <c r="U139" i="22"/>
  <c r="V139" i="22"/>
  <c r="W139" i="22"/>
  <c r="X139" i="22"/>
  <c r="Y139" i="22"/>
  <c r="Z139" i="22"/>
  <c r="AA139" i="22"/>
  <c r="AB139" i="22"/>
  <c r="AC139" i="22"/>
  <c r="AD139" i="22"/>
  <c r="AE139" i="22"/>
  <c r="AF139" i="22"/>
  <c r="AG139" i="22"/>
  <c r="AH139" i="22"/>
  <c r="AI139" i="22"/>
  <c r="AJ139" i="22"/>
  <c r="AK139" i="22"/>
  <c r="AL139" i="22"/>
  <c r="AM139" i="22"/>
  <c r="AN139" i="22"/>
  <c r="AO139" i="22"/>
  <c r="F122" i="22"/>
  <c r="F123" i="22"/>
  <c r="F124" i="22"/>
  <c r="F125" i="22"/>
  <c r="F126" i="22"/>
  <c r="F127" i="22"/>
  <c r="F128" i="22"/>
  <c r="F129" i="22"/>
  <c r="F130" i="22"/>
  <c r="F131" i="22"/>
  <c r="F132" i="22"/>
  <c r="F133" i="22"/>
  <c r="F134" i="22"/>
  <c r="F135" i="22"/>
  <c r="F136" i="22"/>
  <c r="F137" i="22"/>
  <c r="F138" i="22"/>
  <c r="F139" i="22"/>
  <c r="F121" i="22"/>
  <c r="F140" i="22" s="1"/>
  <c r="G99" i="22"/>
  <c r="H99" i="22"/>
  <c r="I99" i="22"/>
  <c r="J99" i="22"/>
  <c r="K99" i="22"/>
  <c r="L99" i="22"/>
  <c r="M99" i="22"/>
  <c r="N99" i="22"/>
  <c r="O99" i="22"/>
  <c r="P99" i="22"/>
  <c r="Q99" i="22"/>
  <c r="R99" i="22"/>
  <c r="S99" i="22"/>
  <c r="T99" i="22"/>
  <c r="U99" i="22"/>
  <c r="V99" i="22"/>
  <c r="W99" i="22"/>
  <c r="X99" i="22"/>
  <c r="Y99" i="22"/>
  <c r="Z99" i="22"/>
  <c r="AA99" i="22"/>
  <c r="AB99" i="22"/>
  <c r="AC99" i="22"/>
  <c r="AD99" i="22"/>
  <c r="AE99" i="22"/>
  <c r="AF99" i="22"/>
  <c r="AG99" i="22"/>
  <c r="AH99" i="22"/>
  <c r="AI99" i="22"/>
  <c r="AJ99" i="22"/>
  <c r="AK99" i="22"/>
  <c r="AL99" i="22"/>
  <c r="AM99" i="22"/>
  <c r="AN99" i="22"/>
  <c r="AO99" i="22"/>
  <c r="G100" i="22"/>
  <c r="H100" i="22"/>
  <c r="I100" i="22"/>
  <c r="J100" i="22"/>
  <c r="K100" i="22"/>
  <c r="L100" i="22"/>
  <c r="M100" i="22"/>
  <c r="N100" i="22"/>
  <c r="O100" i="22"/>
  <c r="P100" i="22"/>
  <c r="Q100" i="22"/>
  <c r="R100" i="22"/>
  <c r="S100" i="22"/>
  <c r="T100" i="22"/>
  <c r="U100" i="22"/>
  <c r="V100" i="22"/>
  <c r="W100" i="22"/>
  <c r="X100" i="22"/>
  <c r="Y100" i="22"/>
  <c r="Z100" i="22"/>
  <c r="AA100" i="22"/>
  <c r="AB100" i="22"/>
  <c r="AC100" i="22"/>
  <c r="AD100" i="22"/>
  <c r="AE100" i="22"/>
  <c r="AF100" i="22"/>
  <c r="AG100" i="22"/>
  <c r="AH100" i="22"/>
  <c r="AI100" i="22"/>
  <c r="AJ100" i="22"/>
  <c r="AK100" i="22"/>
  <c r="AL100" i="22"/>
  <c r="AM100" i="22"/>
  <c r="AN100" i="22"/>
  <c r="AO100" i="22"/>
  <c r="G101" i="22"/>
  <c r="H101" i="22"/>
  <c r="I101" i="22"/>
  <c r="J101" i="22"/>
  <c r="K101" i="22"/>
  <c r="L101" i="22"/>
  <c r="M101" i="22"/>
  <c r="N101" i="22"/>
  <c r="O101" i="22"/>
  <c r="P101" i="22"/>
  <c r="Q101" i="22"/>
  <c r="R101" i="22"/>
  <c r="S101" i="22"/>
  <c r="T101" i="22"/>
  <c r="U101" i="22"/>
  <c r="V101" i="22"/>
  <c r="W101" i="22"/>
  <c r="X101" i="22"/>
  <c r="Y101" i="22"/>
  <c r="Z101" i="22"/>
  <c r="AA101" i="22"/>
  <c r="AB101" i="22"/>
  <c r="AC101" i="22"/>
  <c r="AD101" i="22"/>
  <c r="AE101" i="22"/>
  <c r="AF101" i="22"/>
  <c r="AG101" i="22"/>
  <c r="AH101" i="22"/>
  <c r="AI101" i="22"/>
  <c r="AJ101" i="22"/>
  <c r="AK101" i="22"/>
  <c r="AL101" i="22"/>
  <c r="AM101" i="22"/>
  <c r="AN101" i="22"/>
  <c r="AO101" i="22"/>
  <c r="G102" i="22"/>
  <c r="H102" i="22"/>
  <c r="I102" i="22"/>
  <c r="J102" i="22"/>
  <c r="K102" i="22"/>
  <c r="L102" i="22"/>
  <c r="M102" i="22"/>
  <c r="N102" i="22"/>
  <c r="O102" i="22"/>
  <c r="P102" i="22"/>
  <c r="Q102" i="22"/>
  <c r="R102" i="22"/>
  <c r="S102" i="22"/>
  <c r="T102" i="22"/>
  <c r="U102" i="22"/>
  <c r="V102" i="22"/>
  <c r="W102" i="22"/>
  <c r="X102" i="22"/>
  <c r="Y102" i="22"/>
  <c r="Z102" i="22"/>
  <c r="AA102" i="22"/>
  <c r="AB102" i="22"/>
  <c r="AC102" i="22"/>
  <c r="AD102" i="22"/>
  <c r="AE102" i="22"/>
  <c r="AF102" i="22"/>
  <c r="AG102" i="22"/>
  <c r="AH102" i="22"/>
  <c r="AI102" i="22"/>
  <c r="AJ102" i="22"/>
  <c r="AK102" i="22"/>
  <c r="AL102" i="22"/>
  <c r="AM102" i="22"/>
  <c r="AN102" i="22"/>
  <c r="AO102" i="22"/>
  <c r="G103" i="22"/>
  <c r="H103" i="22"/>
  <c r="I103" i="22"/>
  <c r="J103" i="22"/>
  <c r="K103" i="22"/>
  <c r="L103" i="22"/>
  <c r="M103" i="22"/>
  <c r="N103" i="22"/>
  <c r="O103" i="22"/>
  <c r="P103" i="22"/>
  <c r="Q103" i="22"/>
  <c r="R103" i="22"/>
  <c r="S103" i="22"/>
  <c r="T103" i="22"/>
  <c r="U103" i="22"/>
  <c r="V103" i="22"/>
  <c r="W103" i="22"/>
  <c r="X103" i="22"/>
  <c r="Y103" i="22"/>
  <c r="Z103" i="22"/>
  <c r="AA103" i="22"/>
  <c r="AB103" i="22"/>
  <c r="AC103" i="22"/>
  <c r="AD103" i="22"/>
  <c r="AE103" i="22"/>
  <c r="AF103" i="22"/>
  <c r="AG103" i="22"/>
  <c r="AH103" i="22"/>
  <c r="AI103" i="22"/>
  <c r="AJ103" i="22"/>
  <c r="AK103" i="22"/>
  <c r="AL103" i="22"/>
  <c r="AM103" i="22"/>
  <c r="AN103" i="22"/>
  <c r="AO103" i="22"/>
  <c r="G104" i="22"/>
  <c r="H104" i="22"/>
  <c r="I104" i="22"/>
  <c r="J104" i="22"/>
  <c r="K104" i="22"/>
  <c r="L104" i="22"/>
  <c r="M104" i="22"/>
  <c r="N104" i="22"/>
  <c r="O104" i="22"/>
  <c r="P104" i="22"/>
  <c r="Q104" i="22"/>
  <c r="R104" i="22"/>
  <c r="S104" i="22"/>
  <c r="T104" i="22"/>
  <c r="U104" i="22"/>
  <c r="V104" i="22"/>
  <c r="W104" i="22"/>
  <c r="X104" i="22"/>
  <c r="Y104" i="22"/>
  <c r="Z104" i="22"/>
  <c r="AA104" i="22"/>
  <c r="AB104" i="22"/>
  <c r="AC104" i="22"/>
  <c r="AD104" i="22"/>
  <c r="AE104" i="22"/>
  <c r="AF104" i="22"/>
  <c r="AG104" i="22"/>
  <c r="AH104" i="22"/>
  <c r="AI104" i="22"/>
  <c r="AJ104" i="22"/>
  <c r="AK104" i="22"/>
  <c r="AL104" i="22"/>
  <c r="AM104" i="22"/>
  <c r="AN104" i="22"/>
  <c r="AO104" i="22"/>
  <c r="G105" i="22"/>
  <c r="H105" i="22"/>
  <c r="I105" i="22"/>
  <c r="J105" i="22"/>
  <c r="K105" i="22"/>
  <c r="L105" i="22"/>
  <c r="M105" i="22"/>
  <c r="N105" i="22"/>
  <c r="O105" i="22"/>
  <c r="P105" i="22"/>
  <c r="Q105" i="22"/>
  <c r="R105" i="22"/>
  <c r="S105" i="22"/>
  <c r="T105" i="22"/>
  <c r="U105" i="22"/>
  <c r="V105" i="22"/>
  <c r="W105" i="22"/>
  <c r="X105" i="22"/>
  <c r="Y105" i="22"/>
  <c r="Z105" i="22"/>
  <c r="AA105" i="22"/>
  <c r="AB105" i="22"/>
  <c r="AC105" i="22"/>
  <c r="AD105" i="22"/>
  <c r="AE105" i="22"/>
  <c r="AF105" i="22"/>
  <c r="AG105" i="22"/>
  <c r="AH105" i="22"/>
  <c r="AI105" i="22"/>
  <c r="AJ105" i="22"/>
  <c r="AK105" i="22"/>
  <c r="AL105" i="22"/>
  <c r="AM105" i="22"/>
  <c r="AN105" i="22"/>
  <c r="AO105" i="22"/>
  <c r="G106" i="22"/>
  <c r="H106" i="22"/>
  <c r="I106" i="22"/>
  <c r="J106" i="22"/>
  <c r="K106" i="22"/>
  <c r="L106" i="22"/>
  <c r="M106" i="22"/>
  <c r="N106" i="22"/>
  <c r="O106" i="22"/>
  <c r="P106" i="22"/>
  <c r="Q106" i="22"/>
  <c r="R106" i="22"/>
  <c r="S106" i="22"/>
  <c r="T106" i="22"/>
  <c r="U106" i="22"/>
  <c r="V106" i="22"/>
  <c r="W106" i="22"/>
  <c r="X106" i="22"/>
  <c r="Y106" i="22"/>
  <c r="Z106" i="22"/>
  <c r="AA106" i="22"/>
  <c r="AB106" i="22"/>
  <c r="AC106" i="22"/>
  <c r="AD106" i="22"/>
  <c r="AE106" i="22"/>
  <c r="AF106" i="22"/>
  <c r="AG106" i="22"/>
  <c r="AH106" i="22"/>
  <c r="AI106" i="22"/>
  <c r="AJ106" i="22"/>
  <c r="AK106" i="22"/>
  <c r="AL106" i="22"/>
  <c r="AM106" i="22"/>
  <c r="AN106" i="22"/>
  <c r="AO106" i="22"/>
  <c r="G107" i="22"/>
  <c r="H107" i="22"/>
  <c r="I107" i="22"/>
  <c r="J107" i="22"/>
  <c r="K107" i="22"/>
  <c r="L107" i="22"/>
  <c r="M107" i="22"/>
  <c r="N107" i="22"/>
  <c r="O107" i="22"/>
  <c r="P107" i="22"/>
  <c r="Q107" i="22"/>
  <c r="R107" i="22"/>
  <c r="S107" i="22"/>
  <c r="T107" i="22"/>
  <c r="U107" i="22"/>
  <c r="V107" i="22"/>
  <c r="W107" i="22"/>
  <c r="X107" i="22"/>
  <c r="Y107" i="22"/>
  <c r="Z107" i="22"/>
  <c r="AA107" i="22"/>
  <c r="AB107" i="22"/>
  <c r="AC107" i="22"/>
  <c r="AD107" i="22"/>
  <c r="AE107" i="22"/>
  <c r="AF107" i="22"/>
  <c r="AG107" i="22"/>
  <c r="AH107" i="22"/>
  <c r="AI107" i="22"/>
  <c r="AJ107" i="22"/>
  <c r="AK107" i="22"/>
  <c r="AL107" i="22"/>
  <c r="AM107" i="22"/>
  <c r="AN107" i="22"/>
  <c r="AO107" i="22"/>
  <c r="G108" i="22"/>
  <c r="H108" i="22"/>
  <c r="I108" i="22"/>
  <c r="J108" i="22"/>
  <c r="K108" i="22"/>
  <c r="L108" i="22"/>
  <c r="M108" i="22"/>
  <c r="N108" i="22"/>
  <c r="O108" i="22"/>
  <c r="P108" i="22"/>
  <c r="Q108" i="22"/>
  <c r="R108" i="22"/>
  <c r="S108" i="22"/>
  <c r="T108" i="22"/>
  <c r="U108" i="22"/>
  <c r="V108" i="22"/>
  <c r="W108" i="22"/>
  <c r="X108" i="22"/>
  <c r="Y108" i="22"/>
  <c r="Z108" i="22"/>
  <c r="AA108" i="22"/>
  <c r="AB108" i="22"/>
  <c r="AC108" i="22"/>
  <c r="AD108" i="22"/>
  <c r="AE108" i="22"/>
  <c r="AF108" i="22"/>
  <c r="AG108" i="22"/>
  <c r="AH108" i="22"/>
  <c r="AI108" i="22"/>
  <c r="AJ108" i="22"/>
  <c r="AK108" i="22"/>
  <c r="AL108" i="22"/>
  <c r="AM108" i="22"/>
  <c r="AN108" i="22"/>
  <c r="AO108" i="22"/>
  <c r="G109" i="22"/>
  <c r="H109" i="22"/>
  <c r="I109" i="22"/>
  <c r="J109" i="22"/>
  <c r="K109" i="22"/>
  <c r="L109" i="22"/>
  <c r="M109" i="22"/>
  <c r="N109" i="22"/>
  <c r="O109" i="22"/>
  <c r="P109" i="22"/>
  <c r="Q109" i="22"/>
  <c r="R109" i="22"/>
  <c r="S109" i="22"/>
  <c r="T109" i="22"/>
  <c r="U109" i="22"/>
  <c r="V109" i="22"/>
  <c r="W109" i="22"/>
  <c r="X109" i="22"/>
  <c r="Y109" i="22"/>
  <c r="Z109" i="22"/>
  <c r="AA109" i="22"/>
  <c r="AB109" i="22"/>
  <c r="AC109" i="22"/>
  <c r="AD109" i="22"/>
  <c r="AE109" i="22"/>
  <c r="AF109" i="22"/>
  <c r="AG109" i="22"/>
  <c r="AH109" i="22"/>
  <c r="AI109" i="22"/>
  <c r="AJ109" i="22"/>
  <c r="AK109" i="22"/>
  <c r="AL109" i="22"/>
  <c r="AM109" i="22"/>
  <c r="AN109" i="22"/>
  <c r="AO109" i="22"/>
  <c r="G110" i="22"/>
  <c r="H110" i="22"/>
  <c r="I110" i="22"/>
  <c r="J110" i="22"/>
  <c r="K110" i="22"/>
  <c r="L110" i="22"/>
  <c r="M110" i="22"/>
  <c r="N110" i="22"/>
  <c r="O110" i="22"/>
  <c r="P110" i="22"/>
  <c r="Q110" i="22"/>
  <c r="R110" i="22"/>
  <c r="S110" i="22"/>
  <c r="T110" i="22"/>
  <c r="U110" i="22"/>
  <c r="V110" i="22"/>
  <c r="W110" i="22"/>
  <c r="X110" i="22"/>
  <c r="Y110" i="22"/>
  <c r="Z110" i="22"/>
  <c r="AA110" i="22"/>
  <c r="AB110" i="22"/>
  <c r="AC110" i="22"/>
  <c r="AD110" i="22"/>
  <c r="AE110" i="22"/>
  <c r="AF110" i="22"/>
  <c r="AG110" i="22"/>
  <c r="AH110" i="22"/>
  <c r="AI110" i="22"/>
  <c r="AJ110" i="22"/>
  <c r="AK110" i="22"/>
  <c r="AL110" i="22"/>
  <c r="AM110" i="22"/>
  <c r="AN110" i="22"/>
  <c r="AO110" i="22"/>
  <c r="G111" i="22"/>
  <c r="H111" i="22"/>
  <c r="I111" i="22"/>
  <c r="J111" i="22"/>
  <c r="K111" i="22"/>
  <c r="L111" i="22"/>
  <c r="M111" i="22"/>
  <c r="N111" i="22"/>
  <c r="O111" i="22"/>
  <c r="P111" i="22"/>
  <c r="Q111" i="22"/>
  <c r="R111" i="22"/>
  <c r="S111" i="22"/>
  <c r="T111" i="22"/>
  <c r="U111" i="22"/>
  <c r="V111" i="22"/>
  <c r="W111" i="22"/>
  <c r="X111" i="22"/>
  <c r="Y111" i="22"/>
  <c r="Z111" i="22"/>
  <c r="AA111" i="22"/>
  <c r="AB111" i="22"/>
  <c r="AC111" i="22"/>
  <c r="AD111" i="22"/>
  <c r="AE111" i="22"/>
  <c r="AF111" i="22"/>
  <c r="AG111" i="22"/>
  <c r="AH111" i="22"/>
  <c r="AI111" i="22"/>
  <c r="AJ111" i="22"/>
  <c r="AK111" i="22"/>
  <c r="AL111" i="22"/>
  <c r="AM111" i="22"/>
  <c r="AN111" i="22"/>
  <c r="AO111" i="22"/>
  <c r="G112" i="22"/>
  <c r="H112" i="22"/>
  <c r="I112" i="22"/>
  <c r="J112" i="22"/>
  <c r="K112" i="22"/>
  <c r="L112" i="22"/>
  <c r="M112" i="22"/>
  <c r="N112" i="22"/>
  <c r="O112" i="22"/>
  <c r="P112" i="22"/>
  <c r="Q112" i="22"/>
  <c r="R112" i="22"/>
  <c r="S112" i="22"/>
  <c r="T112" i="22"/>
  <c r="U112" i="22"/>
  <c r="V112" i="22"/>
  <c r="W112" i="22"/>
  <c r="X112" i="22"/>
  <c r="Y112" i="22"/>
  <c r="Z112" i="22"/>
  <c r="AA112" i="22"/>
  <c r="AB112" i="22"/>
  <c r="AC112" i="22"/>
  <c r="AD112" i="22"/>
  <c r="AE112" i="22"/>
  <c r="AF112" i="22"/>
  <c r="AG112" i="22"/>
  <c r="AH112" i="22"/>
  <c r="AI112" i="22"/>
  <c r="AJ112" i="22"/>
  <c r="AK112" i="22"/>
  <c r="AL112" i="22"/>
  <c r="AM112" i="22"/>
  <c r="AN112" i="22"/>
  <c r="AO112" i="22"/>
  <c r="G113" i="22"/>
  <c r="H113" i="22"/>
  <c r="I113" i="22"/>
  <c r="J113" i="22"/>
  <c r="K113" i="22"/>
  <c r="L113" i="22"/>
  <c r="M113" i="22"/>
  <c r="N113" i="22"/>
  <c r="O113" i="22"/>
  <c r="P113" i="22"/>
  <c r="Q113" i="22"/>
  <c r="R113" i="22"/>
  <c r="S113" i="22"/>
  <c r="T113" i="22"/>
  <c r="U113" i="22"/>
  <c r="V113" i="22"/>
  <c r="W113" i="22"/>
  <c r="X113" i="22"/>
  <c r="Y113" i="22"/>
  <c r="Z113" i="22"/>
  <c r="AA113" i="22"/>
  <c r="AB113" i="22"/>
  <c r="AC113" i="22"/>
  <c r="AD113" i="22"/>
  <c r="AE113" i="22"/>
  <c r="AF113" i="22"/>
  <c r="AG113" i="22"/>
  <c r="AH113" i="22"/>
  <c r="AI113" i="22"/>
  <c r="AJ113" i="22"/>
  <c r="AK113" i="22"/>
  <c r="AL113" i="22"/>
  <c r="AM113" i="22"/>
  <c r="AN113" i="22"/>
  <c r="AO113" i="22"/>
  <c r="G114" i="22"/>
  <c r="H114" i="22"/>
  <c r="I114" i="22"/>
  <c r="J114" i="22"/>
  <c r="K114" i="22"/>
  <c r="L114" i="22"/>
  <c r="M114" i="22"/>
  <c r="N114" i="22"/>
  <c r="O114" i="22"/>
  <c r="P114" i="22"/>
  <c r="Q114" i="22"/>
  <c r="R114" i="22"/>
  <c r="S114" i="22"/>
  <c r="T114" i="22"/>
  <c r="U114" i="22"/>
  <c r="V114" i="22"/>
  <c r="W114" i="22"/>
  <c r="X114" i="22"/>
  <c r="Y114" i="22"/>
  <c r="Z114" i="22"/>
  <c r="AA114" i="22"/>
  <c r="AB114" i="22"/>
  <c r="AC114" i="22"/>
  <c r="AD114" i="22"/>
  <c r="AE114" i="22"/>
  <c r="AF114" i="22"/>
  <c r="AG114" i="22"/>
  <c r="AH114" i="22"/>
  <c r="AI114" i="22"/>
  <c r="AJ114" i="22"/>
  <c r="AK114" i="22"/>
  <c r="AL114" i="22"/>
  <c r="AM114" i="22"/>
  <c r="AN114" i="22"/>
  <c r="AO114" i="22"/>
  <c r="G115" i="22"/>
  <c r="H115" i="22"/>
  <c r="I115" i="22"/>
  <c r="J115" i="22"/>
  <c r="K115" i="22"/>
  <c r="L115" i="22"/>
  <c r="M115" i="22"/>
  <c r="N115" i="22"/>
  <c r="O115" i="22"/>
  <c r="P115" i="22"/>
  <c r="Q115" i="22"/>
  <c r="R115" i="22"/>
  <c r="S115" i="22"/>
  <c r="T115" i="22"/>
  <c r="U115" i="22"/>
  <c r="V115" i="22"/>
  <c r="W115" i="22"/>
  <c r="X115" i="22"/>
  <c r="Y115" i="22"/>
  <c r="Z115" i="22"/>
  <c r="AA115" i="22"/>
  <c r="AB115" i="22"/>
  <c r="AC115" i="22"/>
  <c r="AD115" i="22"/>
  <c r="AE115" i="22"/>
  <c r="AF115" i="22"/>
  <c r="AG115" i="22"/>
  <c r="AH115" i="22"/>
  <c r="AI115" i="22"/>
  <c r="AJ115" i="22"/>
  <c r="AK115" i="22"/>
  <c r="AL115" i="22"/>
  <c r="AM115" i="22"/>
  <c r="AN115" i="22"/>
  <c r="AO115" i="22"/>
  <c r="G116" i="22"/>
  <c r="H116" i="22"/>
  <c r="I116" i="22"/>
  <c r="J116" i="22"/>
  <c r="K116" i="22"/>
  <c r="L116" i="22"/>
  <c r="M116" i="22"/>
  <c r="N116" i="22"/>
  <c r="O116" i="22"/>
  <c r="P116" i="22"/>
  <c r="Q116" i="22"/>
  <c r="R116" i="22"/>
  <c r="S116" i="22"/>
  <c r="T116" i="22"/>
  <c r="U116" i="22"/>
  <c r="V116" i="22"/>
  <c r="W116" i="22"/>
  <c r="X116" i="22"/>
  <c r="Y116" i="22"/>
  <c r="Z116" i="22"/>
  <c r="AA116" i="22"/>
  <c r="AB116" i="22"/>
  <c r="AC116" i="22"/>
  <c r="AD116" i="22"/>
  <c r="AE116" i="22"/>
  <c r="AF116" i="22"/>
  <c r="AG116" i="22"/>
  <c r="AH116" i="22"/>
  <c r="AI116" i="22"/>
  <c r="AJ116" i="22"/>
  <c r="AK116" i="22"/>
  <c r="AL116" i="22"/>
  <c r="AM116" i="22"/>
  <c r="AN116" i="22"/>
  <c r="AO116" i="22"/>
  <c r="G117" i="22"/>
  <c r="H117" i="22"/>
  <c r="I117" i="22"/>
  <c r="J117" i="22"/>
  <c r="K117" i="22"/>
  <c r="L117" i="22"/>
  <c r="M117" i="22"/>
  <c r="N117" i="22"/>
  <c r="O117" i="22"/>
  <c r="P117" i="22"/>
  <c r="Q117" i="22"/>
  <c r="R117" i="22"/>
  <c r="S117" i="22"/>
  <c r="T117" i="22"/>
  <c r="U117" i="22"/>
  <c r="V117" i="22"/>
  <c r="W117" i="22"/>
  <c r="X117" i="22"/>
  <c r="Y117" i="22"/>
  <c r="Z117" i="22"/>
  <c r="AA117" i="22"/>
  <c r="AB117" i="22"/>
  <c r="AC117" i="22"/>
  <c r="AD117" i="22"/>
  <c r="AE117" i="22"/>
  <c r="AF117" i="22"/>
  <c r="AG117" i="22"/>
  <c r="AH117" i="22"/>
  <c r="AI117" i="22"/>
  <c r="AJ117" i="22"/>
  <c r="AK117" i="22"/>
  <c r="AL117" i="22"/>
  <c r="AM117" i="22"/>
  <c r="AN117" i="22"/>
  <c r="AO117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99" i="22"/>
  <c r="D123" i="22"/>
  <c r="D127" i="22"/>
  <c r="D131" i="22"/>
  <c r="D135" i="22"/>
  <c r="D139" i="22"/>
  <c r="AE118" i="22"/>
  <c r="G118" i="22"/>
  <c r="D102" i="22"/>
  <c r="D124" i="22" s="1"/>
  <c r="D103" i="22"/>
  <c r="D125" i="22" s="1"/>
  <c r="D104" i="22"/>
  <c r="D126" i="22" s="1"/>
  <c r="D105" i="22"/>
  <c r="D106" i="22"/>
  <c r="D128" i="22" s="1"/>
  <c r="D107" i="22"/>
  <c r="D129" i="22" s="1"/>
  <c r="D108" i="22"/>
  <c r="D130" i="22" s="1"/>
  <c r="D109" i="22"/>
  <c r="D110" i="22"/>
  <c r="D132" i="22" s="1"/>
  <c r="D111" i="22"/>
  <c r="D133" i="22" s="1"/>
  <c r="D112" i="22"/>
  <c r="D134" i="22" s="1"/>
  <c r="D113" i="22"/>
  <c r="D114" i="22"/>
  <c r="D136" i="22" s="1"/>
  <c r="D115" i="22"/>
  <c r="D137" i="22" s="1"/>
  <c r="D116" i="22"/>
  <c r="D138" i="22" s="1"/>
  <c r="D117" i="22"/>
  <c r="D101" i="22"/>
  <c r="D100" i="22"/>
  <c r="D122" i="22" s="1"/>
  <c r="D99" i="22"/>
  <c r="D121" i="22" s="1"/>
  <c r="Q33" i="32" l="1"/>
  <c r="Q34" i="32"/>
  <c r="R22" i="13"/>
  <c r="X36" i="29" s="1"/>
  <c r="S31" i="32"/>
  <c r="S32" i="32"/>
  <c r="AL18" i="14"/>
  <c r="AL54" i="12"/>
  <c r="AD18" i="14"/>
  <c r="AD54" i="12"/>
  <c r="V18" i="14"/>
  <c r="V54" i="12"/>
  <c r="R18" i="14"/>
  <c r="R54" i="12"/>
  <c r="J18" i="14"/>
  <c r="J54" i="12"/>
  <c r="AN118" i="22"/>
  <c r="AK18" i="14"/>
  <c r="AK54" i="12"/>
  <c r="AG18" i="14"/>
  <c r="AG54" i="12"/>
  <c r="AC18" i="14"/>
  <c r="AC54" i="12"/>
  <c r="Y18" i="14"/>
  <c r="Y54" i="12"/>
  <c r="U18" i="14"/>
  <c r="U54" i="12"/>
  <c r="Q18" i="14"/>
  <c r="Q54" i="12"/>
  <c r="M18" i="14"/>
  <c r="M54" i="12"/>
  <c r="I18" i="14"/>
  <c r="I54" i="12"/>
  <c r="H118" i="22"/>
  <c r="E18" i="14"/>
  <c r="E54" i="12"/>
  <c r="AK118" i="22"/>
  <c r="M118" i="22"/>
  <c r="AJ18" i="14"/>
  <c r="AJ54" i="12"/>
  <c r="AF18" i="14"/>
  <c r="AF54" i="12"/>
  <c r="AB18" i="14"/>
  <c r="AB54" i="12"/>
  <c r="X18" i="14"/>
  <c r="X54" i="12"/>
  <c r="W118" i="22"/>
  <c r="T18" i="14"/>
  <c r="T54" i="12"/>
  <c r="P18" i="14"/>
  <c r="P54" i="12"/>
  <c r="L18" i="14"/>
  <c r="L54" i="12"/>
  <c r="H18" i="14"/>
  <c r="H54" i="12"/>
  <c r="D18" i="14"/>
  <c r="D54" i="12"/>
  <c r="AK140" i="22"/>
  <c r="AC140" i="22"/>
  <c r="AH18" i="14"/>
  <c r="AH54" i="12"/>
  <c r="Z18" i="14"/>
  <c r="Z54" i="12"/>
  <c r="N18" i="14"/>
  <c r="N54" i="12"/>
  <c r="F18" i="14"/>
  <c r="F54" i="12"/>
  <c r="E19" i="14"/>
  <c r="I19" i="14"/>
  <c r="M19" i="14"/>
  <c r="Q19" i="14"/>
  <c r="U19" i="14"/>
  <c r="Y19" i="14"/>
  <c r="AC19" i="14"/>
  <c r="AG19" i="14"/>
  <c r="AK19" i="14"/>
  <c r="F20" i="14"/>
  <c r="J20" i="14"/>
  <c r="N20" i="14"/>
  <c r="R20" i="14"/>
  <c r="V20" i="14"/>
  <c r="Z20" i="14"/>
  <c r="AD20" i="14"/>
  <c r="AH20" i="14"/>
  <c r="AL20" i="14"/>
  <c r="D56" i="12"/>
  <c r="H56" i="12"/>
  <c r="L56" i="12"/>
  <c r="P56" i="12"/>
  <c r="T56" i="12"/>
  <c r="X56" i="12"/>
  <c r="AB56" i="12"/>
  <c r="AF56" i="12"/>
  <c r="AJ56" i="12"/>
  <c r="D55" i="12"/>
  <c r="H55" i="12"/>
  <c r="L55" i="12"/>
  <c r="P55" i="12"/>
  <c r="T55" i="12"/>
  <c r="X55" i="12"/>
  <c r="AB55" i="12"/>
  <c r="AF55" i="12"/>
  <c r="AJ55" i="12"/>
  <c r="H19" i="14"/>
  <c r="T19" i="14"/>
  <c r="AF19" i="14"/>
  <c r="I20" i="14"/>
  <c r="U20" i="14"/>
  <c r="AG20" i="14"/>
  <c r="C18" i="14"/>
  <c r="D27" i="11" s="1"/>
  <c r="K56" i="12"/>
  <c r="S56" i="12"/>
  <c r="AA56" i="12"/>
  <c r="AI56" i="12"/>
  <c r="C56" i="12"/>
  <c r="K55" i="12"/>
  <c r="S55" i="12"/>
  <c r="AA55" i="12"/>
  <c r="AE55" i="12"/>
  <c r="C55" i="12"/>
  <c r="C54" i="12"/>
  <c r="F19" i="14"/>
  <c r="J19" i="14"/>
  <c r="N19" i="14"/>
  <c r="R19" i="14"/>
  <c r="V19" i="14"/>
  <c r="Z19" i="14"/>
  <c r="AD19" i="14"/>
  <c r="AH19" i="14"/>
  <c r="AL19" i="14"/>
  <c r="G20" i="14"/>
  <c r="K20" i="14"/>
  <c r="O20" i="14"/>
  <c r="S20" i="14"/>
  <c r="W20" i="14"/>
  <c r="AA20" i="14"/>
  <c r="AE20" i="14"/>
  <c r="AI20" i="14"/>
  <c r="C20" i="14"/>
  <c r="D40" i="11" s="1"/>
  <c r="E56" i="12"/>
  <c r="I56" i="12"/>
  <c r="M56" i="12"/>
  <c r="Q56" i="12"/>
  <c r="U56" i="12"/>
  <c r="Y56" i="12"/>
  <c r="AC56" i="12"/>
  <c r="AG56" i="12"/>
  <c r="AK56" i="12"/>
  <c r="E55" i="12"/>
  <c r="I55" i="12"/>
  <c r="M55" i="12"/>
  <c r="Q55" i="12"/>
  <c r="U55" i="12"/>
  <c r="Y55" i="12"/>
  <c r="AC55" i="12"/>
  <c r="AG55" i="12"/>
  <c r="AK55" i="12"/>
  <c r="D19" i="14"/>
  <c r="P19" i="14"/>
  <c r="AB19" i="14"/>
  <c r="E20" i="14"/>
  <c r="Q20" i="14"/>
  <c r="AC20" i="14"/>
  <c r="G56" i="12"/>
  <c r="O56" i="12"/>
  <c r="W56" i="12"/>
  <c r="AE56" i="12"/>
  <c r="G55" i="12"/>
  <c r="O55" i="12"/>
  <c r="W55" i="12"/>
  <c r="AI55" i="12"/>
  <c r="G19" i="14"/>
  <c r="K19" i="14"/>
  <c r="O19" i="14"/>
  <c r="S19" i="14"/>
  <c r="W19" i="14"/>
  <c r="AA19" i="14"/>
  <c r="AE19" i="14"/>
  <c r="AI19" i="14"/>
  <c r="D20" i="14"/>
  <c r="H20" i="14"/>
  <c r="L20" i="14"/>
  <c r="P20" i="14"/>
  <c r="T20" i="14"/>
  <c r="X20" i="14"/>
  <c r="AB20" i="14"/>
  <c r="AF20" i="14"/>
  <c r="AJ20" i="14"/>
  <c r="C19" i="14"/>
  <c r="D31" i="11" s="1"/>
  <c r="F56" i="12"/>
  <c r="J56" i="12"/>
  <c r="N56" i="12"/>
  <c r="R56" i="12"/>
  <c r="V56" i="12"/>
  <c r="Z56" i="12"/>
  <c r="AD56" i="12"/>
  <c r="AH56" i="12"/>
  <c r="AL56" i="12"/>
  <c r="F55" i="12"/>
  <c r="J55" i="12"/>
  <c r="N55" i="12"/>
  <c r="R55" i="12"/>
  <c r="V55" i="12"/>
  <c r="Z55" i="12"/>
  <c r="AD55" i="12"/>
  <c r="AH55" i="12"/>
  <c r="AL55" i="12"/>
  <c r="L19" i="14"/>
  <c r="X19" i="14"/>
  <c r="AJ19" i="14"/>
  <c r="M20" i="14"/>
  <c r="Y20" i="14"/>
  <c r="AK20" i="14"/>
  <c r="AI54" i="12"/>
  <c r="AI18" i="14"/>
  <c r="AE18" i="14"/>
  <c r="AE54" i="12"/>
  <c r="AA54" i="12"/>
  <c r="AA18" i="14"/>
  <c r="W18" i="14"/>
  <c r="W54" i="12"/>
  <c r="S54" i="12"/>
  <c r="S18" i="14"/>
  <c r="O18" i="14"/>
  <c r="O54" i="12"/>
  <c r="K18" i="14"/>
  <c r="K54" i="12"/>
  <c r="G54" i="12"/>
  <c r="G18" i="14"/>
  <c r="O63" i="11"/>
  <c r="AO63" i="11" s="1"/>
  <c r="O44" i="24"/>
  <c r="O25" i="13"/>
  <c r="O49" i="24"/>
  <c r="O50" i="24" s="1"/>
  <c r="O61" i="24" s="1"/>
  <c r="P63" i="24"/>
  <c r="P42" i="24"/>
  <c r="P38" i="24"/>
  <c r="P36" i="24"/>
  <c r="P43" i="24" s="1"/>
  <c r="P30" i="13" s="1"/>
  <c r="P35" i="24"/>
  <c r="O29" i="14" s="1"/>
  <c r="P26" i="24"/>
  <c r="P26" i="13"/>
  <c r="P64" i="24"/>
  <c r="O71" i="12" s="1"/>
  <c r="R48" i="32" s="1"/>
  <c r="R22" i="23"/>
  <c r="R35" i="23" s="1"/>
  <c r="Q26" i="14" s="1"/>
  <c r="AJ118" i="22"/>
  <c r="AF118" i="22"/>
  <c r="AB118" i="22"/>
  <c r="X118" i="22"/>
  <c r="T118" i="22"/>
  <c r="P118" i="22"/>
  <c r="L118" i="22"/>
  <c r="AM118" i="22"/>
  <c r="AI118" i="22"/>
  <c r="AA118" i="22"/>
  <c r="S118" i="22"/>
  <c r="O118" i="22"/>
  <c r="K118" i="22"/>
  <c r="AK143" i="22"/>
  <c r="AG118" i="22"/>
  <c r="U118" i="22"/>
  <c r="U143" i="22" s="1"/>
  <c r="AL118" i="22"/>
  <c r="AH118" i="22"/>
  <c r="V118" i="22"/>
  <c r="R118" i="22"/>
  <c r="N118" i="22"/>
  <c r="Z140" i="22"/>
  <c r="V140" i="22"/>
  <c r="R140" i="22"/>
  <c r="N140" i="22"/>
  <c r="J140" i="22"/>
  <c r="AM140" i="22"/>
  <c r="AI140" i="22"/>
  <c r="AI143" i="22" s="1"/>
  <c r="AE140" i="22"/>
  <c r="AA140" i="22"/>
  <c r="W140" i="22"/>
  <c r="S140" i="22"/>
  <c r="S143" i="22" s="1"/>
  <c r="O140" i="22"/>
  <c r="K140" i="22"/>
  <c r="G140" i="22"/>
  <c r="G143" i="22" s="1"/>
  <c r="AL140" i="22"/>
  <c r="AH140" i="22"/>
  <c r="AD140" i="22"/>
  <c r="AO118" i="22"/>
  <c r="Y118" i="22"/>
  <c r="I118" i="22"/>
  <c r="AO140" i="22"/>
  <c r="AG140" i="22"/>
  <c r="AG143" i="22" s="1"/>
  <c r="Y140" i="22"/>
  <c r="U140" i="22"/>
  <c r="Q140" i="22"/>
  <c r="Q143" i="22" s="1"/>
  <c r="I140" i="22"/>
  <c r="AC118" i="22"/>
  <c r="AC143" i="22" s="1"/>
  <c r="Q118" i="22"/>
  <c r="AE143" i="22"/>
  <c r="W143" i="22"/>
  <c r="E17" i="28"/>
  <c r="E14" i="27"/>
  <c r="V143" i="22"/>
  <c r="AA143" i="22"/>
  <c r="K143" i="22"/>
  <c r="M143" i="22"/>
  <c r="AN34" i="24"/>
  <c r="AN28" i="24"/>
  <c r="AN40" i="24" s="1"/>
  <c r="AN30" i="24"/>
  <c r="AN41" i="24" s="1"/>
  <c r="AM32" i="11"/>
  <c r="AQ32" i="11" s="1"/>
  <c r="AN140" i="22"/>
  <c r="AN143" i="22" s="1"/>
  <c r="AJ140" i="22"/>
  <c r="AJ143" i="22" s="1"/>
  <c r="AF140" i="22"/>
  <c r="AF143" i="22" s="1"/>
  <c r="AB140" i="22"/>
  <c r="X140" i="22"/>
  <c r="T140" i="22"/>
  <c r="T143" i="22" s="1"/>
  <c r="P140" i="22"/>
  <c r="P143" i="22" s="1"/>
  <c r="L140" i="22"/>
  <c r="H140" i="22"/>
  <c r="H143" i="22" s="1"/>
  <c r="AD118" i="22"/>
  <c r="AD143" i="22" s="1"/>
  <c r="Z118" i="22"/>
  <c r="J118" i="22"/>
  <c r="J143" i="22" s="1"/>
  <c r="F118" i="22"/>
  <c r="F143" i="22" s="1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C13" i="14"/>
  <c r="C14" i="14"/>
  <c r="C15" i="14"/>
  <c r="C16" i="14"/>
  <c r="C17" i="14"/>
  <c r="C12" i="14"/>
  <c r="AM88" i="20"/>
  <c r="AN88" i="20"/>
  <c r="AO88" i="20"/>
  <c r="AP88" i="20"/>
  <c r="AQ88" i="20"/>
  <c r="AM89" i="20"/>
  <c r="AN89" i="20"/>
  <c r="AO89" i="20"/>
  <c r="AP89" i="20"/>
  <c r="AQ89" i="20"/>
  <c r="AM90" i="20"/>
  <c r="AN90" i="20"/>
  <c r="AO90" i="20"/>
  <c r="AP90" i="20"/>
  <c r="AQ90" i="20"/>
  <c r="AM91" i="20"/>
  <c r="AN91" i="20"/>
  <c r="AO91" i="20"/>
  <c r="AP91" i="20"/>
  <c r="AQ91" i="20"/>
  <c r="AM92" i="20"/>
  <c r="AN92" i="20"/>
  <c r="AO92" i="20"/>
  <c r="AP92" i="20"/>
  <c r="AQ92" i="20"/>
  <c r="AM93" i="20"/>
  <c r="AN93" i="20"/>
  <c r="AO93" i="20"/>
  <c r="AP93" i="20"/>
  <c r="AQ93" i="20"/>
  <c r="AM94" i="20"/>
  <c r="AN94" i="20"/>
  <c r="AO94" i="20"/>
  <c r="AP94" i="20"/>
  <c r="AQ94" i="20"/>
  <c r="AM95" i="20"/>
  <c r="AN95" i="20"/>
  <c r="AO95" i="20"/>
  <c r="AP95" i="20"/>
  <c r="AQ95" i="20"/>
  <c r="AM96" i="20"/>
  <c r="AN96" i="20"/>
  <c r="AO96" i="20"/>
  <c r="AP96" i="20"/>
  <c r="AQ96" i="20"/>
  <c r="AM97" i="20"/>
  <c r="AN97" i="20"/>
  <c r="AO97" i="20"/>
  <c r="AP97" i="20"/>
  <c r="AQ97" i="20"/>
  <c r="AM98" i="20"/>
  <c r="AN98" i="20"/>
  <c r="AO98" i="20"/>
  <c r="AP98" i="20"/>
  <c r="AQ98" i="20"/>
  <c r="AM99" i="20"/>
  <c r="AN99" i="20"/>
  <c r="AO99" i="20"/>
  <c r="AP99" i="20"/>
  <c r="AQ99" i="20"/>
  <c r="AM100" i="20"/>
  <c r="AN100" i="20"/>
  <c r="AO100" i="20"/>
  <c r="AP100" i="20"/>
  <c r="AQ100" i="20"/>
  <c r="AM101" i="20"/>
  <c r="AN101" i="20"/>
  <c r="AO101" i="20"/>
  <c r="AP101" i="20"/>
  <c r="AQ101" i="20"/>
  <c r="AM102" i="20"/>
  <c r="AN102" i="20"/>
  <c r="AO102" i="20"/>
  <c r="AP102" i="20"/>
  <c r="AQ102" i="20"/>
  <c r="AM103" i="20"/>
  <c r="AN103" i="20"/>
  <c r="AO103" i="20"/>
  <c r="AP103" i="20"/>
  <c r="AQ103" i="20"/>
  <c r="AM104" i="20"/>
  <c r="AN104" i="20"/>
  <c r="AO104" i="20"/>
  <c r="AP104" i="20"/>
  <c r="AQ104" i="20"/>
  <c r="AM105" i="20"/>
  <c r="AN105" i="20"/>
  <c r="AO105" i="20"/>
  <c r="AP105" i="20"/>
  <c r="AQ105" i="20"/>
  <c r="AM106" i="20"/>
  <c r="AN106" i="20"/>
  <c r="AO106" i="20"/>
  <c r="AP106" i="20"/>
  <c r="AQ106" i="20"/>
  <c r="AM107" i="20"/>
  <c r="AN107" i="20"/>
  <c r="AO107" i="20"/>
  <c r="AP107" i="20"/>
  <c r="AQ107" i="20"/>
  <c r="AA88" i="20"/>
  <c r="AB88" i="20"/>
  <c r="AC88" i="20"/>
  <c r="AD88" i="20"/>
  <c r="AE88" i="20"/>
  <c r="AF88" i="20"/>
  <c r="AG88" i="20"/>
  <c r="AH88" i="20"/>
  <c r="AI88" i="20"/>
  <c r="AJ88" i="20"/>
  <c r="AK88" i="20"/>
  <c r="AL88" i="20"/>
  <c r="AA89" i="20"/>
  <c r="AB89" i="20"/>
  <c r="AC89" i="20"/>
  <c r="AD89" i="20"/>
  <c r="AE89" i="20"/>
  <c r="AF89" i="20"/>
  <c r="AG89" i="20"/>
  <c r="AH89" i="20"/>
  <c r="AI89" i="20"/>
  <c r="AJ89" i="20"/>
  <c r="AK89" i="20"/>
  <c r="AL89" i="20"/>
  <c r="AA90" i="20"/>
  <c r="AB90" i="20"/>
  <c r="AC90" i="20"/>
  <c r="AD90" i="20"/>
  <c r="AE90" i="20"/>
  <c r="AF90" i="20"/>
  <c r="AG90" i="20"/>
  <c r="AH90" i="20"/>
  <c r="AI90" i="20"/>
  <c r="AJ90" i="20"/>
  <c r="AK90" i="20"/>
  <c r="AL90" i="20"/>
  <c r="AA91" i="20"/>
  <c r="AB91" i="20"/>
  <c r="AC91" i="20"/>
  <c r="AD91" i="20"/>
  <c r="AE91" i="20"/>
  <c r="AF91" i="20"/>
  <c r="AG91" i="20"/>
  <c r="AH91" i="20"/>
  <c r="AI91" i="20"/>
  <c r="AJ91" i="20"/>
  <c r="AK91" i="20"/>
  <c r="AL91" i="20"/>
  <c r="AA92" i="20"/>
  <c r="AB92" i="20"/>
  <c r="AC92" i="20"/>
  <c r="AD92" i="20"/>
  <c r="AE92" i="20"/>
  <c r="AF92" i="20"/>
  <c r="AG92" i="20"/>
  <c r="AH92" i="20"/>
  <c r="AI92" i="20"/>
  <c r="AJ92" i="20"/>
  <c r="AK92" i="20"/>
  <c r="AL92" i="20"/>
  <c r="AA93" i="20"/>
  <c r="AB93" i="20"/>
  <c r="AC93" i="20"/>
  <c r="AD93" i="20"/>
  <c r="AE93" i="20"/>
  <c r="AF93" i="20"/>
  <c r="AG93" i="20"/>
  <c r="AH93" i="20"/>
  <c r="AI93" i="20"/>
  <c r="AJ93" i="20"/>
  <c r="AK93" i="20"/>
  <c r="AL93" i="20"/>
  <c r="AA94" i="20"/>
  <c r="AB94" i="20"/>
  <c r="AC94" i="20"/>
  <c r="AD94" i="20"/>
  <c r="AE94" i="20"/>
  <c r="AF94" i="20"/>
  <c r="AG94" i="20"/>
  <c r="AH94" i="20"/>
  <c r="AI94" i="20"/>
  <c r="AJ94" i="20"/>
  <c r="AK94" i="20"/>
  <c r="AL94" i="20"/>
  <c r="AA95" i="20"/>
  <c r="AB95" i="20"/>
  <c r="AC95" i="20"/>
  <c r="AD95" i="20"/>
  <c r="AE95" i="20"/>
  <c r="AF95" i="20"/>
  <c r="AG95" i="20"/>
  <c r="AH95" i="20"/>
  <c r="AI95" i="20"/>
  <c r="AJ95" i="20"/>
  <c r="AK95" i="20"/>
  <c r="AL95" i="20"/>
  <c r="AA96" i="20"/>
  <c r="AB96" i="20"/>
  <c r="AC96" i="20"/>
  <c r="AD96" i="20"/>
  <c r="AE96" i="20"/>
  <c r="AF96" i="20"/>
  <c r="AG96" i="20"/>
  <c r="AH96" i="20"/>
  <c r="AI96" i="20"/>
  <c r="AJ96" i="20"/>
  <c r="AK96" i="20"/>
  <c r="AL96" i="20"/>
  <c r="AA97" i="20"/>
  <c r="AB97" i="20"/>
  <c r="AC97" i="20"/>
  <c r="AD97" i="20"/>
  <c r="AE97" i="20"/>
  <c r="AF97" i="20"/>
  <c r="AG97" i="20"/>
  <c r="AH97" i="20"/>
  <c r="AI97" i="20"/>
  <c r="AJ97" i="20"/>
  <c r="AK97" i="20"/>
  <c r="AL97" i="20"/>
  <c r="AA98" i="20"/>
  <c r="AB98" i="20"/>
  <c r="AC98" i="20"/>
  <c r="AD98" i="20"/>
  <c r="AE98" i="20"/>
  <c r="AF98" i="20"/>
  <c r="AG98" i="20"/>
  <c r="AH98" i="20"/>
  <c r="AI98" i="20"/>
  <c r="AJ98" i="20"/>
  <c r="AK98" i="20"/>
  <c r="AL98" i="20"/>
  <c r="AA99" i="20"/>
  <c r="AB99" i="20"/>
  <c r="AC99" i="20"/>
  <c r="AD99" i="20"/>
  <c r="AE99" i="20"/>
  <c r="AF99" i="20"/>
  <c r="AG99" i="20"/>
  <c r="AH99" i="20"/>
  <c r="AI99" i="20"/>
  <c r="AJ99" i="20"/>
  <c r="AK99" i="20"/>
  <c r="AL99" i="20"/>
  <c r="AA100" i="20"/>
  <c r="AB100" i="20"/>
  <c r="AC100" i="20"/>
  <c r="AD100" i="20"/>
  <c r="AE100" i="20"/>
  <c r="AF100" i="20"/>
  <c r="AG100" i="20"/>
  <c r="AH100" i="20"/>
  <c r="AI100" i="20"/>
  <c r="AJ100" i="20"/>
  <c r="AK100" i="20"/>
  <c r="AL100" i="20"/>
  <c r="AA101" i="20"/>
  <c r="AB101" i="20"/>
  <c r="AC101" i="20"/>
  <c r="AD101" i="20"/>
  <c r="AE101" i="20"/>
  <c r="AF101" i="20"/>
  <c r="AG101" i="20"/>
  <c r="AH101" i="20"/>
  <c r="AI101" i="20"/>
  <c r="AJ101" i="20"/>
  <c r="AK101" i="20"/>
  <c r="AL101" i="20"/>
  <c r="AA102" i="20"/>
  <c r="AB102" i="20"/>
  <c r="AC102" i="20"/>
  <c r="AD102" i="20"/>
  <c r="AE102" i="20"/>
  <c r="AF102" i="20"/>
  <c r="AG102" i="20"/>
  <c r="AH102" i="20"/>
  <c r="AI102" i="20"/>
  <c r="AJ102" i="20"/>
  <c r="AK102" i="20"/>
  <c r="AL102" i="20"/>
  <c r="AA103" i="20"/>
  <c r="AB103" i="20"/>
  <c r="AC103" i="20"/>
  <c r="AD103" i="20"/>
  <c r="AE103" i="20"/>
  <c r="AF103" i="20"/>
  <c r="AG103" i="20"/>
  <c r="AH103" i="20"/>
  <c r="AI103" i="20"/>
  <c r="AJ103" i="20"/>
  <c r="AK103" i="20"/>
  <c r="AL103" i="20"/>
  <c r="AA104" i="20"/>
  <c r="AB104" i="20"/>
  <c r="AC104" i="20"/>
  <c r="AD104" i="20"/>
  <c r="AE104" i="20"/>
  <c r="AF104" i="20"/>
  <c r="AG104" i="20"/>
  <c r="AH104" i="20"/>
  <c r="AI104" i="20"/>
  <c r="AJ104" i="20"/>
  <c r="AK104" i="20"/>
  <c r="AL104" i="20"/>
  <c r="AA105" i="20"/>
  <c r="AB105" i="20"/>
  <c r="AC105" i="20"/>
  <c r="AD105" i="20"/>
  <c r="AE105" i="20"/>
  <c r="AF105" i="20"/>
  <c r="AG105" i="20"/>
  <c r="AH105" i="20"/>
  <c r="AI105" i="20"/>
  <c r="AJ105" i="20"/>
  <c r="AK105" i="20"/>
  <c r="AL105" i="20"/>
  <c r="AA106" i="20"/>
  <c r="AB106" i="20"/>
  <c r="AC106" i="20"/>
  <c r="AD106" i="20"/>
  <c r="AE106" i="20"/>
  <c r="AF106" i="20"/>
  <c r="AG106" i="20"/>
  <c r="AH106" i="20"/>
  <c r="AI106" i="20"/>
  <c r="AJ106" i="20"/>
  <c r="AK106" i="20"/>
  <c r="AL106" i="20"/>
  <c r="AA107" i="20"/>
  <c r="AB107" i="20"/>
  <c r="AC107" i="20"/>
  <c r="AD107" i="20"/>
  <c r="AE107" i="20"/>
  <c r="AF107" i="20"/>
  <c r="AG107" i="20"/>
  <c r="AH107" i="20"/>
  <c r="AI107" i="20"/>
  <c r="AJ107" i="20"/>
  <c r="AK107" i="20"/>
  <c r="AL107" i="20"/>
  <c r="I88" i="20"/>
  <c r="J88" i="20"/>
  <c r="K88" i="20"/>
  <c r="L88" i="20"/>
  <c r="M88" i="20"/>
  <c r="N88" i="20"/>
  <c r="O88" i="20"/>
  <c r="P88" i="20"/>
  <c r="Q88" i="20"/>
  <c r="R88" i="20"/>
  <c r="S88" i="20"/>
  <c r="T88" i="20"/>
  <c r="U88" i="20"/>
  <c r="V88" i="20"/>
  <c r="W88" i="20"/>
  <c r="X88" i="20"/>
  <c r="Y88" i="20"/>
  <c r="Z88" i="20"/>
  <c r="I89" i="20"/>
  <c r="J89" i="20"/>
  <c r="K89" i="20"/>
  <c r="L89" i="20"/>
  <c r="M89" i="20"/>
  <c r="N89" i="20"/>
  <c r="O89" i="20"/>
  <c r="P89" i="20"/>
  <c r="Q89" i="20"/>
  <c r="R89" i="20"/>
  <c r="S89" i="20"/>
  <c r="T89" i="20"/>
  <c r="U89" i="20"/>
  <c r="V89" i="20"/>
  <c r="W89" i="20"/>
  <c r="X89" i="20"/>
  <c r="Y89" i="20"/>
  <c r="Z89" i="20"/>
  <c r="I90" i="20"/>
  <c r="J90" i="20"/>
  <c r="K90" i="20"/>
  <c r="L90" i="20"/>
  <c r="M90" i="20"/>
  <c r="N90" i="20"/>
  <c r="O90" i="20"/>
  <c r="P90" i="20"/>
  <c r="Q90" i="20"/>
  <c r="R90" i="20"/>
  <c r="S90" i="20"/>
  <c r="T90" i="20"/>
  <c r="U90" i="20"/>
  <c r="V90" i="20"/>
  <c r="W90" i="20"/>
  <c r="X90" i="20"/>
  <c r="Y90" i="20"/>
  <c r="Z90" i="20"/>
  <c r="I91" i="20"/>
  <c r="J91" i="20"/>
  <c r="K91" i="20"/>
  <c r="L91" i="20"/>
  <c r="M91" i="20"/>
  <c r="N91" i="20"/>
  <c r="O91" i="20"/>
  <c r="P91" i="20"/>
  <c r="Q91" i="20"/>
  <c r="R91" i="20"/>
  <c r="S91" i="20"/>
  <c r="T91" i="20"/>
  <c r="U91" i="20"/>
  <c r="V91" i="20"/>
  <c r="W91" i="20"/>
  <c r="X91" i="20"/>
  <c r="Y91" i="20"/>
  <c r="Z91" i="20"/>
  <c r="I92" i="20"/>
  <c r="J92" i="20"/>
  <c r="K92" i="20"/>
  <c r="L92" i="20"/>
  <c r="M92" i="20"/>
  <c r="N92" i="20"/>
  <c r="O92" i="20"/>
  <c r="P92" i="20"/>
  <c r="Q92" i="20"/>
  <c r="R92" i="20"/>
  <c r="S92" i="20"/>
  <c r="T92" i="20"/>
  <c r="U92" i="20"/>
  <c r="V92" i="20"/>
  <c r="W92" i="20"/>
  <c r="X92" i="20"/>
  <c r="Y92" i="20"/>
  <c r="Z92" i="20"/>
  <c r="I93" i="20"/>
  <c r="J93" i="20"/>
  <c r="K93" i="20"/>
  <c r="L93" i="20"/>
  <c r="M93" i="20"/>
  <c r="N93" i="20"/>
  <c r="O93" i="20"/>
  <c r="P93" i="20"/>
  <c r="Q93" i="20"/>
  <c r="R93" i="20"/>
  <c r="S93" i="20"/>
  <c r="T93" i="20"/>
  <c r="U93" i="20"/>
  <c r="V93" i="20"/>
  <c r="W93" i="20"/>
  <c r="X93" i="20"/>
  <c r="Y93" i="20"/>
  <c r="Z93" i="20"/>
  <c r="I94" i="20"/>
  <c r="J94" i="20"/>
  <c r="K94" i="20"/>
  <c r="L94" i="20"/>
  <c r="M94" i="20"/>
  <c r="N94" i="20"/>
  <c r="O94" i="20"/>
  <c r="P94" i="20"/>
  <c r="Q94" i="20"/>
  <c r="R94" i="20"/>
  <c r="S94" i="20"/>
  <c r="T94" i="20"/>
  <c r="U94" i="20"/>
  <c r="V94" i="20"/>
  <c r="W94" i="20"/>
  <c r="X94" i="20"/>
  <c r="Y94" i="20"/>
  <c r="Z94" i="20"/>
  <c r="I95" i="20"/>
  <c r="J95" i="20"/>
  <c r="K95" i="20"/>
  <c r="L95" i="20"/>
  <c r="M95" i="20"/>
  <c r="N95" i="20"/>
  <c r="O95" i="20"/>
  <c r="P95" i="20"/>
  <c r="Q95" i="20"/>
  <c r="R95" i="20"/>
  <c r="S95" i="20"/>
  <c r="T95" i="20"/>
  <c r="U95" i="20"/>
  <c r="V95" i="20"/>
  <c r="W95" i="20"/>
  <c r="X95" i="20"/>
  <c r="Y95" i="20"/>
  <c r="Z95" i="20"/>
  <c r="I96" i="20"/>
  <c r="J96" i="20"/>
  <c r="K96" i="20"/>
  <c r="L96" i="20"/>
  <c r="M96" i="20"/>
  <c r="N96" i="20"/>
  <c r="O96" i="20"/>
  <c r="P96" i="20"/>
  <c r="Q96" i="20"/>
  <c r="R96" i="20"/>
  <c r="S96" i="20"/>
  <c r="T96" i="20"/>
  <c r="U96" i="20"/>
  <c r="V96" i="20"/>
  <c r="W96" i="20"/>
  <c r="X96" i="20"/>
  <c r="Y96" i="20"/>
  <c r="Z96" i="20"/>
  <c r="I97" i="20"/>
  <c r="J97" i="20"/>
  <c r="K97" i="20"/>
  <c r="L97" i="20"/>
  <c r="M97" i="20"/>
  <c r="N97" i="20"/>
  <c r="O97" i="20"/>
  <c r="P97" i="20"/>
  <c r="Q97" i="20"/>
  <c r="R97" i="20"/>
  <c r="S97" i="20"/>
  <c r="T97" i="20"/>
  <c r="U97" i="20"/>
  <c r="V97" i="20"/>
  <c r="W97" i="20"/>
  <c r="X97" i="20"/>
  <c r="Y97" i="20"/>
  <c r="Z97" i="20"/>
  <c r="I98" i="20"/>
  <c r="J98" i="20"/>
  <c r="K98" i="20"/>
  <c r="L98" i="20"/>
  <c r="M98" i="20"/>
  <c r="N98" i="20"/>
  <c r="O98" i="20"/>
  <c r="P98" i="20"/>
  <c r="Q98" i="20"/>
  <c r="R98" i="20"/>
  <c r="S98" i="20"/>
  <c r="T98" i="20"/>
  <c r="U98" i="20"/>
  <c r="V98" i="20"/>
  <c r="W98" i="20"/>
  <c r="X98" i="20"/>
  <c r="Y98" i="20"/>
  <c r="Z98" i="20"/>
  <c r="I99" i="20"/>
  <c r="J99" i="20"/>
  <c r="K99" i="20"/>
  <c r="L99" i="20"/>
  <c r="M99" i="20"/>
  <c r="N99" i="20"/>
  <c r="O99" i="20"/>
  <c r="P99" i="20"/>
  <c r="Q99" i="20"/>
  <c r="R99" i="20"/>
  <c r="S99" i="20"/>
  <c r="T99" i="20"/>
  <c r="U99" i="20"/>
  <c r="V99" i="20"/>
  <c r="W99" i="20"/>
  <c r="X99" i="20"/>
  <c r="Y99" i="20"/>
  <c r="Z99" i="20"/>
  <c r="I100" i="20"/>
  <c r="J100" i="20"/>
  <c r="K100" i="20"/>
  <c r="L100" i="20"/>
  <c r="M100" i="20"/>
  <c r="N100" i="20"/>
  <c r="O100" i="20"/>
  <c r="P100" i="20"/>
  <c r="Q100" i="20"/>
  <c r="R100" i="20"/>
  <c r="S100" i="20"/>
  <c r="T100" i="20"/>
  <c r="U100" i="20"/>
  <c r="V100" i="20"/>
  <c r="W100" i="20"/>
  <c r="X100" i="20"/>
  <c r="Y100" i="20"/>
  <c r="Z100" i="20"/>
  <c r="I101" i="20"/>
  <c r="J101" i="20"/>
  <c r="K101" i="20"/>
  <c r="L101" i="20"/>
  <c r="M101" i="20"/>
  <c r="N101" i="20"/>
  <c r="O101" i="20"/>
  <c r="P101" i="20"/>
  <c r="Q101" i="20"/>
  <c r="R101" i="20"/>
  <c r="S101" i="20"/>
  <c r="T101" i="20"/>
  <c r="U101" i="20"/>
  <c r="V101" i="20"/>
  <c r="W101" i="20"/>
  <c r="X101" i="20"/>
  <c r="Y101" i="20"/>
  <c r="Z101" i="20"/>
  <c r="I102" i="20"/>
  <c r="J102" i="20"/>
  <c r="K102" i="20"/>
  <c r="L102" i="20"/>
  <c r="M102" i="20"/>
  <c r="N102" i="20"/>
  <c r="O102" i="20"/>
  <c r="P102" i="20"/>
  <c r="Q102" i="20"/>
  <c r="R102" i="20"/>
  <c r="S102" i="20"/>
  <c r="T102" i="20"/>
  <c r="U102" i="20"/>
  <c r="V102" i="20"/>
  <c r="W102" i="20"/>
  <c r="X102" i="20"/>
  <c r="Y102" i="20"/>
  <c r="Z102" i="20"/>
  <c r="I103" i="20"/>
  <c r="J103" i="20"/>
  <c r="K103" i="20"/>
  <c r="L103" i="20"/>
  <c r="M103" i="20"/>
  <c r="N103" i="20"/>
  <c r="O103" i="20"/>
  <c r="P103" i="20"/>
  <c r="Q103" i="20"/>
  <c r="R103" i="20"/>
  <c r="S103" i="20"/>
  <c r="T103" i="20"/>
  <c r="U103" i="20"/>
  <c r="V103" i="20"/>
  <c r="W103" i="20"/>
  <c r="X103" i="20"/>
  <c r="Y103" i="20"/>
  <c r="Z103" i="20"/>
  <c r="I104" i="20"/>
  <c r="J104" i="20"/>
  <c r="K104" i="20"/>
  <c r="L104" i="20"/>
  <c r="M104" i="20"/>
  <c r="N104" i="20"/>
  <c r="O104" i="20"/>
  <c r="P104" i="20"/>
  <c r="Q104" i="20"/>
  <c r="R104" i="20"/>
  <c r="S104" i="20"/>
  <c r="T104" i="20"/>
  <c r="U104" i="20"/>
  <c r="V104" i="20"/>
  <c r="W104" i="20"/>
  <c r="X104" i="20"/>
  <c r="Y104" i="20"/>
  <c r="Z104" i="20"/>
  <c r="I105" i="20"/>
  <c r="J105" i="20"/>
  <c r="K105" i="20"/>
  <c r="L105" i="20"/>
  <c r="M105" i="20"/>
  <c r="N105" i="20"/>
  <c r="O105" i="20"/>
  <c r="P105" i="20"/>
  <c r="Q105" i="20"/>
  <c r="R105" i="20"/>
  <c r="S105" i="20"/>
  <c r="T105" i="20"/>
  <c r="U105" i="20"/>
  <c r="V105" i="20"/>
  <c r="W105" i="20"/>
  <c r="X105" i="20"/>
  <c r="Y105" i="20"/>
  <c r="Z105" i="20"/>
  <c r="I106" i="20"/>
  <c r="J106" i="20"/>
  <c r="K106" i="20"/>
  <c r="L106" i="20"/>
  <c r="M106" i="20"/>
  <c r="N106" i="20"/>
  <c r="O106" i="20"/>
  <c r="P106" i="20"/>
  <c r="Q106" i="20"/>
  <c r="R106" i="20"/>
  <c r="S106" i="20"/>
  <c r="T106" i="20"/>
  <c r="U106" i="20"/>
  <c r="V106" i="20"/>
  <c r="W106" i="20"/>
  <c r="X106" i="20"/>
  <c r="Y106" i="20"/>
  <c r="Z106" i="20"/>
  <c r="I107" i="20"/>
  <c r="J107" i="20"/>
  <c r="K107" i="20"/>
  <c r="L107" i="20"/>
  <c r="M107" i="20"/>
  <c r="N107" i="20"/>
  <c r="O107" i="20"/>
  <c r="P107" i="20"/>
  <c r="Q107" i="20"/>
  <c r="R107" i="20"/>
  <c r="S107" i="20"/>
  <c r="T107" i="20"/>
  <c r="U107" i="20"/>
  <c r="V107" i="20"/>
  <c r="W107" i="20"/>
  <c r="X107" i="20"/>
  <c r="Y107" i="20"/>
  <c r="Z10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59" i="20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24" i="12"/>
  <c r="J9" i="32" l="1"/>
  <c r="AL9" i="32"/>
  <c r="N9" i="32"/>
  <c r="U37" i="29"/>
  <c r="AO25" i="13"/>
  <c r="R33" i="32"/>
  <c r="R40" i="32" s="1"/>
  <c r="R34" i="32"/>
  <c r="V9" i="32"/>
  <c r="AH9" i="32"/>
  <c r="T31" i="32"/>
  <c r="T32" i="32"/>
  <c r="AP55" i="12"/>
  <c r="AA9" i="32"/>
  <c r="AI9" i="32"/>
  <c r="U9" i="32"/>
  <c r="AG9" i="32"/>
  <c r="AD9" i="32"/>
  <c r="AP54" i="12"/>
  <c r="Z143" i="22"/>
  <c r="I143" i="22"/>
  <c r="G17" i="28" s="1"/>
  <c r="R9" i="32"/>
  <c r="AO54" i="12"/>
  <c r="Z9" i="32"/>
  <c r="AO55" i="12"/>
  <c r="AO56" i="12"/>
  <c r="F9" i="32"/>
  <c r="AN54" i="12"/>
  <c r="AP56" i="12"/>
  <c r="Q9" i="32"/>
  <c r="AK9" i="32"/>
  <c r="G9" i="32"/>
  <c r="O9" i="32"/>
  <c r="W9" i="32"/>
  <c r="L9" i="32"/>
  <c r="T9" i="32"/>
  <c r="AB9" i="32"/>
  <c r="AJ9" i="32"/>
  <c r="AN55" i="12"/>
  <c r="AE9" i="32"/>
  <c r="AM9" i="32"/>
  <c r="H9" i="32"/>
  <c r="M9" i="32"/>
  <c r="Y9" i="32"/>
  <c r="AO9" i="32"/>
  <c r="AH143" i="22"/>
  <c r="AN56" i="12"/>
  <c r="I9" i="32"/>
  <c r="AC9" i="32"/>
  <c r="K9" i="32"/>
  <c r="S9" i="32"/>
  <c r="P9" i="32"/>
  <c r="X9" i="32"/>
  <c r="AF9" i="32"/>
  <c r="AN9" i="32"/>
  <c r="H27" i="32"/>
  <c r="H26" i="32"/>
  <c r="F27" i="32"/>
  <c r="AL26" i="32"/>
  <c r="AL27" i="32"/>
  <c r="AH26" i="32"/>
  <c r="AH27" i="32"/>
  <c r="AD27" i="32"/>
  <c r="AD26" i="32"/>
  <c r="Z27" i="32"/>
  <c r="Z26" i="32"/>
  <c r="V26" i="32"/>
  <c r="V27" i="32"/>
  <c r="R26" i="32"/>
  <c r="R27" i="32"/>
  <c r="N26" i="32"/>
  <c r="N27" i="32"/>
  <c r="J27" i="32"/>
  <c r="J26" i="32"/>
  <c r="AO27" i="32"/>
  <c r="AO26" i="32"/>
  <c r="AK27" i="32"/>
  <c r="AK26" i="32"/>
  <c r="AG27" i="32"/>
  <c r="AG26" i="32"/>
  <c r="AC27" i="32"/>
  <c r="AC26" i="32"/>
  <c r="Y27" i="32"/>
  <c r="Y26" i="32"/>
  <c r="U27" i="32"/>
  <c r="U26" i="32"/>
  <c r="Q27" i="32"/>
  <c r="Q26" i="32"/>
  <c r="M27" i="32"/>
  <c r="M26" i="32"/>
  <c r="I27" i="32"/>
  <c r="I26" i="32"/>
  <c r="AN27" i="32"/>
  <c r="AN26" i="32"/>
  <c r="AJ27" i="32"/>
  <c r="AJ26" i="32"/>
  <c r="AF27" i="32"/>
  <c r="AF26" i="32"/>
  <c r="AB27" i="32"/>
  <c r="AB26" i="32"/>
  <c r="X27" i="32"/>
  <c r="X26" i="32"/>
  <c r="T27" i="32"/>
  <c r="T26" i="32"/>
  <c r="P27" i="32"/>
  <c r="P26" i="32"/>
  <c r="L27" i="32"/>
  <c r="L26" i="32"/>
  <c r="AM26" i="32"/>
  <c r="AM27" i="32"/>
  <c r="AI26" i="32"/>
  <c r="AI27" i="32"/>
  <c r="AE26" i="32"/>
  <c r="AE27" i="32"/>
  <c r="AA26" i="32"/>
  <c r="AA27" i="32"/>
  <c r="W26" i="32"/>
  <c r="W27" i="32"/>
  <c r="S26" i="32"/>
  <c r="S27" i="32"/>
  <c r="O26" i="32"/>
  <c r="O27" i="32"/>
  <c r="K26" i="32"/>
  <c r="K27" i="32"/>
  <c r="G26" i="32"/>
  <c r="G27" i="32"/>
  <c r="F26" i="32"/>
  <c r="P63" i="11"/>
  <c r="P15" i="28"/>
  <c r="P31" i="24"/>
  <c r="Q24" i="24" s="1"/>
  <c r="P25" i="13"/>
  <c r="P49" i="24"/>
  <c r="P50" i="24" s="1"/>
  <c r="P61" i="24" s="1"/>
  <c r="P44" i="24"/>
  <c r="P29" i="13"/>
  <c r="O44" i="12"/>
  <c r="AO143" i="22"/>
  <c r="R143" i="22"/>
  <c r="P14" i="27" s="1"/>
  <c r="Y143" i="22"/>
  <c r="N143" i="22"/>
  <c r="L14" i="27" s="1"/>
  <c r="O143" i="22"/>
  <c r="AM143" i="22"/>
  <c r="R23" i="23"/>
  <c r="R25" i="23" s="1"/>
  <c r="S21" i="23" s="1"/>
  <c r="S24" i="23" s="1"/>
  <c r="S29" i="23" s="1"/>
  <c r="AL143" i="22"/>
  <c r="L143" i="22"/>
  <c r="AB143" i="22"/>
  <c r="X143" i="22"/>
  <c r="H17" i="28"/>
  <c r="H14" i="27"/>
  <c r="D17" i="28"/>
  <c r="D14" i="27"/>
  <c r="I17" i="28"/>
  <c r="I14" i="27"/>
  <c r="O17" i="28"/>
  <c r="O14" i="27"/>
  <c r="N17" i="28"/>
  <c r="N14" i="27"/>
  <c r="F17" i="28"/>
  <c r="F14" i="27"/>
  <c r="K17" i="28"/>
  <c r="K14" i="27"/>
  <c r="J17" i="28"/>
  <c r="J14" i="27"/>
  <c r="G14" i="27"/>
  <c r="M17" i="28"/>
  <c r="M14" i="27"/>
  <c r="L45" i="12"/>
  <c r="H45" i="12"/>
  <c r="J45" i="12"/>
  <c r="D45" i="12"/>
  <c r="C45" i="12"/>
  <c r="K45" i="12"/>
  <c r="G45" i="12"/>
  <c r="N45" i="12"/>
  <c r="F45" i="12"/>
  <c r="M45" i="12"/>
  <c r="I45" i="12"/>
  <c r="E45" i="12"/>
  <c r="H82" i="20"/>
  <c r="E31" i="11"/>
  <c r="F31" i="11" s="1"/>
  <c r="G31" i="11" s="1"/>
  <c r="H31" i="11" s="1"/>
  <c r="I31" i="11" s="1"/>
  <c r="J31" i="11" s="1"/>
  <c r="K31" i="11" s="1"/>
  <c r="L31" i="11" s="1"/>
  <c r="M31" i="11" s="1"/>
  <c r="N31" i="11" s="1"/>
  <c r="O31" i="11" s="1"/>
  <c r="E40" i="11"/>
  <c r="F40" i="11" s="1"/>
  <c r="G40" i="11" s="1"/>
  <c r="H40" i="11" s="1"/>
  <c r="I40" i="11" s="1"/>
  <c r="J40" i="11" s="1"/>
  <c r="K40" i="11" s="1"/>
  <c r="L40" i="11" s="1"/>
  <c r="M40" i="11" s="1"/>
  <c r="N40" i="11" s="1"/>
  <c r="O40" i="11" s="1"/>
  <c r="E27" i="11"/>
  <c r="F27" i="11" s="1"/>
  <c r="G27" i="11" s="1"/>
  <c r="H27" i="11" s="1"/>
  <c r="I27" i="11" s="1"/>
  <c r="J27" i="11" s="1"/>
  <c r="K27" i="11" s="1"/>
  <c r="L27" i="11" s="1"/>
  <c r="M27" i="11" s="1"/>
  <c r="N27" i="11" s="1"/>
  <c r="O27" i="11" s="1"/>
  <c r="I52" i="22"/>
  <c r="J52" i="22"/>
  <c r="K52" i="22"/>
  <c r="L52" i="22"/>
  <c r="M52" i="22"/>
  <c r="N52" i="22"/>
  <c r="O52" i="22"/>
  <c r="P52" i="22"/>
  <c r="Q52" i="22"/>
  <c r="R52" i="22"/>
  <c r="S52" i="22"/>
  <c r="T52" i="22"/>
  <c r="U52" i="22"/>
  <c r="V52" i="22"/>
  <c r="W52" i="22"/>
  <c r="X52" i="22"/>
  <c r="Y52" i="22"/>
  <c r="Z52" i="22"/>
  <c r="AA52" i="22"/>
  <c r="AB52" i="22"/>
  <c r="AC52" i="22"/>
  <c r="AD52" i="22"/>
  <c r="AE52" i="22"/>
  <c r="AF52" i="22"/>
  <c r="AG52" i="22"/>
  <c r="AH52" i="22"/>
  <c r="AI52" i="22"/>
  <c r="AJ52" i="22"/>
  <c r="AK52" i="22"/>
  <c r="AL52" i="22"/>
  <c r="AM52" i="22"/>
  <c r="AN52" i="22"/>
  <c r="AO52" i="22"/>
  <c r="D37" i="11"/>
  <c r="D38" i="11"/>
  <c r="D39" i="11"/>
  <c r="D30" i="11"/>
  <c r="G55" i="22"/>
  <c r="G77" i="22" s="1"/>
  <c r="G56" i="22"/>
  <c r="G78" i="22" s="1"/>
  <c r="G57" i="22"/>
  <c r="G58" i="22"/>
  <c r="G59" i="22"/>
  <c r="G60" i="22"/>
  <c r="G61" i="22"/>
  <c r="G83" i="22"/>
  <c r="G62" i="22"/>
  <c r="G84" i="22" s="1"/>
  <c r="G63" i="22"/>
  <c r="G85" i="22"/>
  <c r="G64" i="22"/>
  <c r="G86" i="22" s="1"/>
  <c r="G65" i="22"/>
  <c r="G87" i="22"/>
  <c r="G66" i="22"/>
  <c r="G88" i="22" s="1"/>
  <c r="G67" i="22"/>
  <c r="G89" i="22"/>
  <c r="G68" i="22"/>
  <c r="G90" i="22" s="1"/>
  <c r="G69" i="22"/>
  <c r="G91" i="22"/>
  <c r="G70" i="22"/>
  <c r="G92" i="22" s="1"/>
  <c r="G71" i="22"/>
  <c r="G93" i="22"/>
  <c r="G72" i="22"/>
  <c r="G94" i="22" s="1"/>
  <c r="G73" i="22"/>
  <c r="G95" i="22"/>
  <c r="H55" i="22"/>
  <c r="H77" i="22" s="1"/>
  <c r="H56" i="22"/>
  <c r="H78" i="22" s="1"/>
  <c r="H57" i="22"/>
  <c r="H79" i="22" s="1"/>
  <c r="H58" i="22"/>
  <c r="H80" i="22"/>
  <c r="H59" i="22"/>
  <c r="H60" i="22"/>
  <c r="H61" i="22"/>
  <c r="H83" i="22" s="1"/>
  <c r="H62" i="22"/>
  <c r="H84" i="22" s="1"/>
  <c r="H63" i="22"/>
  <c r="H85" i="22" s="1"/>
  <c r="H64" i="22"/>
  <c r="H86" i="22" s="1"/>
  <c r="H65" i="22"/>
  <c r="H87" i="22" s="1"/>
  <c r="H66" i="22"/>
  <c r="H88" i="22"/>
  <c r="H67" i="22"/>
  <c r="H89" i="22" s="1"/>
  <c r="H68" i="22"/>
  <c r="H90" i="22" s="1"/>
  <c r="H69" i="22"/>
  <c r="H91" i="22" s="1"/>
  <c r="H70" i="22"/>
  <c r="H92" i="22"/>
  <c r="H71" i="22"/>
  <c r="H93" i="22" s="1"/>
  <c r="H72" i="22"/>
  <c r="H94" i="22" s="1"/>
  <c r="H73" i="22"/>
  <c r="H95" i="22" s="1"/>
  <c r="I55" i="22"/>
  <c r="I77" i="22" s="1"/>
  <c r="I56" i="22"/>
  <c r="I78" i="22"/>
  <c r="I57" i="22"/>
  <c r="I58" i="22"/>
  <c r="I80" i="22" s="1"/>
  <c r="I59" i="22"/>
  <c r="I81" i="22" s="1"/>
  <c r="I60" i="22"/>
  <c r="I82" i="22"/>
  <c r="I61" i="22"/>
  <c r="I83" i="22" s="1"/>
  <c r="I62" i="22"/>
  <c r="I84" i="22" s="1"/>
  <c r="I63" i="22"/>
  <c r="I85" i="22" s="1"/>
  <c r="I64" i="22"/>
  <c r="I86" i="22"/>
  <c r="I65" i="22"/>
  <c r="I87" i="22" s="1"/>
  <c r="I66" i="22"/>
  <c r="I88" i="22" s="1"/>
  <c r="I67" i="22"/>
  <c r="I89" i="22" s="1"/>
  <c r="I68" i="22"/>
  <c r="I90" i="22"/>
  <c r="I69" i="22"/>
  <c r="I91" i="22" s="1"/>
  <c r="I70" i="22"/>
  <c r="I92" i="22" s="1"/>
  <c r="I71" i="22"/>
  <c r="I93" i="22" s="1"/>
  <c r="I72" i="22"/>
  <c r="I94" i="22"/>
  <c r="I73" i="22"/>
  <c r="I95" i="22" s="1"/>
  <c r="J55" i="22"/>
  <c r="J77" i="22" s="1"/>
  <c r="J56" i="22"/>
  <c r="J78" i="22" s="1"/>
  <c r="J57" i="22"/>
  <c r="J79" i="22"/>
  <c r="J58" i="22"/>
  <c r="J80" i="22" s="1"/>
  <c r="J59" i="22"/>
  <c r="J81" i="22" s="1"/>
  <c r="J60" i="22"/>
  <c r="J82" i="22" s="1"/>
  <c r="J61" i="22"/>
  <c r="J83" i="22" s="1"/>
  <c r="J62" i="22"/>
  <c r="J84" i="22" s="1"/>
  <c r="J63" i="22"/>
  <c r="J85" i="22"/>
  <c r="J64" i="22"/>
  <c r="J86" i="22" s="1"/>
  <c r="J65" i="22"/>
  <c r="J87" i="22" s="1"/>
  <c r="J66" i="22"/>
  <c r="J88" i="22" s="1"/>
  <c r="J67" i="22"/>
  <c r="J89" i="22" s="1"/>
  <c r="J68" i="22"/>
  <c r="J90" i="22" s="1"/>
  <c r="J69" i="22"/>
  <c r="J91" i="22" s="1"/>
  <c r="J70" i="22"/>
  <c r="J92" i="22" s="1"/>
  <c r="J71" i="22"/>
  <c r="J93" i="22"/>
  <c r="J72" i="22"/>
  <c r="J94" i="22" s="1"/>
  <c r="J73" i="22"/>
  <c r="J95" i="22" s="1"/>
  <c r="K55" i="22"/>
  <c r="K77" i="22"/>
  <c r="K56" i="22"/>
  <c r="K78" i="22"/>
  <c r="K57" i="22"/>
  <c r="K79" i="22"/>
  <c r="K58" i="22"/>
  <c r="K80" i="22"/>
  <c r="K59" i="22"/>
  <c r="K81" i="22"/>
  <c r="K60" i="22"/>
  <c r="K82" i="22"/>
  <c r="K61" i="22"/>
  <c r="K83" i="22"/>
  <c r="K62" i="22"/>
  <c r="K84" i="22"/>
  <c r="K63" i="22"/>
  <c r="K85" i="22"/>
  <c r="K64" i="22"/>
  <c r="K86" i="22"/>
  <c r="K65" i="22"/>
  <c r="K87" i="22"/>
  <c r="K66" i="22"/>
  <c r="K88" i="22"/>
  <c r="K67" i="22"/>
  <c r="K89" i="22"/>
  <c r="K68" i="22"/>
  <c r="K90" i="22"/>
  <c r="K69" i="22"/>
  <c r="K91" i="22"/>
  <c r="K70" i="22"/>
  <c r="K92" i="22"/>
  <c r="K71" i="22"/>
  <c r="K93" i="22"/>
  <c r="K72" i="22"/>
  <c r="K94" i="22"/>
  <c r="K73" i="22"/>
  <c r="K95" i="22"/>
  <c r="L55" i="22"/>
  <c r="L77" i="22" s="1"/>
  <c r="L56" i="22"/>
  <c r="L78" i="22" s="1"/>
  <c r="L57" i="22"/>
  <c r="L79" i="22" s="1"/>
  <c r="L58" i="22"/>
  <c r="L80" i="22" s="1"/>
  <c r="L59" i="22"/>
  <c r="L81" i="22" s="1"/>
  <c r="L60" i="22"/>
  <c r="L82" i="22"/>
  <c r="L61" i="22"/>
  <c r="L83" i="22" s="1"/>
  <c r="L62" i="22"/>
  <c r="L84" i="22" s="1"/>
  <c r="L63" i="22"/>
  <c r="L85" i="22" s="1"/>
  <c r="L64" i="22"/>
  <c r="L86" i="22" s="1"/>
  <c r="L65" i="22"/>
  <c r="L87" i="22" s="1"/>
  <c r="L66" i="22"/>
  <c r="L88" i="22"/>
  <c r="L67" i="22"/>
  <c r="L89" i="22" s="1"/>
  <c r="L68" i="22"/>
  <c r="L90" i="22" s="1"/>
  <c r="L69" i="22"/>
  <c r="L91" i="22" s="1"/>
  <c r="L70" i="22"/>
  <c r="L92" i="22"/>
  <c r="L71" i="22"/>
  <c r="L93" i="22" s="1"/>
  <c r="L72" i="22"/>
  <c r="L94" i="22" s="1"/>
  <c r="L73" i="22"/>
  <c r="L95" i="22" s="1"/>
  <c r="M55" i="22"/>
  <c r="M77" i="22" s="1"/>
  <c r="M56" i="22"/>
  <c r="M78" i="22" s="1"/>
  <c r="M57" i="22"/>
  <c r="M58" i="22"/>
  <c r="M80" i="22"/>
  <c r="M59" i="22"/>
  <c r="M81" i="22" s="1"/>
  <c r="M60" i="22"/>
  <c r="M82" i="22" s="1"/>
  <c r="M61" i="22"/>
  <c r="M83" i="22" s="1"/>
  <c r="M62" i="22"/>
  <c r="M84" i="22"/>
  <c r="M63" i="22"/>
  <c r="M85" i="22" s="1"/>
  <c r="M64" i="22"/>
  <c r="M86" i="22" s="1"/>
  <c r="M65" i="22"/>
  <c r="M87" i="22" s="1"/>
  <c r="M66" i="22"/>
  <c r="M88" i="22"/>
  <c r="M67" i="22"/>
  <c r="M89" i="22" s="1"/>
  <c r="M68" i="22"/>
  <c r="M90" i="22" s="1"/>
  <c r="M69" i="22"/>
  <c r="M91" i="22" s="1"/>
  <c r="M70" i="22"/>
  <c r="M92" i="22"/>
  <c r="M71" i="22"/>
  <c r="M93" i="22" s="1"/>
  <c r="M72" i="22"/>
  <c r="M94" i="22" s="1"/>
  <c r="M73" i="22"/>
  <c r="M95" i="22" s="1"/>
  <c r="N55" i="22"/>
  <c r="N77" i="22"/>
  <c r="N56" i="22"/>
  <c r="N78" i="22" s="1"/>
  <c r="N57" i="22"/>
  <c r="N79" i="22" s="1"/>
  <c r="N58" i="22"/>
  <c r="N80" i="22" s="1"/>
  <c r="N59" i="22"/>
  <c r="N81" i="22" s="1"/>
  <c r="N60" i="22"/>
  <c r="N82" i="22" s="1"/>
  <c r="N61" i="22"/>
  <c r="N83" i="22" s="1"/>
  <c r="N62" i="22"/>
  <c r="N84" i="22" s="1"/>
  <c r="N63" i="22"/>
  <c r="N85" i="22"/>
  <c r="N64" i="22"/>
  <c r="N86" i="22" s="1"/>
  <c r="N65" i="22"/>
  <c r="N87" i="22" s="1"/>
  <c r="N66" i="22"/>
  <c r="N88" i="22" s="1"/>
  <c r="N67" i="22"/>
  <c r="N89" i="22" s="1"/>
  <c r="N68" i="22"/>
  <c r="N90" i="22" s="1"/>
  <c r="N69" i="22"/>
  <c r="N91" i="22" s="1"/>
  <c r="N70" i="22"/>
  <c r="N92" i="22" s="1"/>
  <c r="N71" i="22"/>
  <c r="N93" i="22"/>
  <c r="N72" i="22"/>
  <c r="N94" i="22" s="1"/>
  <c r="N73" i="22"/>
  <c r="N95" i="22" s="1"/>
  <c r="O55" i="22"/>
  <c r="O77" i="22" s="1"/>
  <c r="O56" i="22"/>
  <c r="O78" i="22" s="1"/>
  <c r="O57" i="22"/>
  <c r="O79" i="22" s="1"/>
  <c r="O58" i="22"/>
  <c r="O80" i="22" s="1"/>
  <c r="O59" i="22"/>
  <c r="O81" i="22" s="1"/>
  <c r="O60" i="22"/>
  <c r="O82" i="22" s="1"/>
  <c r="O61" i="22"/>
  <c r="O83" i="22" s="1"/>
  <c r="O62" i="22"/>
  <c r="O84" i="22" s="1"/>
  <c r="O63" i="22"/>
  <c r="O85" i="22" s="1"/>
  <c r="O64" i="22"/>
  <c r="O86" i="22" s="1"/>
  <c r="O65" i="22"/>
  <c r="O87" i="22" s="1"/>
  <c r="O66" i="22"/>
  <c r="O88" i="22" s="1"/>
  <c r="O67" i="22"/>
  <c r="O89" i="22" s="1"/>
  <c r="O68" i="22"/>
  <c r="O90" i="22" s="1"/>
  <c r="O69" i="22"/>
  <c r="O91" i="22" s="1"/>
  <c r="O70" i="22"/>
  <c r="O92" i="22" s="1"/>
  <c r="O71" i="22"/>
  <c r="O93" i="22" s="1"/>
  <c r="O72" i="22"/>
  <c r="O94" i="22" s="1"/>
  <c r="O73" i="22"/>
  <c r="O95" i="22" s="1"/>
  <c r="P55" i="22"/>
  <c r="P77" i="22" s="1"/>
  <c r="P56" i="22"/>
  <c r="P78" i="22" s="1"/>
  <c r="P57" i="22"/>
  <c r="P79" i="22" s="1"/>
  <c r="P58" i="22"/>
  <c r="P80" i="22"/>
  <c r="P59" i="22"/>
  <c r="P81" i="22" s="1"/>
  <c r="P60" i="22"/>
  <c r="P82" i="22" s="1"/>
  <c r="P61" i="22"/>
  <c r="P83" i="22" s="1"/>
  <c r="P62" i="22"/>
  <c r="P84" i="22"/>
  <c r="P63" i="22"/>
  <c r="P85" i="22" s="1"/>
  <c r="P64" i="22"/>
  <c r="P86" i="22" s="1"/>
  <c r="P65" i="22"/>
  <c r="P87" i="22" s="1"/>
  <c r="P66" i="22"/>
  <c r="P88" i="22" s="1"/>
  <c r="P67" i="22"/>
  <c r="P89" i="22" s="1"/>
  <c r="P68" i="22"/>
  <c r="P90" i="22" s="1"/>
  <c r="P69" i="22"/>
  <c r="P91" i="22" s="1"/>
  <c r="P70" i="22"/>
  <c r="P92" i="22" s="1"/>
  <c r="P71" i="22"/>
  <c r="P93" i="22" s="1"/>
  <c r="P72" i="22"/>
  <c r="P94" i="22" s="1"/>
  <c r="P73" i="22"/>
  <c r="P95" i="22" s="1"/>
  <c r="Q55" i="22"/>
  <c r="Q77" i="22" s="1"/>
  <c r="Q56" i="22"/>
  <c r="Q78" i="22"/>
  <c r="Q57" i="22"/>
  <c r="Q58" i="22"/>
  <c r="Q80" i="22" s="1"/>
  <c r="Q59" i="22"/>
  <c r="Q81" i="22" s="1"/>
  <c r="Q60" i="22"/>
  <c r="Q82" i="22"/>
  <c r="Q61" i="22"/>
  <c r="Q83" i="22" s="1"/>
  <c r="Q62" i="22"/>
  <c r="Q84" i="22" s="1"/>
  <c r="Q63" i="22"/>
  <c r="Q85" i="22" s="1"/>
  <c r="Q64" i="22"/>
  <c r="Q86" i="22"/>
  <c r="Q65" i="22"/>
  <c r="Q87" i="22" s="1"/>
  <c r="Q66" i="22"/>
  <c r="Q88" i="22" s="1"/>
  <c r="Q67" i="22"/>
  <c r="Q89" i="22" s="1"/>
  <c r="Q68" i="22"/>
  <c r="Q90" i="22"/>
  <c r="Q69" i="22"/>
  <c r="Q91" i="22" s="1"/>
  <c r="Q70" i="22"/>
  <c r="Q92" i="22" s="1"/>
  <c r="Q71" i="22"/>
  <c r="Q93" i="22" s="1"/>
  <c r="Q72" i="22"/>
  <c r="Q94" i="22"/>
  <c r="Q73" i="22"/>
  <c r="Q95" i="22" s="1"/>
  <c r="R55" i="22"/>
  <c r="R77" i="22" s="1"/>
  <c r="R56" i="22"/>
  <c r="R78" i="22" s="1"/>
  <c r="R57" i="22"/>
  <c r="R79" i="22" s="1"/>
  <c r="R58" i="22"/>
  <c r="R80" i="22" s="1"/>
  <c r="R59" i="22"/>
  <c r="R81" i="22" s="1"/>
  <c r="R60" i="22"/>
  <c r="R82" i="22" s="1"/>
  <c r="R61" i="22"/>
  <c r="R83" i="22" s="1"/>
  <c r="R62" i="22"/>
  <c r="R84" i="22" s="1"/>
  <c r="R63" i="22"/>
  <c r="R85" i="22" s="1"/>
  <c r="R64" i="22"/>
  <c r="R86" i="22" s="1"/>
  <c r="R65" i="22"/>
  <c r="R87" i="22"/>
  <c r="R66" i="22"/>
  <c r="R88" i="22" s="1"/>
  <c r="R67" i="22"/>
  <c r="R89" i="22" s="1"/>
  <c r="R68" i="22"/>
  <c r="R90" i="22" s="1"/>
  <c r="R69" i="22"/>
  <c r="R91" i="22" s="1"/>
  <c r="R70" i="22"/>
  <c r="R92" i="22" s="1"/>
  <c r="R71" i="22"/>
  <c r="R93" i="22" s="1"/>
  <c r="R72" i="22"/>
  <c r="R94" i="22" s="1"/>
  <c r="R73" i="22"/>
  <c r="R95" i="22"/>
  <c r="S55" i="22"/>
  <c r="S77" i="22" s="1"/>
  <c r="S56" i="22"/>
  <c r="S78" i="22" s="1"/>
  <c r="S57" i="22"/>
  <c r="S79" i="22" s="1"/>
  <c r="S58" i="22"/>
  <c r="S80" i="22" s="1"/>
  <c r="S59" i="22"/>
  <c r="S81" i="22" s="1"/>
  <c r="S60" i="22"/>
  <c r="S82" i="22" s="1"/>
  <c r="S61" i="22"/>
  <c r="S83" i="22" s="1"/>
  <c r="S62" i="22"/>
  <c r="S84" i="22" s="1"/>
  <c r="S63" i="22"/>
  <c r="S85" i="22" s="1"/>
  <c r="S64" i="22"/>
  <c r="S86" i="22" s="1"/>
  <c r="S65" i="22"/>
  <c r="S87" i="22" s="1"/>
  <c r="S66" i="22"/>
  <c r="S88" i="22" s="1"/>
  <c r="S67" i="22"/>
  <c r="S89" i="22" s="1"/>
  <c r="S68" i="22"/>
  <c r="S90" i="22" s="1"/>
  <c r="S69" i="22"/>
  <c r="S91" i="22" s="1"/>
  <c r="S70" i="22"/>
  <c r="S92" i="22" s="1"/>
  <c r="S71" i="22"/>
  <c r="S93" i="22" s="1"/>
  <c r="S72" i="22"/>
  <c r="S94" i="22" s="1"/>
  <c r="S73" i="22"/>
  <c r="S95" i="22" s="1"/>
  <c r="T55" i="22"/>
  <c r="T77" i="22" s="1"/>
  <c r="T56" i="22"/>
  <c r="T78" i="22" s="1"/>
  <c r="T57" i="22"/>
  <c r="T79" i="22" s="1"/>
  <c r="T58" i="22"/>
  <c r="T80" i="22"/>
  <c r="T59" i="22"/>
  <c r="T81" i="22" s="1"/>
  <c r="T60" i="22"/>
  <c r="T82" i="22" s="1"/>
  <c r="T61" i="22"/>
  <c r="T83" i="22" s="1"/>
  <c r="T62" i="22"/>
  <c r="T84" i="22"/>
  <c r="T63" i="22"/>
  <c r="T85" i="22" s="1"/>
  <c r="T64" i="22"/>
  <c r="T86" i="22" s="1"/>
  <c r="T65" i="22"/>
  <c r="T87" i="22" s="1"/>
  <c r="T66" i="22"/>
  <c r="T88" i="22" s="1"/>
  <c r="T67" i="22"/>
  <c r="T89" i="22" s="1"/>
  <c r="T68" i="22"/>
  <c r="T90" i="22" s="1"/>
  <c r="T69" i="22"/>
  <c r="T91" i="22" s="1"/>
  <c r="T70" i="22"/>
  <c r="T92" i="22"/>
  <c r="T71" i="22"/>
  <c r="T93" i="22" s="1"/>
  <c r="T72" i="22"/>
  <c r="T94" i="22" s="1"/>
  <c r="T73" i="22"/>
  <c r="T95" i="22" s="1"/>
  <c r="U55" i="22"/>
  <c r="U77" i="22" s="1"/>
  <c r="U56" i="22"/>
  <c r="U78" i="22"/>
  <c r="U57" i="22"/>
  <c r="U79" i="22" s="1"/>
  <c r="U58" i="22"/>
  <c r="U80" i="22" s="1"/>
  <c r="U59" i="22"/>
  <c r="U60" i="22"/>
  <c r="U82" i="22"/>
  <c r="U61" i="22"/>
  <c r="U83" i="22" s="1"/>
  <c r="U62" i="22"/>
  <c r="U84" i="22" s="1"/>
  <c r="U63" i="22"/>
  <c r="U85" i="22" s="1"/>
  <c r="U64" i="22"/>
  <c r="U86" i="22"/>
  <c r="U65" i="22"/>
  <c r="U87" i="22" s="1"/>
  <c r="U66" i="22"/>
  <c r="U88" i="22" s="1"/>
  <c r="U67" i="22"/>
  <c r="U89" i="22" s="1"/>
  <c r="U68" i="22"/>
  <c r="U90" i="22"/>
  <c r="U69" i="22"/>
  <c r="U91" i="22" s="1"/>
  <c r="U70" i="22"/>
  <c r="U92" i="22" s="1"/>
  <c r="U71" i="22"/>
  <c r="U93" i="22" s="1"/>
  <c r="U72" i="22"/>
  <c r="U94" i="22"/>
  <c r="U73" i="22"/>
  <c r="U95" i="22" s="1"/>
  <c r="V55" i="22"/>
  <c r="V77" i="22" s="1"/>
  <c r="V56" i="22"/>
  <c r="V78" i="22" s="1"/>
  <c r="V57" i="22"/>
  <c r="V79" i="22"/>
  <c r="V58" i="22"/>
  <c r="V80" i="22" s="1"/>
  <c r="V59" i="22"/>
  <c r="V81" i="22" s="1"/>
  <c r="V60" i="22"/>
  <c r="V82" i="22" s="1"/>
  <c r="V61" i="22"/>
  <c r="V83" i="22" s="1"/>
  <c r="V62" i="22"/>
  <c r="V84" i="22" s="1"/>
  <c r="V63" i="22"/>
  <c r="V85" i="22" s="1"/>
  <c r="V64" i="22"/>
  <c r="V86" i="22" s="1"/>
  <c r="V65" i="22"/>
  <c r="V87" i="22"/>
  <c r="V66" i="22"/>
  <c r="V88" i="22" s="1"/>
  <c r="V67" i="22"/>
  <c r="V89" i="22" s="1"/>
  <c r="V68" i="22"/>
  <c r="V90" i="22" s="1"/>
  <c r="V69" i="22"/>
  <c r="V91" i="22" s="1"/>
  <c r="V70" i="22"/>
  <c r="V92" i="22" s="1"/>
  <c r="V71" i="22"/>
  <c r="V93" i="22" s="1"/>
  <c r="V72" i="22"/>
  <c r="V94" i="22" s="1"/>
  <c r="V73" i="22"/>
  <c r="V95" i="22" s="1"/>
  <c r="W55" i="22"/>
  <c r="W77" i="22" s="1"/>
  <c r="W56" i="22"/>
  <c r="W78" i="22" s="1"/>
  <c r="W57" i="22"/>
  <c r="W79" i="22"/>
  <c r="W58" i="22"/>
  <c r="W80" i="22" s="1"/>
  <c r="W59" i="22"/>
  <c r="W81" i="22" s="1"/>
  <c r="W60" i="22"/>
  <c r="W82" i="22" s="1"/>
  <c r="W61" i="22"/>
  <c r="W83" i="22"/>
  <c r="W62" i="22"/>
  <c r="W84" i="22" s="1"/>
  <c r="W63" i="22"/>
  <c r="W85" i="22" s="1"/>
  <c r="W64" i="22"/>
  <c r="W86" i="22" s="1"/>
  <c r="W65" i="22"/>
  <c r="W87" i="22"/>
  <c r="W66" i="22"/>
  <c r="W88" i="22" s="1"/>
  <c r="W67" i="22"/>
  <c r="W89" i="22" s="1"/>
  <c r="W68" i="22"/>
  <c r="W90" i="22" s="1"/>
  <c r="W69" i="22"/>
  <c r="W91" i="22"/>
  <c r="W70" i="22"/>
  <c r="W92" i="22" s="1"/>
  <c r="W71" i="22"/>
  <c r="W93" i="22" s="1"/>
  <c r="W72" i="22"/>
  <c r="W94" i="22" s="1"/>
  <c r="W73" i="22"/>
  <c r="W95" i="22"/>
  <c r="X55" i="22"/>
  <c r="X77" i="22" s="1"/>
  <c r="X56" i="22"/>
  <c r="X78" i="22" s="1"/>
  <c r="X57" i="22"/>
  <c r="X79" i="22" s="1"/>
  <c r="X58" i="22"/>
  <c r="X80" i="22" s="1"/>
  <c r="X59" i="22"/>
  <c r="X81" i="22" s="1"/>
  <c r="X60" i="22"/>
  <c r="X82" i="22" s="1"/>
  <c r="X61" i="22"/>
  <c r="X83" i="22" s="1"/>
  <c r="X62" i="22"/>
  <c r="X84" i="22"/>
  <c r="X63" i="22"/>
  <c r="X85" i="22" s="1"/>
  <c r="X64" i="22"/>
  <c r="X86" i="22" s="1"/>
  <c r="X65" i="22"/>
  <c r="X87" i="22" s="1"/>
  <c r="X66" i="22"/>
  <c r="X88" i="22"/>
  <c r="X67" i="22"/>
  <c r="X89" i="22" s="1"/>
  <c r="X68" i="22"/>
  <c r="X90" i="22" s="1"/>
  <c r="X69" i="22"/>
  <c r="X91" i="22" s="1"/>
  <c r="X70" i="22"/>
  <c r="X92" i="22"/>
  <c r="X71" i="22"/>
  <c r="X93" i="22" s="1"/>
  <c r="X72" i="22"/>
  <c r="X94" i="22" s="1"/>
  <c r="X73" i="22"/>
  <c r="X95" i="22" s="1"/>
  <c r="Y55" i="22"/>
  <c r="Y77" i="22"/>
  <c r="Y56" i="22"/>
  <c r="Y57" i="22"/>
  <c r="Y79" i="22" s="1"/>
  <c r="Y58" i="22"/>
  <c r="Y80" i="22" s="1"/>
  <c r="Y59" i="22"/>
  <c r="Y81" i="22" s="1"/>
  <c r="Y60" i="22"/>
  <c r="Y82" i="22" s="1"/>
  <c r="Y61" i="22"/>
  <c r="Y83" i="22" s="1"/>
  <c r="Y62" i="22"/>
  <c r="Y84" i="22" s="1"/>
  <c r="Y63" i="22"/>
  <c r="Y85" i="22"/>
  <c r="Y64" i="22"/>
  <c r="Y86" i="22" s="1"/>
  <c r="Y65" i="22"/>
  <c r="Y87" i="22" s="1"/>
  <c r="Y66" i="22"/>
  <c r="Y88" i="22" s="1"/>
  <c r="Y67" i="22"/>
  <c r="Y89" i="22" s="1"/>
  <c r="Y68" i="22"/>
  <c r="Y90" i="22" s="1"/>
  <c r="Y69" i="22"/>
  <c r="Y91" i="22" s="1"/>
  <c r="Y70" i="22"/>
  <c r="Y92" i="22" s="1"/>
  <c r="Y71" i="22"/>
  <c r="Y93" i="22" s="1"/>
  <c r="Y72" i="22"/>
  <c r="Y94" i="22" s="1"/>
  <c r="Y73" i="22"/>
  <c r="Y95" i="22" s="1"/>
  <c r="Z55" i="22"/>
  <c r="Z77" i="22" s="1"/>
  <c r="Z56" i="22"/>
  <c r="Z78" i="22" s="1"/>
  <c r="Z57" i="22"/>
  <c r="Z79" i="22" s="1"/>
  <c r="Z58" i="22"/>
  <c r="Z80" i="22" s="1"/>
  <c r="Z59" i="22"/>
  <c r="Z81" i="22" s="1"/>
  <c r="Z60" i="22"/>
  <c r="Z82" i="22" s="1"/>
  <c r="Z61" i="22"/>
  <c r="Z83" i="22" s="1"/>
  <c r="Z62" i="22"/>
  <c r="Z84" i="22" s="1"/>
  <c r="Z63" i="22"/>
  <c r="Z85" i="22" s="1"/>
  <c r="Z64" i="22"/>
  <c r="Z86" i="22" s="1"/>
  <c r="Z65" i="22"/>
  <c r="Z87" i="22" s="1"/>
  <c r="Z66" i="22"/>
  <c r="Z88" i="22" s="1"/>
  <c r="Z67" i="22"/>
  <c r="Z89" i="22" s="1"/>
  <c r="Z68" i="22"/>
  <c r="Z90" i="22" s="1"/>
  <c r="Z69" i="22"/>
  <c r="Z91" i="22" s="1"/>
  <c r="Z70" i="22"/>
  <c r="Z92" i="22" s="1"/>
  <c r="Z71" i="22"/>
  <c r="Z93" i="22" s="1"/>
  <c r="Z72" i="22"/>
  <c r="Z94" i="22" s="1"/>
  <c r="Z73" i="22"/>
  <c r="Z95" i="22" s="1"/>
  <c r="AA55" i="22"/>
  <c r="AA77" i="22" s="1"/>
  <c r="AA56" i="22"/>
  <c r="AA78" i="22" s="1"/>
  <c r="AA57" i="22"/>
  <c r="AA79" i="22" s="1"/>
  <c r="AA58" i="22"/>
  <c r="AA80" i="22"/>
  <c r="AA59" i="22"/>
  <c r="AA81" i="22" s="1"/>
  <c r="AA60" i="22"/>
  <c r="AA82" i="22" s="1"/>
  <c r="AA61" i="22"/>
  <c r="AA83" i="22" s="1"/>
  <c r="AA62" i="22"/>
  <c r="AA84" i="22" s="1"/>
  <c r="AA63" i="22"/>
  <c r="AA85" i="22" s="1"/>
  <c r="AA64" i="22"/>
  <c r="AA86" i="22" s="1"/>
  <c r="AA65" i="22"/>
  <c r="AA87" i="22" s="1"/>
  <c r="AA66" i="22"/>
  <c r="AA88" i="22" s="1"/>
  <c r="AA67" i="22"/>
  <c r="AA89" i="22" s="1"/>
  <c r="AA68" i="22"/>
  <c r="AA90" i="22"/>
  <c r="AA69" i="22"/>
  <c r="AA91" i="22" s="1"/>
  <c r="AA70" i="22"/>
  <c r="AA92" i="22" s="1"/>
  <c r="AA71" i="22"/>
  <c r="AA93" i="22" s="1"/>
  <c r="AA72" i="22"/>
  <c r="AA94" i="22" s="1"/>
  <c r="AA73" i="22"/>
  <c r="AA95" i="22" s="1"/>
  <c r="AB55" i="22"/>
  <c r="AB77" i="22" s="1"/>
  <c r="AB56" i="22"/>
  <c r="AB78" i="22"/>
  <c r="AB57" i="22"/>
  <c r="AB79" i="22" s="1"/>
  <c r="AB58" i="22"/>
  <c r="AB80" i="22" s="1"/>
  <c r="AB59" i="22"/>
  <c r="AB81" i="22" s="1"/>
  <c r="AB60" i="22"/>
  <c r="AB82" i="22"/>
  <c r="AB61" i="22"/>
  <c r="AB83" i="22" s="1"/>
  <c r="AB62" i="22"/>
  <c r="AB84" i="22" s="1"/>
  <c r="AB63" i="22"/>
  <c r="AB85" i="22" s="1"/>
  <c r="AB64" i="22"/>
  <c r="AB86" i="22"/>
  <c r="AB65" i="22"/>
  <c r="AB87" i="22" s="1"/>
  <c r="AB66" i="22"/>
  <c r="AB88" i="22" s="1"/>
  <c r="AB67" i="22"/>
  <c r="AB89" i="22" s="1"/>
  <c r="AB68" i="22"/>
  <c r="AB90" i="22"/>
  <c r="AB69" i="22"/>
  <c r="AB91" i="22" s="1"/>
  <c r="AB70" i="22"/>
  <c r="AB92" i="22" s="1"/>
  <c r="AB71" i="22"/>
  <c r="AB93" i="22" s="1"/>
  <c r="AB72" i="22"/>
  <c r="AB94" i="22"/>
  <c r="AB73" i="22"/>
  <c r="AB95" i="22" s="1"/>
  <c r="AC55" i="22"/>
  <c r="AC77" i="22" s="1"/>
  <c r="AC56" i="22"/>
  <c r="AC57" i="22"/>
  <c r="AC79" i="22" s="1"/>
  <c r="AC58" i="22"/>
  <c r="AC80" i="22" s="1"/>
  <c r="AC59" i="22"/>
  <c r="AC81" i="22" s="1"/>
  <c r="AC60" i="22"/>
  <c r="AC82" i="22" s="1"/>
  <c r="AC61" i="22"/>
  <c r="AC83" i="22"/>
  <c r="AC62" i="22"/>
  <c r="AC84" i="22" s="1"/>
  <c r="AC63" i="22"/>
  <c r="AC85" i="22" s="1"/>
  <c r="AC64" i="22"/>
  <c r="AC86" i="22" s="1"/>
  <c r="AC65" i="22"/>
  <c r="AC87" i="22" s="1"/>
  <c r="AC66" i="22"/>
  <c r="AC88" i="22" s="1"/>
  <c r="AC67" i="22"/>
  <c r="AC89" i="22" s="1"/>
  <c r="AC68" i="22"/>
  <c r="AC90" i="22" s="1"/>
  <c r="AC69" i="22"/>
  <c r="AC91" i="22" s="1"/>
  <c r="AC70" i="22"/>
  <c r="AC92" i="22" s="1"/>
  <c r="AC71" i="22"/>
  <c r="AC93" i="22"/>
  <c r="AC72" i="22"/>
  <c r="AC94" i="22" s="1"/>
  <c r="AC73" i="22"/>
  <c r="AC95" i="22" s="1"/>
  <c r="AD55" i="22"/>
  <c r="AD77" i="22"/>
  <c r="AD56" i="22"/>
  <c r="AD78" i="22"/>
  <c r="AD57" i="22"/>
  <c r="AD79" i="22"/>
  <c r="AD58" i="22"/>
  <c r="AD80" i="22"/>
  <c r="AD59" i="22"/>
  <c r="AD81" i="22"/>
  <c r="AD60" i="22"/>
  <c r="AD82" i="22"/>
  <c r="AD61" i="22"/>
  <c r="AD83" i="22"/>
  <c r="AD62" i="22"/>
  <c r="AD84" i="22"/>
  <c r="AD63" i="22"/>
  <c r="AD85" i="22"/>
  <c r="AD64" i="22"/>
  <c r="AD86" i="22"/>
  <c r="AD65" i="22"/>
  <c r="AD87" i="22"/>
  <c r="AD66" i="22"/>
  <c r="AD88" i="22"/>
  <c r="AD67" i="22"/>
  <c r="AD89" i="22"/>
  <c r="AD68" i="22"/>
  <c r="AD90" i="22"/>
  <c r="AD69" i="22"/>
  <c r="AD91" i="22"/>
  <c r="AD70" i="22"/>
  <c r="AD92" i="22"/>
  <c r="AD71" i="22"/>
  <c r="AD93" i="22"/>
  <c r="AD72" i="22"/>
  <c r="AD94" i="22"/>
  <c r="AD73" i="22"/>
  <c r="AD95" i="22"/>
  <c r="AE55" i="22"/>
  <c r="AE77" i="22" s="1"/>
  <c r="AE56" i="22"/>
  <c r="AE78" i="22" s="1"/>
  <c r="AE57" i="22"/>
  <c r="AE79" i="22" s="1"/>
  <c r="AE58" i="22"/>
  <c r="AE80" i="22" s="1"/>
  <c r="AE59" i="22"/>
  <c r="AE81" i="22" s="1"/>
  <c r="AE60" i="22"/>
  <c r="AE82" i="22" s="1"/>
  <c r="AE61" i="22"/>
  <c r="AE83" i="22" s="1"/>
  <c r="AE62" i="22"/>
  <c r="AE84" i="22" s="1"/>
  <c r="AE63" i="22"/>
  <c r="AE85" i="22" s="1"/>
  <c r="AE64" i="22"/>
  <c r="AE86" i="22" s="1"/>
  <c r="AE65" i="22"/>
  <c r="AE87" i="22" s="1"/>
  <c r="AE66" i="22"/>
  <c r="AE88" i="22"/>
  <c r="AE67" i="22"/>
  <c r="AE89" i="22" s="1"/>
  <c r="AE68" i="22"/>
  <c r="AE90" i="22" s="1"/>
  <c r="AE69" i="22"/>
  <c r="AE91" i="22" s="1"/>
  <c r="AE70" i="22"/>
  <c r="AE92" i="22" s="1"/>
  <c r="AE71" i="22"/>
  <c r="AE93" i="22" s="1"/>
  <c r="AE72" i="22"/>
  <c r="AE94" i="22" s="1"/>
  <c r="AE73" i="22"/>
  <c r="AE95" i="22" s="1"/>
  <c r="AF55" i="22"/>
  <c r="AF77" i="22" s="1"/>
  <c r="AF56" i="22"/>
  <c r="AF78" i="22" s="1"/>
  <c r="AF57" i="22"/>
  <c r="AF79" i="22" s="1"/>
  <c r="AF58" i="22"/>
  <c r="AF80" i="22"/>
  <c r="AF59" i="22"/>
  <c r="AF81" i="22" s="1"/>
  <c r="AF60" i="22"/>
  <c r="AF82" i="22" s="1"/>
  <c r="AF61" i="22"/>
  <c r="AF83" i="22" s="1"/>
  <c r="AF62" i="22"/>
  <c r="AF84" i="22"/>
  <c r="AF63" i="22"/>
  <c r="AF85" i="22" s="1"/>
  <c r="AF64" i="22"/>
  <c r="AF86" i="22" s="1"/>
  <c r="AF65" i="22"/>
  <c r="AF87" i="22" s="1"/>
  <c r="AF66" i="22"/>
  <c r="AF88" i="22"/>
  <c r="AF67" i="22"/>
  <c r="AF89" i="22" s="1"/>
  <c r="AF68" i="22"/>
  <c r="AF90" i="22" s="1"/>
  <c r="AF69" i="22"/>
  <c r="AF91" i="22" s="1"/>
  <c r="AF70" i="22"/>
  <c r="AF92" i="22"/>
  <c r="AF71" i="22"/>
  <c r="AF93" i="22" s="1"/>
  <c r="AF72" i="22"/>
  <c r="AF94" i="22" s="1"/>
  <c r="AF73" i="22"/>
  <c r="AF95" i="22" s="1"/>
  <c r="AG55" i="22"/>
  <c r="AG77" i="22"/>
  <c r="AG56" i="22"/>
  <c r="AG57" i="22"/>
  <c r="AG79" i="22" s="1"/>
  <c r="AG58" i="22"/>
  <c r="AG80" i="22" s="1"/>
  <c r="AG59" i="22"/>
  <c r="AG81" i="22" s="1"/>
  <c r="AG60" i="22"/>
  <c r="AG82" i="22" s="1"/>
  <c r="AG61" i="22"/>
  <c r="AG83" i="22" s="1"/>
  <c r="AG62" i="22"/>
  <c r="AG84" i="22" s="1"/>
  <c r="AG63" i="22"/>
  <c r="AG85" i="22" s="1"/>
  <c r="AG64" i="22"/>
  <c r="AG86" i="22" s="1"/>
  <c r="AG65" i="22"/>
  <c r="AG87" i="22" s="1"/>
  <c r="AG66" i="22"/>
  <c r="AG88" i="22" s="1"/>
  <c r="AG67" i="22"/>
  <c r="AG89" i="22" s="1"/>
  <c r="AG68" i="22"/>
  <c r="AG90" i="22" s="1"/>
  <c r="AG69" i="22"/>
  <c r="AG91" i="22"/>
  <c r="AG70" i="22"/>
  <c r="AG92" i="22" s="1"/>
  <c r="AG71" i="22"/>
  <c r="AG93" i="22" s="1"/>
  <c r="AG72" i="22"/>
  <c r="AG94" i="22" s="1"/>
  <c r="AG73" i="22"/>
  <c r="AG95" i="22" s="1"/>
  <c r="AH55" i="22"/>
  <c r="AH77" i="22" s="1"/>
  <c r="AH56" i="22"/>
  <c r="AH78" i="22" s="1"/>
  <c r="AH57" i="22"/>
  <c r="AH79" i="22" s="1"/>
  <c r="AH58" i="22"/>
  <c r="AH80" i="22" s="1"/>
  <c r="AH59" i="22"/>
  <c r="AH81" i="22" s="1"/>
  <c r="AH60" i="22"/>
  <c r="AH82" i="22" s="1"/>
  <c r="AH61" i="22"/>
  <c r="AH83" i="22" s="1"/>
  <c r="AH62" i="22"/>
  <c r="AH84" i="22" s="1"/>
  <c r="AH63" i="22"/>
  <c r="AH85" i="22" s="1"/>
  <c r="AH64" i="22"/>
  <c r="AH86" i="22" s="1"/>
  <c r="AH65" i="22"/>
  <c r="AH87" i="22" s="1"/>
  <c r="AH66" i="22"/>
  <c r="AH88" i="22" s="1"/>
  <c r="AH67" i="22"/>
  <c r="AH89" i="22" s="1"/>
  <c r="AH68" i="22"/>
  <c r="AH90" i="22" s="1"/>
  <c r="AH69" i="22"/>
  <c r="AH91" i="22" s="1"/>
  <c r="AH70" i="22"/>
  <c r="AH92" i="22" s="1"/>
  <c r="AH71" i="22"/>
  <c r="AH93" i="22" s="1"/>
  <c r="AH72" i="22"/>
  <c r="AH94" i="22" s="1"/>
  <c r="AH73" i="22"/>
  <c r="AH95" i="22" s="1"/>
  <c r="AI55" i="22"/>
  <c r="AI77" i="22" s="1"/>
  <c r="AI56" i="22"/>
  <c r="AI78" i="22" s="1"/>
  <c r="AI57" i="22"/>
  <c r="AI79" i="22" s="1"/>
  <c r="AI58" i="22"/>
  <c r="AI80" i="22" s="1"/>
  <c r="AI59" i="22"/>
  <c r="AI81" i="22" s="1"/>
  <c r="AI60" i="22"/>
  <c r="AI82" i="22"/>
  <c r="AI61" i="22"/>
  <c r="AI83" i="22" s="1"/>
  <c r="AI62" i="22"/>
  <c r="AI84" i="22" s="1"/>
  <c r="AI63" i="22"/>
  <c r="AI85" i="22" s="1"/>
  <c r="AI64" i="22"/>
  <c r="AI86" i="22" s="1"/>
  <c r="AI65" i="22"/>
  <c r="AI87" i="22" s="1"/>
  <c r="AI66" i="22"/>
  <c r="AI88" i="22" s="1"/>
  <c r="AI67" i="22"/>
  <c r="AI89" i="22" s="1"/>
  <c r="AI68" i="22"/>
  <c r="AI90" i="22"/>
  <c r="AI69" i="22"/>
  <c r="AI91" i="22" s="1"/>
  <c r="AI70" i="22"/>
  <c r="AI92" i="22" s="1"/>
  <c r="AI71" i="22"/>
  <c r="AI93" i="22" s="1"/>
  <c r="AI72" i="22"/>
  <c r="AI94" i="22" s="1"/>
  <c r="AI73" i="22"/>
  <c r="AI95" i="22" s="1"/>
  <c r="AJ55" i="22"/>
  <c r="AJ77" i="22" s="1"/>
  <c r="AJ56" i="22"/>
  <c r="AJ78" i="22"/>
  <c r="AJ57" i="22"/>
  <c r="AJ79" i="22" s="1"/>
  <c r="AJ58" i="22"/>
  <c r="AJ80" i="22" s="1"/>
  <c r="AJ59" i="22"/>
  <c r="AJ81" i="22" s="1"/>
  <c r="AJ60" i="22"/>
  <c r="AJ82" i="22"/>
  <c r="AJ61" i="22"/>
  <c r="AJ83" i="22" s="1"/>
  <c r="AJ62" i="22"/>
  <c r="AJ84" i="22" s="1"/>
  <c r="AJ63" i="22"/>
  <c r="AJ85" i="22" s="1"/>
  <c r="AJ64" i="22"/>
  <c r="AJ86" i="22"/>
  <c r="AJ65" i="22"/>
  <c r="AJ87" i="22" s="1"/>
  <c r="AJ66" i="22"/>
  <c r="AJ88" i="22" s="1"/>
  <c r="AJ67" i="22"/>
  <c r="AJ89" i="22" s="1"/>
  <c r="AJ68" i="22"/>
  <c r="AJ90" i="22"/>
  <c r="AJ69" i="22"/>
  <c r="AJ91" i="22" s="1"/>
  <c r="AJ70" i="22"/>
  <c r="AJ92" i="22"/>
  <c r="AJ71" i="22"/>
  <c r="AJ93" i="22" s="1"/>
  <c r="AJ72" i="22"/>
  <c r="AJ94" i="22"/>
  <c r="AJ73" i="22"/>
  <c r="AJ95" i="22" s="1"/>
  <c r="AK55" i="22"/>
  <c r="AK77" i="22"/>
  <c r="AK56" i="22"/>
  <c r="AK57" i="22"/>
  <c r="AK79" i="22" s="1"/>
  <c r="AK58" i="22"/>
  <c r="AK80" i="22" s="1"/>
  <c r="AK59" i="22"/>
  <c r="AK81" i="22" s="1"/>
  <c r="AK60" i="22"/>
  <c r="AK82" i="22" s="1"/>
  <c r="AK61" i="22"/>
  <c r="AK83" i="22"/>
  <c r="AK62" i="22"/>
  <c r="AK84" i="22" s="1"/>
  <c r="AK63" i="22"/>
  <c r="AK85" i="22" s="1"/>
  <c r="AK64" i="22"/>
  <c r="AK86" i="22" s="1"/>
  <c r="AK65" i="22"/>
  <c r="AK87" i="22" s="1"/>
  <c r="AK66" i="22"/>
  <c r="AK88" i="22" s="1"/>
  <c r="AK67" i="22"/>
  <c r="AK89" i="22"/>
  <c r="AK68" i="22"/>
  <c r="AK90" i="22" s="1"/>
  <c r="AK69" i="22"/>
  <c r="AK91" i="22" s="1"/>
  <c r="AK70" i="22"/>
  <c r="AK92" i="22" s="1"/>
  <c r="AK71" i="22"/>
  <c r="AK93" i="22" s="1"/>
  <c r="AK72" i="22"/>
  <c r="AK94" i="22" s="1"/>
  <c r="AK73" i="22"/>
  <c r="AK95" i="22" s="1"/>
  <c r="AL55" i="22"/>
  <c r="AL77" i="22" s="1"/>
  <c r="AL56" i="22"/>
  <c r="AL78" i="22"/>
  <c r="AL57" i="22"/>
  <c r="AL79" i="22" s="1"/>
  <c r="AL58" i="22"/>
  <c r="AL80" i="22"/>
  <c r="AL59" i="22"/>
  <c r="AL81" i="22" s="1"/>
  <c r="AL60" i="22"/>
  <c r="AL82" i="22"/>
  <c r="AL61" i="22"/>
  <c r="AL83" i="22" s="1"/>
  <c r="AL62" i="22"/>
  <c r="AL84" i="22"/>
  <c r="AL63" i="22"/>
  <c r="AL85" i="22" s="1"/>
  <c r="AL64" i="22"/>
  <c r="AL86" i="22"/>
  <c r="AL65" i="22"/>
  <c r="AL87" i="22" s="1"/>
  <c r="AL66" i="22"/>
  <c r="AL88" i="22"/>
  <c r="AL67" i="22"/>
  <c r="AL89" i="22" s="1"/>
  <c r="AL68" i="22"/>
  <c r="AL90" i="22"/>
  <c r="AL69" i="22"/>
  <c r="AL91" i="22" s="1"/>
  <c r="AL70" i="22"/>
  <c r="AL92" i="22"/>
  <c r="AL71" i="22"/>
  <c r="AL93" i="22" s="1"/>
  <c r="AL72" i="22"/>
  <c r="AL94" i="22"/>
  <c r="AL73" i="22"/>
  <c r="AL95" i="22" s="1"/>
  <c r="AM55" i="22"/>
  <c r="AM77" i="22" s="1"/>
  <c r="AM56" i="22"/>
  <c r="AM78" i="22" s="1"/>
  <c r="AM57" i="22"/>
  <c r="AM79" i="22" s="1"/>
  <c r="AM58" i="22"/>
  <c r="AM80" i="22" s="1"/>
  <c r="AM59" i="22"/>
  <c r="AM81" i="22" s="1"/>
  <c r="AM60" i="22"/>
  <c r="AM82" i="22" s="1"/>
  <c r="AM61" i="22"/>
  <c r="AM83" i="22" s="1"/>
  <c r="AM62" i="22"/>
  <c r="AM84" i="22" s="1"/>
  <c r="AM63" i="22"/>
  <c r="AM85" i="22" s="1"/>
  <c r="AM64" i="22"/>
  <c r="AM86" i="22" s="1"/>
  <c r="AM65" i="22"/>
  <c r="AM87" i="22" s="1"/>
  <c r="AM66" i="22"/>
  <c r="AM88" i="22" s="1"/>
  <c r="AM67" i="22"/>
  <c r="AM89" i="22" s="1"/>
  <c r="AM68" i="22"/>
  <c r="AM90" i="22"/>
  <c r="AM69" i="22"/>
  <c r="AM91" i="22" s="1"/>
  <c r="AM70" i="22"/>
  <c r="AM92" i="22" s="1"/>
  <c r="AM71" i="22"/>
  <c r="AM93" i="22" s="1"/>
  <c r="AM72" i="22"/>
  <c r="AM94" i="22" s="1"/>
  <c r="AM73" i="22"/>
  <c r="AM95" i="22" s="1"/>
  <c r="AN55" i="22"/>
  <c r="AN77" i="22"/>
  <c r="AN56" i="22"/>
  <c r="AN78" i="22" s="1"/>
  <c r="AN57" i="22"/>
  <c r="AN79" i="22"/>
  <c r="AN58" i="22"/>
  <c r="AN80" i="22" s="1"/>
  <c r="AN59" i="22"/>
  <c r="AN81" i="22"/>
  <c r="AN60" i="22"/>
  <c r="AN82" i="22" s="1"/>
  <c r="AN61" i="22"/>
  <c r="AN83" i="22"/>
  <c r="AN62" i="22"/>
  <c r="AN84" i="22" s="1"/>
  <c r="AN63" i="22"/>
  <c r="AN85" i="22"/>
  <c r="AN64" i="22"/>
  <c r="AN86" i="22" s="1"/>
  <c r="AN65" i="22"/>
  <c r="AN87" i="22"/>
  <c r="AN66" i="22"/>
  <c r="AN88" i="22" s="1"/>
  <c r="AN67" i="22"/>
  <c r="AN89" i="22"/>
  <c r="AN68" i="22"/>
  <c r="AN90" i="22" s="1"/>
  <c r="AN69" i="22"/>
  <c r="AN91" i="22"/>
  <c r="AN70" i="22"/>
  <c r="AN92" i="22" s="1"/>
  <c r="AN71" i="22"/>
  <c r="AN93" i="22"/>
  <c r="AN72" i="22"/>
  <c r="AN94" i="22" s="1"/>
  <c r="AN73" i="22"/>
  <c r="AN95" i="22"/>
  <c r="AO55" i="22"/>
  <c r="AO77" i="22" s="1"/>
  <c r="AO56" i="22"/>
  <c r="AO57" i="22"/>
  <c r="AO79" i="22" s="1"/>
  <c r="AO58" i="22"/>
  <c r="AO80" i="22" s="1"/>
  <c r="AO59" i="22"/>
  <c r="AO81" i="22" s="1"/>
  <c r="AO60" i="22"/>
  <c r="AO82" i="22" s="1"/>
  <c r="AO61" i="22"/>
  <c r="AO83" i="22" s="1"/>
  <c r="AO62" i="22"/>
  <c r="AO84" i="22" s="1"/>
  <c r="AO63" i="22"/>
  <c r="AO85" i="22" s="1"/>
  <c r="AO64" i="22"/>
  <c r="AO86" i="22" s="1"/>
  <c r="AO65" i="22"/>
  <c r="AO87" i="22" s="1"/>
  <c r="AO66" i="22"/>
  <c r="AO88" i="22" s="1"/>
  <c r="AO67" i="22"/>
  <c r="AO89" i="22" s="1"/>
  <c r="AO68" i="22"/>
  <c r="AO90" i="22" s="1"/>
  <c r="AO69" i="22"/>
  <c r="AO91" i="22" s="1"/>
  <c r="AO70" i="22"/>
  <c r="AO92" i="22" s="1"/>
  <c r="AO71" i="22"/>
  <c r="AO93" i="22" s="1"/>
  <c r="AO72" i="22"/>
  <c r="AO94" i="22" s="1"/>
  <c r="AO73" i="22"/>
  <c r="AO95" i="22" s="1"/>
  <c r="F60" i="22"/>
  <c r="F82" i="22" s="1"/>
  <c r="F56" i="22"/>
  <c r="F78" i="22" s="1"/>
  <c r="F57" i="22"/>
  <c r="F58" i="22"/>
  <c r="F59" i="22"/>
  <c r="F81" i="22" s="1"/>
  <c r="F61" i="22"/>
  <c r="F83" i="22"/>
  <c r="F62" i="22"/>
  <c r="F84" i="22" s="1"/>
  <c r="F63" i="22"/>
  <c r="F85" i="22" s="1"/>
  <c r="F64" i="22"/>
  <c r="F86" i="22" s="1"/>
  <c r="F65" i="22"/>
  <c r="F87" i="22" s="1"/>
  <c r="F66" i="22"/>
  <c r="F88" i="22" s="1"/>
  <c r="F67" i="22"/>
  <c r="F89" i="22"/>
  <c r="F68" i="22"/>
  <c r="F90" i="22" s="1"/>
  <c r="F69" i="22"/>
  <c r="F91" i="22" s="1"/>
  <c r="F70" i="22"/>
  <c r="F92" i="22" s="1"/>
  <c r="F71" i="22"/>
  <c r="F93" i="22" s="1"/>
  <c r="F72" i="22"/>
  <c r="F94" i="22" s="1"/>
  <c r="F73" i="22"/>
  <c r="F95" i="22" s="1"/>
  <c r="D34" i="22"/>
  <c r="D56" i="22" s="1"/>
  <c r="D35" i="22"/>
  <c r="D79" i="22" s="1"/>
  <c r="D36" i="22"/>
  <c r="D80" i="22" s="1"/>
  <c r="D37" i="22"/>
  <c r="D81" i="22" s="1"/>
  <c r="D38" i="22"/>
  <c r="D82" i="22"/>
  <c r="D39" i="22"/>
  <c r="D40" i="22"/>
  <c r="D84" i="22" s="1"/>
  <c r="D41" i="22"/>
  <c r="D85" i="22" s="1"/>
  <c r="D42" i="22"/>
  <c r="D86" i="22" s="1"/>
  <c r="D43" i="22"/>
  <c r="D87" i="22" s="1"/>
  <c r="D44" i="22"/>
  <c r="D66" i="22" s="1"/>
  <c r="D45" i="22"/>
  <c r="D89" i="22" s="1"/>
  <c r="D46" i="22"/>
  <c r="D90" i="22" s="1"/>
  <c r="D47" i="22"/>
  <c r="D48" i="22"/>
  <c r="D92" i="22" s="1"/>
  <c r="D49" i="22"/>
  <c r="D93" i="22" s="1"/>
  <c r="D50" i="22"/>
  <c r="D94" i="22" s="1"/>
  <c r="D51" i="22"/>
  <c r="C34" i="22"/>
  <c r="C100" i="22" s="1"/>
  <c r="C122" i="22" s="1"/>
  <c r="C35" i="22"/>
  <c r="C36" i="22"/>
  <c r="C102" i="22" s="1"/>
  <c r="C124" i="22" s="1"/>
  <c r="C37" i="22"/>
  <c r="C38" i="22"/>
  <c r="C104" i="22" s="1"/>
  <c r="C126" i="22" s="1"/>
  <c r="C82" i="22"/>
  <c r="C39" i="22"/>
  <c r="C40" i="22"/>
  <c r="C106" i="22" s="1"/>
  <c r="C128" i="22" s="1"/>
  <c r="C41" i="22"/>
  <c r="C42" i="22"/>
  <c r="C108" i="22" s="1"/>
  <c r="C130" i="22" s="1"/>
  <c r="C43" i="22"/>
  <c r="C44" i="22"/>
  <c r="C110" i="22" s="1"/>
  <c r="C132" i="22" s="1"/>
  <c r="C88" i="22"/>
  <c r="C45" i="22"/>
  <c r="C46" i="22"/>
  <c r="C112" i="22" s="1"/>
  <c r="C134" i="22" s="1"/>
  <c r="C47" i="22"/>
  <c r="C48" i="22"/>
  <c r="C114" i="22" s="1"/>
  <c r="C136" i="22" s="1"/>
  <c r="C49" i="22"/>
  <c r="C50" i="22"/>
  <c r="C116" i="22" s="1"/>
  <c r="C138" i="22" s="1"/>
  <c r="C94" i="22"/>
  <c r="C51" i="22"/>
  <c r="C73" i="22" s="1"/>
  <c r="G74" i="22"/>
  <c r="H74" i="22"/>
  <c r="K74" i="22"/>
  <c r="L74" i="22"/>
  <c r="N74" i="22"/>
  <c r="O74" i="22"/>
  <c r="R74" i="22"/>
  <c r="S74" i="22"/>
  <c r="W74" i="22"/>
  <c r="X74" i="22"/>
  <c r="Z74" i="22"/>
  <c r="AB74" i="22"/>
  <c r="AD74" i="22"/>
  <c r="AH74" i="22"/>
  <c r="AI74" i="22"/>
  <c r="AL74" i="22"/>
  <c r="AM74" i="22"/>
  <c r="AN74" i="22"/>
  <c r="F55" i="22"/>
  <c r="F74" i="22" s="1"/>
  <c r="D57" i="22"/>
  <c r="D60" i="22"/>
  <c r="D62" i="22"/>
  <c r="D63" i="22"/>
  <c r="D64" i="22"/>
  <c r="D65" i="22"/>
  <c r="D67" i="22"/>
  <c r="D68" i="22"/>
  <c r="D70" i="22"/>
  <c r="C56" i="22"/>
  <c r="C57" i="22"/>
  <c r="C58" i="22"/>
  <c r="C60" i="22"/>
  <c r="C63" i="22"/>
  <c r="C64" i="22"/>
  <c r="C65" i="22"/>
  <c r="C66" i="22"/>
  <c r="C68" i="22"/>
  <c r="C71" i="22"/>
  <c r="C72" i="22"/>
  <c r="H82" i="22"/>
  <c r="G82" i="22"/>
  <c r="G81" i="22"/>
  <c r="G80" i="22"/>
  <c r="F80" i="22"/>
  <c r="D33" i="22"/>
  <c r="D77" i="22" s="1"/>
  <c r="C33" i="22"/>
  <c r="C99" i="22" s="1"/>
  <c r="C121" i="22" s="1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W30" i="22"/>
  <c r="X30" i="22"/>
  <c r="Y30" i="22"/>
  <c r="Z30" i="22"/>
  <c r="AA30" i="22"/>
  <c r="AB30" i="22"/>
  <c r="AC30" i="22"/>
  <c r="AD30" i="22"/>
  <c r="AE30" i="22"/>
  <c r="AF30" i="22"/>
  <c r="AG30" i="22"/>
  <c r="AH30" i="22"/>
  <c r="AI30" i="22"/>
  <c r="AJ30" i="22"/>
  <c r="AK30" i="22"/>
  <c r="AL30" i="22"/>
  <c r="AM30" i="22"/>
  <c r="AN30" i="22"/>
  <c r="AO30" i="22"/>
  <c r="F30" i="22"/>
  <c r="AB38" i="21"/>
  <c r="AA23" i="14" s="1"/>
  <c r="X19" i="13"/>
  <c r="Y19" i="13"/>
  <c r="Z19" i="13"/>
  <c r="AA19" i="13"/>
  <c r="AB19" i="13"/>
  <c r="AD19" i="13"/>
  <c r="AE19" i="13"/>
  <c r="AF19" i="13"/>
  <c r="AH19" i="13"/>
  <c r="AI19" i="13"/>
  <c r="AJ19" i="13"/>
  <c r="AK19" i="13"/>
  <c r="AL19" i="13"/>
  <c r="AM19" i="13"/>
  <c r="W19" i="13"/>
  <c r="R19" i="13"/>
  <c r="S19" i="13"/>
  <c r="T19" i="13"/>
  <c r="V19" i="13"/>
  <c r="P19" i="13"/>
  <c r="K19" i="13"/>
  <c r="L19" i="13"/>
  <c r="M19" i="13"/>
  <c r="N19" i="13"/>
  <c r="O19" i="13"/>
  <c r="J19" i="13"/>
  <c r="F19" i="13"/>
  <c r="G19" i="13"/>
  <c r="H19" i="13"/>
  <c r="R26" i="21"/>
  <c r="Q47" i="12" s="1"/>
  <c r="Q49" i="12" s="1"/>
  <c r="R14" i="28" s="1"/>
  <c r="AF27" i="21"/>
  <c r="AG34" i="21" s="1"/>
  <c r="P28" i="21"/>
  <c r="P38" i="21" s="1"/>
  <c r="O23" i="14" s="1"/>
  <c r="AF28" i="21"/>
  <c r="AE48" i="12" s="1"/>
  <c r="AH18" i="32" s="1"/>
  <c r="AK28" i="21"/>
  <c r="AJ48" i="12" s="1"/>
  <c r="AM18" i="32" s="1"/>
  <c r="AC27" i="21"/>
  <c r="AD34" i="21"/>
  <c r="AD28" i="21"/>
  <c r="AC48" i="12" s="1"/>
  <c r="AF18" i="32" s="1"/>
  <c r="AE28" i="21"/>
  <c r="AE38" i="21" s="1"/>
  <c r="AD23" i="14" s="1"/>
  <c r="AF26" i="21"/>
  <c r="AG33" i="21"/>
  <c r="AG27" i="21"/>
  <c r="AH34" i="21"/>
  <c r="AH28" i="21"/>
  <c r="AG48" i="12" s="1"/>
  <c r="AJ18" i="32" s="1"/>
  <c r="AI28" i="21"/>
  <c r="AI38" i="21" s="1"/>
  <c r="AH23" i="14" s="1"/>
  <c r="AJ26" i="21"/>
  <c r="AK33" i="21"/>
  <c r="AK27" i="21"/>
  <c r="AL34" i="21"/>
  <c r="AL28" i="21"/>
  <c r="AK48" i="12" s="1"/>
  <c r="AN18" i="32" s="1"/>
  <c r="AM28" i="21"/>
  <c r="AM38" i="21" s="1"/>
  <c r="AL23" i="14" s="1"/>
  <c r="Q27" i="21"/>
  <c r="R34" i="21" s="1"/>
  <c r="R28" i="21"/>
  <c r="Q48" i="12" s="1"/>
  <c r="T18" i="32" s="1"/>
  <c r="S28" i="21"/>
  <c r="R48" i="12" s="1"/>
  <c r="U18" i="32" s="1"/>
  <c r="T26" i="21"/>
  <c r="T43" i="21" s="1"/>
  <c r="S24" i="14" s="1"/>
  <c r="U27" i="21"/>
  <c r="V34" i="21" s="1"/>
  <c r="V28" i="21"/>
  <c r="U48" i="12" s="1"/>
  <c r="X18" i="32" s="1"/>
  <c r="W28" i="21"/>
  <c r="V48" i="12" s="1"/>
  <c r="Y18" i="32" s="1"/>
  <c r="X26" i="21"/>
  <c r="Y27" i="21"/>
  <c r="Z34" i="21" s="1"/>
  <c r="Z28" i="21"/>
  <c r="Y48" i="12" s="1"/>
  <c r="AB18" i="32" s="1"/>
  <c r="AA28" i="21"/>
  <c r="Z48" i="12" s="1"/>
  <c r="AC18" i="32" s="1"/>
  <c r="AB26" i="21"/>
  <c r="AA47" i="12" s="1"/>
  <c r="AC33" i="21"/>
  <c r="P26" i="21"/>
  <c r="E27" i="21"/>
  <c r="F34" i="21" s="1"/>
  <c r="F28" i="21"/>
  <c r="E48" i="12" s="1"/>
  <c r="H18" i="32" s="1"/>
  <c r="G28" i="21"/>
  <c r="F48" i="12" s="1"/>
  <c r="I18" i="32" s="1"/>
  <c r="H26" i="21"/>
  <c r="I33" i="21"/>
  <c r="I27" i="21"/>
  <c r="J34" i="21" s="1"/>
  <c r="J28" i="21"/>
  <c r="I48" i="12" s="1"/>
  <c r="L18" i="32" s="1"/>
  <c r="K28" i="21"/>
  <c r="J48" i="12" s="1"/>
  <c r="M18" i="32" s="1"/>
  <c r="L26" i="21"/>
  <c r="M33" i="21"/>
  <c r="M27" i="21"/>
  <c r="N34" i="21" s="1"/>
  <c r="N28" i="21"/>
  <c r="M48" i="12" s="1"/>
  <c r="P18" i="32" s="1"/>
  <c r="O28" i="21"/>
  <c r="N48" i="12" s="1"/>
  <c r="Q18" i="32" s="1"/>
  <c r="D26" i="21"/>
  <c r="AC28" i="21"/>
  <c r="AB48" i="12" s="1"/>
  <c r="AE18" i="32" s="1"/>
  <c r="P27" i="21"/>
  <c r="Q34" i="21"/>
  <c r="AM40" i="21"/>
  <c r="AL22" i="14" s="1"/>
  <c r="D28" i="21"/>
  <c r="C48" i="12" s="1"/>
  <c r="Q28" i="21"/>
  <c r="P48" i="12" s="1"/>
  <c r="S18" i="32" s="1"/>
  <c r="Z26" i="21"/>
  <c r="Y47" i="12" s="1"/>
  <c r="Y49" i="12" s="1"/>
  <c r="Z14" i="28" s="1"/>
  <c r="D40" i="21"/>
  <c r="C22" i="14" s="1"/>
  <c r="D55" i="11" s="1"/>
  <c r="AA40" i="21"/>
  <c r="Z22" i="14" s="1"/>
  <c r="G40" i="21"/>
  <c r="F22" i="14" s="1"/>
  <c r="AJ28" i="21"/>
  <c r="AI48" i="12" s="1"/>
  <c r="AL18" i="32" s="1"/>
  <c r="Y28" i="21"/>
  <c r="X48" i="12" s="1"/>
  <c r="AA18" i="32" s="1"/>
  <c r="H28" i="21"/>
  <c r="H38" i="21" s="1"/>
  <c r="G23" i="14" s="1"/>
  <c r="L27" i="21"/>
  <c r="M34" i="21" s="1"/>
  <c r="V26" i="21"/>
  <c r="U47" i="12" s="1"/>
  <c r="U49" i="12" s="1"/>
  <c r="V14" i="28" s="1"/>
  <c r="W26" i="21"/>
  <c r="D27" i="21"/>
  <c r="E34" i="21" s="1"/>
  <c r="AG28" i="21"/>
  <c r="AF48" i="12" s="1"/>
  <c r="AI18" i="32" s="1"/>
  <c r="U28" i="21"/>
  <c r="T48" i="12" s="1"/>
  <c r="W18" i="32" s="1"/>
  <c r="AJ27" i="21"/>
  <c r="AK34" i="21" s="1"/>
  <c r="AA26" i="21"/>
  <c r="S26" i="21"/>
  <c r="T33" i="21"/>
  <c r="E28" i="21"/>
  <c r="D48" i="12" s="1"/>
  <c r="G18" i="32" s="1"/>
  <c r="L28" i="21"/>
  <c r="L38" i="21" s="1"/>
  <c r="K23" i="14" s="1"/>
  <c r="H27" i="21"/>
  <c r="I34" i="21" s="1"/>
  <c r="M28" i="21"/>
  <c r="L48" i="12" s="1"/>
  <c r="O18" i="32" s="1"/>
  <c r="I28" i="21"/>
  <c r="H48" i="12" s="1"/>
  <c r="K18" i="32" s="1"/>
  <c r="AB27" i="21"/>
  <c r="AC34" i="21"/>
  <c r="X27" i="21"/>
  <c r="Y34" i="21" s="1"/>
  <c r="T27" i="21"/>
  <c r="U34" i="21" s="1"/>
  <c r="AM26" i="21"/>
  <c r="AI26" i="21"/>
  <c r="AE26" i="21"/>
  <c r="AF33" i="21"/>
  <c r="O26" i="21"/>
  <c r="K26" i="21"/>
  <c r="J47" i="12" s="1"/>
  <c r="G26" i="21"/>
  <c r="AB28" i="21"/>
  <c r="AA48" i="12" s="1"/>
  <c r="X28" i="21"/>
  <c r="W48" i="12" s="1"/>
  <c r="Z18" i="32" s="1"/>
  <c r="T28" i="21"/>
  <c r="S48" i="12" s="1"/>
  <c r="V18" i="32" s="1"/>
  <c r="AM27" i="21"/>
  <c r="AI27" i="21"/>
  <c r="AJ34" i="21" s="1"/>
  <c r="AE27" i="21"/>
  <c r="AF34" i="21" s="1"/>
  <c r="AA27" i="21"/>
  <c r="AB34" i="21" s="1"/>
  <c r="W27" i="21"/>
  <c r="X34" i="21" s="1"/>
  <c r="S27" i="21"/>
  <c r="T34" i="21" s="1"/>
  <c r="O27" i="21"/>
  <c r="P34" i="21" s="1"/>
  <c r="K27" i="21"/>
  <c r="L34" i="21" s="1"/>
  <c r="G27" i="21"/>
  <c r="H34" i="21" s="1"/>
  <c r="AL26" i="21"/>
  <c r="AK47" i="12" s="1"/>
  <c r="AK49" i="12" s="1"/>
  <c r="AL14" i="28" s="1"/>
  <c r="AH26" i="21"/>
  <c r="AG47" i="12" s="1"/>
  <c r="AG49" i="12" s="1"/>
  <c r="AH14" i="28" s="1"/>
  <c r="AD26" i="21"/>
  <c r="AC47" i="12" s="1"/>
  <c r="AC49" i="12" s="1"/>
  <c r="AD14" i="28" s="1"/>
  <c r="AL27" i="21"/>
  <c r="AM34" i="21" s="1"/>
  <c r="AH27" i="21"/>
  <c r="AI34" i="21" s="1"/>
  <c r="AD27" i="21"/>
  <c r="AE34" i="21" s="1"/>
  <c r="Z27" i="21"/>
  <c r="AA34" i="21"/>
  <c r="V27" i="21"/>
  <c r="W34" i="21"/>
  <c r="R27" i="21"/>
  <c r="S34" i="21"/>
  <c r="N27" i="21"/>
  <c r="O34" i="21" s="1"/>
  <c r="J27" i="21"/>
  <c r="K34" i="21" s="1"/>
  <c r="F27" i="21"/>
  <c r="G34" i="21" s="1"/>
  <c r="AK26" i="21"/>
  <c r="AJ47" i="12" s="1"/>
  <c r="AL33" i="21"/>
  <c r="AL21" i="13" s="1"/>
  <c r="AG26" i="21"/>
  <c r="AF47" i="12" s="1"/>
  <c r="AH33" i="21"/>
  <c r="AH21" i="13" s="1"/>
  <c r="AC26" i="21"/>
  <c r="AB47" i="12" s="1"/>
  <c r="AB49" i="12" s="1"/>
  <c r="AC14" i="28" s="1"/>
  <c r="AD33" i="21"/>
  <c r="AD21" i="13" s="1"/>
  <c r="Y26" i="21"/>
  <c r="X47" i="12" s="1"/>
  <c r="U26" i="21"/>
  <c r="T47" i="12" s="1"/>
  <c r="T49" i="12" s="1"/>
  <c r="U14" i="28" s="1"/>
  <c r="Q26" i="21"/>
  <c r="P47" i="12" s="1"/>
  <c r="P49" i="12" s="1"/>
  <c r="Q14" i="28" s="1"/>
  <c r="M26" i="21"/>
  <c r="L47" i="12" s="1"/>
  <c r="I26" i="21"/>
  <c r="J33" i="21" s="1"/>
  <c r="E26" i="21"/>
  <c r="D47" i="12" s="1"/>
  <c r="D49" i="12" s="1"/>
  <c r="E14" i="28" s="1"/>
  <c r="N26" i="21"/>
  <c r="O33" i="21" s="1"/>
  <c r="O21" i="13" s="1"/>
  <c r="J26" i="21"/>
  <c r="I47" i="12" s="1"/>
  <c r="F26" i="21"/>
  <c r="G33" i="21" s="1"/>
  <c r="AQ36" i="20"/>
  <c r="AQ37" i="20"/>
  <c r="AQ38" i="20"/>
  <c r="AQ39" i="20"/>
  <c r="AQ40" i="20"/>
  <c r="AQ41" i="20"/>
  <c r="AQ42" i="20"/>
  <c r="AQ43" i="20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I36" i="20"/>
  <c r="J62" i="20" s="1"/>
  <c r="J36" i="20"/>
  <c r="K62" i="20" s="1"/>
  <c r="K36" i="20"/>
  <c r="L62" i="20" s="1"/>
  <c r="L36" i="20"/>
  <c r="M62" i="20" s="1"/>
  <c r="M36" i="20"/>
  <c r="N62" i="20" s="1"/>
  <c r="N36" i="20"/>
  <c r="O62" i="20" s="1"/>
  <c r="O36" i="20"/>
  <c r="P62" i="20" s="1"/>
  <c r="P36" i="20"/>
  <c r="Q62" i="20" s="1"/>
  <c r="Q36" i="20"/>
  <c r="R62" i="20" s="1"/>
  <c r="R36" i="20"/>
  <c r="S62" i="20" s="1"/>
  <c r="S36" i="20"/>
  <c r="T62" i="20" s="1"/>
  <c r="T36" i="20"/>
  <c r="U62" i="20" s="1"/>
  <c r="U36" i="20"/>
  <c r="V62" i="20" s="1"/>
  <c r="V36" i="20"/>
  <c r="W62" i="20" s="1"/>
  <c r="W36" i="20"/>
  <c r="X62" i="20" s="1"/>
  <c r="X36" i="20"/>
  <c r="Y62" i="20" s="1"/>
  <c r="Y36" i="20"/>
  <c r="Z62" i="20" s="1"/>
  <c r="Z36" i="20"/>
  <c r="AA62" i="20" s="1"/>
  <c r="AA36" i="20"/>
  <c r="AB62" i="20" s="1"/>
  <c r="AB36" i="20"/>
  <c r="AC62" i="20" s="1"/>
  <c r="AC36" i="20"/>
  <c r="AD62" i="20" s="1"/>
  <c r="AD36" i="20"/>
  <c r="AE62" i="20" s="1"/>
  <c r="AE36" i="20"/>
  <c r="AF62" i="20" s="1"/>
  <c r="AF36" i="20"/>
  <c r="AG62" i="20" s="1"/>
  <c r="AG36" i="20"/>
  <c r="AH62" i="20" s="1"/>
  <c r="AH36" i="20"/>
  <c r="AI62" i="20" s="1"/>
  <c r="AI36" i="20"/>
  <c r="AJ62" i="20" s="1"/>
  <c r="AJ36" i="20"/>
  <c r="AK62" i="20" s="1"/>
  <c r="AK36" i="20"/>
  <c r="AL62" i="20" s="1"/>
  <c r="AL36" i="20"/>
  <c r="AM62" i="20" s="1"/>
  <c r="AM36" i="20"/>
  <c r="AN62" i="20" s="1"/>
  <c r="AN36" i="20"/>
  <c r="AO62" i="20" s="1"/>
  <c r="AO36" i="20"/>
  <c r="AP62" i="20" s="1"/>
  <c r="AP36" i="20"/>
  <c r="AQ62" i="20" s="1"/>
  <c r="I37" i="20"/>
  <c r="J63" i="20" s="1"/>
  <c r="J37" i="20"/>
  <c r="K63" i="20" s="1"/>
  <c r="K37" i="20"/>
  <c r="L63" i="20" s="1"/>
  <c r="L37" i="20"/>
  <c r="M63" i="20" s="1"/>
  <c r="M37" i="20"/>
  <c r="N63" i="20" s="1"/>
  <c r="N37" i="20"/>
  <c r="O63" i="20" s="1"/>
  <c r="O37" i="20"/>
  <c r="P63" i="20" s="1"/>
  <c r="P37" i="20"/>
  <c r="Q63" i="20" s="1"/>
  <c r="Q37" i="20"/>
  <c r="R63" i="20" s="1"/>
  <c r="R37" i="20"/>
  <c r="S63" i="20" s="1"/>
  <c r="S37" i="20"/>
  <c r="T63" i="20" s="1"/>
  <c r="T37" i="20"/>
  <c r="U63" i="20" s="1"/>
  <c r="U37" i="20"/>
  <c r="V63" i="20" s="1"/>
  <c r="V37" i="20"/>
  <c r="W63" i="20" s="1"/>
  <c r="W37" i="20"/>
  <c r="X63" i="20" s="1"/>
  <c r="X37" i="20"/>
  <c r="Y63" i="20" s="1"/>
  <c r="Y37" i="20"/>
  <c r="Z63" i="20" s="1"/>
  <c r="Z37" i="20"/>
  <c r="AA63" i="20" s="1"/>
  <c r="AA37" i="20"/>
  <c r="AB63" i="20" s="1"/>
  <c r="AB37" i="20"/>
  <c r="AC63" i="20" s="1"/>
  <c r="AC37" i="20"/>
  <c r="AD63" i="20" s="1"/>
  <c r="AD37" i="20"/>
  <c r="AE63" i="20" s="1"/>
  <c r="AE37" i="20"/>
  <c r="AF63" i="20" s="1"/>
  <c r="AF37" i="20"/>
  <c r="AG63" i="20" s="1"/>
  <c r="AG37" i="20"/>
  <c r="AH63" i="20" s="1"/>
  <c r="AH37" i="20"/>
  <c r="AI63" i="20" s="1"/>
  <c r="AI37" i="20"/>
  <c r="AJ63" i="20" s="1"/>
  <c r="AJ37" i="20"/>
  <c r="AK63" i="20" s="1"/>
  <c r="AK37" i="20"/>
  <c r="AL63" i="20" s="1"/>
  <c r="AL37" i="20"/>
  <c r="AM63" i="20" s="1"/>
  <c r="AM37" i="20"/>
  <c r="AN63" i="20" s="1"/>
  <c r="AN37" i="20"/>
  <c r="AO63" i="20" s="1"/>
  <c r="AO37" i="20"/>
  <c r="AP63" i="20" s="1"/>
  <c r="AP37" i="20"/>
  <c r="AQ63" i="20" s="1"/>
  <c r="I38" i="20"/>
  <c r="J64" i="20" s="1"/>
  <c r="J38" i="20"/>
  <c r="K64" i="20" s="1"/>
  <c r="K38" i="20"/>
  <c r="L64" i="20" s="1"/>
  <c r="L38" i="20"/>
  <c r="M64" i="20" s="1"/>
  <c r="M38" i="20"/>
  <c r="N64" i="20" s="1"/>
  <c r="N38" i="20"/>
  <c r="O64" i="20" s="1"/>
  <c r="O38" i="20"/>
  <c r="P64" i="20" s="1"/>
  <c r="P38" i="20"/>
  <c r="Q64" i="20" s="1"/>
  <c r="Q38" i="20"/>
  <c r="R64" i="20" s="1"/>
  <c r="R38" i="20"/>
  <c r="S64" i="20" s="1"/>
  <c r="S38" i="20"/>
  <c r="T64" i="20" s="1"/>
  <c r="T38" i="20"/>
  <c r="U64" i="20" s="1"/>
  <c r="U38" i="20"/>
  <c r="V64" i="20" s="1"/>
  <c r="V38" i="20"/>
  <c r="W64" i="20" s="1"/>
  <c r="W38" i="20"/>
  <c r="X64" i="20" s="1"/>
  <c r="X38" i="20"/>
  <c r="Y64" i="20" s="1"/>
  <c r="Y38" i="20"/>
  <c r="Z64" i="20" s="1"/>
  <c r="Z38" i="20"/>
  <c r="AA64" i="20" s="1"/>
  <c r="AA38" i="20"/>
  <c r="AB64" i="20" s="1"/>
  <c r="AB38" i="20"/>
  <c r="AC64" i="20" s="1"/>
  <c r="AC38" i="20"/>
  <c r="AD64" i="20" s="1"/>
  <c r="AD38" i="20"/>
  <c r="AE64" i="20" s="1"/>
  <c r="AE38" i="20"/>
  <c r="AF64" i="20" s="1"/>
  <c r="AF38" i="20"/>
  <c r="AG64" i="20" s="1"/>
  <c r="AG38" i="20"/>
  <c r="AH64" i="20" s="1"/>
  <c r="AH38" i="20"/>
  <c r="AI64" i="20" s="1"/>
  <c r="AI38" i="20"/>
  <c r="AJ64" i="20" s="1"/>
  <c r="AJ38" i="20"/>
  <c r="AK64" i="20" s="1"/>
  <c r="AK38" i="20"/>
  <c r="AL64" i="20" s="1"/>
  <c r="AL38" i="20"/>
  <c r="AM64" i="20" s="1"/>
  <c r="AM38" i="20"/>
  <c r="AN64" i="20" s="1"/>
  <c r="AN38" i="20"/>
  <c r="AO64" i="20" s="1"/>
  <c r="AO38" i="20"/>
  <c r="AP64" i="20" s="1"/>
  <c r="AP38" i="20"/>
  <c r="AQ64" i="20" s="1"/>
  <c r="I39" i="20"/>
  <c r="J65" i="20" s="1"/>
  <c r="J39" i="20"/>
  <c r="K65" i="20" s="1"/>
  <c r="K39" i="20"/>
  <c r="L65" i="20" s="1"/>
  <c r="L39" i="20"/>
  <c r="M65" i="20" s="1"/>
  <c r="M39" i="20"/>
  <c r="N65" i="20" s="1"/>
  <c r="N39" i="20"/>
  <c r="O65" i="20" s="1"/>
  <c r="O39" i="20"/>
  <c r="P65" i="20" s="1"/>
  <c r="P39" i="20"/>
  <c r="Q65" i="20" s="1"/>
  <c r="Q39" i="20"/>
  <c r="R65" i="20" s="1"/>
  <c r="R39" i="20"/>
  <c r="S65" i="20" s="1"/>
  <c r="S39" i="20"/>
  <c r="T65" i="20" s="1"/>
  <c r="T39" i="20"/>
  <c r="U65" i="20" s="1"/>
  <c r="U39" i="20"/>
  <c r="V65" i="20" s="1"/>
  <c r="V39" i="20"/>
  <c r="W65" i="20" s="1"/>
  <c r="W39" i="20"/>
  <c r="X65" i="20" s="1"/>
  <c r="X39" i="20"/>
  <c r="Y65" i="20" s="1"/>
  <c r="Y39" i="20"/>
  <c r="Z65" i="20" s="1"/>
  <c r="Z39" i="20"/>
  <c r="AA65" i="20" s="1"/>
  <c r="AA39" i="20"/>
  <c r="AB65" i="20" s="1"/>
  <c r="AB39" i="20"/>
  <c r="AC65" i="20" s="1"/>
  <c r="AC39" i="20"/>
  <c r="AD65" i="20" s="1"/>
  <c r="AD39" i="20"/>
  <c r="AE65" i="20" s="1"/>
  <c r="AE39" i="20"/>
  <c r="AF65" i="20" s="1"/>
  <c r="AF39" i="20"/>
  <c r="AG65" i="20" s="1"/>
  <c r="AG39" i="20"/>
  <c r="AH65" i="20" s="1"/>
  <c r="AH39" i="20"/>
  <c r="AI65" i="20" s="1"/>
  <c r="AI39" i="20"/>
  <c r="AJ65" i="20" s="1"/>
  <c r="AJ39" i="20"/>
  <c r="AK65" i="20" s="1"/>
  <c r="AK39" i="20"/>
  <c r="AL65" i="20" s="1"/>
  <c r="AL39" i="20"/>
  <c r="AM65" i="20" s="1"/>
  <c r="AM39" i="20"/>
  <c r="AN65" i="20" s="1"/>
  <c r="AN39" i="20"/>
  <c r="AO65" i="20" s="1"/>
  <c r="AO39" i="20"/>
  <c r="AP65" i="20" s="1"/>
  <c r="AP39" i="20"/>
  <c r="AQ65" i="20" s="1"/>
  <c r="I40" i="20"/>
  <c r="J66" i="20" s="1"/>
  <c r="J40" i="20"/>
  <c r="K66" i="20" s="1"/>
  <c r="K40" i="20"/>
  <c r="L66" i="20" s="1"/>
  <c r="L40" i="20"/>
  <c r="M66" i="20" s="1"/>
  <c r="M40" i="20"/>
  <c r="N66" i="20" s="1"/>
  <c r="N40" i="20"/>
  <c r="O66" i="20" s="1"/>
  <c r="O40" i="20"/>
  <c r="P66" i="20" s="1"/>
  <c r="P40" i="20"/>
  <c r="Q66" i="20" s="1"/>
  <c r="Q40" i="20"/>
  <c r="R66" i="20" s="1"/>
  <c r="R40" i="20"/>
  <c r="S66" i="20" s="1"/>
  <c r="S40" i="20"/>
  <c r="T66" i="20" s="1"/>
  <c r="T40" i="20"/>
  <c r="U66" i="20" s="1"/>
  <c r="U40" i="20"/>
  <c r="V66" i="20" s="1"/>
  <c r="V40" i="20"/>
  <c r="W66" i="20" s="1"/>
  <c r="W40" i="20"/>
  <c r="X66" i="20" s="1"/>
  <c r="X40" i="20"/>
  <c r="Y66" i="20" s="1"/>
  <c r="Y40" i="20"/>
  <c r="Z66" i="20" s="1"/>
  <c r="Z40" i="20"/>
  <c r="AA66" i="20" s="1"/>
  <c r="AA40" i="20"/>
  <c r="AB66" i="20" s="1"/>
  <c r="AB40" i="20"/>
  <c r="AC66" i="20" s="1"/>
  <c r="AC40" i="20"/>
  <c r="AD66" i="20" s="1"/>
  <c r="AD40" i="20"/>
  <c r="AE66" i="20" s="1"/>
  <c r="AE40" i="20"/>
  <c r="AF66" i="20" s="1"/>
  <c r="AF40" i="20"/>
  <c r="AG66" i="20" s="1"/>
  <c r="AG40" i="20"/>
  <c r="AH66" i="20" s="1"/>
  <c r="AH40" i="20"/>
  <c r="AI66" i="20" s="1"/>
  <c r="AI40" i="20"/>
  <c r="AJ66" i="20" s="1"/>
  <c r="AJ40" i="20"/>
  <c r="AK66" i="20" s="1"/>
  <c r="AK40" i="20"/>
  <c r="AL66" i="20" s="1"/>
  <c r="AL40" i="20"/>
  <c r="AM66" i="20" s="1"/>
  <c r="AM40" i="20"/>
  <c r="AN66" i="20" s="1"/>
  <c r="AN40" i="20"/>
  <c r="AO66" i="20" s="1"/>
  <c r="AO40" i="20"/>
  <c r="AP66" i="20" s="1"/>
  <c r="AP40" i="20"/>
  <c r="AQ66" i="20" s="1"/>
  <c r="I41" i="20"/>
  <c r="J67" i="20" s="1"/>
  <c r="J41" i="20"/>
  <c r="K67" i="20" s="1"/>
  <c r="K41" i="20"/>
  <c r="L67" i="20" s="1"/>
  <c r="L41" i="20"/>
  <c r="M67" i="20" s="1"/>
  <c r="M41" i="20"/>
  <c r="N67" i="20" s="1"/>
  <c r="N41" i="20"/>
  <c r="O67" i="20" s="1"/>
  <c r="O41" i="20"/>
  <c r="P67" i="20" s="1"/>
  <c r="P41" i="20"/>
  <c r="Q67" i="20" s="1"/>
  <c r="Q41" i="20"/>
  <c r="R67" i="20" s="1"/>
  <c r="R41" i="20"/>
  <c r="S67" i="20" s="1"/>
  <c r="S41" i="20"/>
  <c r="T67" i="20" s="1"/>
  <c r="T41" i="20"/>
  <c r="U67" i="20" s="1"/>
  <c r="U41" i="20"/>
  <c r="V67" i="20" s="1"/>
  <c r="V41" i="20"/>
  <c r="W67" i="20" s="1"/>
  <c r="W41" i="20"/>
  <c r="X67" i="20" s="1"/>
  <c r="X41" i="20"/>
  <c r="Y67" i="20" s="1"/>
  <c r="Y41" i="20"/>
  <c r="Z67" i="20" s="1"/>
  <c r="Z41" i="20"/>
  <c r="AA67" i="20" s="1"/>
  <c r="AA41" i="20"/>
  <c r="AB67" i="20" s="1"/>
  <c r="AB41" i="20"/>
  <c r="AC67" i="20" s="1"/>
  <c r="AC41" i="20"/>
  <c r="AD67" i="20" s="1"/>
  <c r="AD41" i="20"/>
  <c r="AE67" i="20" s="1"/>
  <c r="AE41" i="20"/>
  <c r="AF67" i="20" s="1"/>
  <c r="AF41" i="20"/>
  <c r="AG67" i="20" s="1"/>
  <c r="AG41" i="20"/>
  <c r="AH67" i="20" s="1"/>
  <c r="AH41" i="20"/>
  <c r="AI67" i="20" s="1"/>
  <c r="AI41" i="20"/>
  <c r="AJ67" i="20" s="1"/>
  <c r="AJ41" i="20"/>
  <c r="AK67" i="20" s="1"/>
  <c r="AK41" i="20"/>
  <c r="AL67" i="20" s="1"/>
  <c r="AL41" i="20"/>
  <c r="AM67" i="20" s="1"/>
  <c r="AM41" i="20"/>
  <c r="AN67" i="20" s="1"/>
  <c r="AN41" i="20"/>
  <c r="AO67" i="20" s="1"/>
  <c r="AO41" i="20"/>
  <c r="AP67" i="20" s="1"/>
  <c r="AP41" i="20"/>
  <c r="AQ67" i="20" s="1"/>
  <c r="I42" i="20"/>
  <c r="J68" i="20" s="1"/>
  <c r="J42" i="20"/>
  <c r="K68" i="20" s="1"/>
  <c r="K42" i="20"/>
  <c r="L68" i="20" s="1"/>
  <c r="L42" i="20"/>
  <c r="M68" i="20" s="1"/>
  <c r="M42" i="20"/>
  <c r="N68" i="20" s="1"/>
  <c r="N42" i="20"/>
  <c r="O68" i="20" s="1"/>
  <c r="O42" i="20"/>
  <c r="P68" i="20" s="1"/>
  <c r="P42" i="20"/>
  <c r="Q68" i="20" s="1"/>
  <c r="Q42" i="20"/>
  <c r="R68" i="20" s="1"/>
  <c r="R42" i="20"/>
  <c r="S68" i="20" s="1"/>
  <c r="S42" i="20"/>
  <c r="T68" i="20" s="1"/>
  <c r="T42" i="20"/>
  <c r="U68" i="20" s="1"/>
  <c r="U42" i="20"/>
  <c r="V68" i="20" s="1"/>
  <c r="V42" i="20"/>
  <c r="W68" i="20" s="1"/>
  <c r="W42" i="20"/>
  <c r="X68" i="20" s="1"/>
  <c r="X42" i="20"/>
  <c r="Y68" i="20" s="1"/>
  <c r="Y42" i="20"/>
  <c r="Z68" i="20" s="1"/>
  <c r="Z42" i="20"/>
  <c r="AA68" i="20" s="1"/>
  <c r="AA42" i="20"/>
  <c r="AB68" i="20" s="1"/>
  <c r="AB42" i="20"/>
  <c r="AC68" i="20" s="1"/>
  <c r="AC42" i="20"/>
  <c r="AD68" i="20" s="1"/>
  <c r="AD42" i="20"/>
  <c r="AE68" i="20" s="1"/>
  <c r="AE42" i="20"/>
  <c r="AF68" i="20" s="1"/>
  <c r="AF42" i="20"/>
  <c r="AG68" i="20" s="1"/>
  <c r="AG42" i="20"/>
  <c r="AH68" i="20" s="1"/>
  <c r="AH42" i="20"/>
  <c r="AI68" i="20" s="1"/>
  <c r="AI42" i="20"/>
  <c r="AJ68" i="20" s="1"/>
  <c r="AJ42" i="20"/>
  <c r="AK68" i="20" s="1"/>
  <c r="AK42" i="20"/>
  <c r="AL68" i="20" s="1"/>
  <c r="AL42" i="20"/>
  <c r="AM68" i="20" s="1"/>
  <c r="AM42" i="20"/>
  <c r="AN68" i="20" s="1"/>
  <c r="AN42" i="20"/>
  <c r="AO68" i="20" s="1"/>
  <c r="AO42" i="20"/>
  <c r="AP68" i="20" s="1"/>
  <c r="AP42" i="20"/>
  <c r="AQ68" i="20" s="1"/>
  <c r="I43" i="20"/>
  <c r="J69" i="20" s="1"/>
  <c r="J43" i="20"/>
  <c r="K69" i="20" s="1"/>
  <c r="K43" i="20"/>
  <c r="L69" i="20" s="1"/>
  <c r="L43" i="20"/>
  <c r="M69" i="20" s="1"/>
  <c r="M43" i="20"/>
  <c r="N69" i="20" s="1"/>
  <c r="N43" i="20"/>
  <c r="O69" i="20" s="1"/>
  <c r="O43" i="20"/>
  <c r="P69" i="20" s="1"/>
  <c r="P43" i="20"/>
  <c r="Q69" i="20" s="1"/>
  <c r="Q43" i="20"/>
  <c r="R69" i="20" s="1"/>
  <c r="R43" i="20"/>
  <c r="S69" i="20" s="1"/>
  <c r="S43" i="20"/>
  <c r="T69" i="20" s="1"/>
  <c r="T43" i="20"/>
  <c r="U69" i="20" s="1"/>
  <c r="U43" i="20"/>
  <c r="V69" i="20" s="1"/>
  <c r="V43" i="20"/>
  <c r="W69" i="20" s="1"/>
  <c r="W43" i="20"/>
  <c r="X69" i="20" s="1"/>
  <c r="X43" i="20"/>
  <c r="Y69" i="20" s="1"/>
  <c r="Y43" i="20"/>
  <c r="Z69" i="20" s="1"/>
  <c r="Z43" i="20"/>
  <c r="AA69" i="20" s="1"/>
  <c r="AA43" i="20"/>
  <c r="AB69" i="20" s="1"/>
  <c r="AB43" i="20"/>
  <c r="AC69" i="20" s="1"/>
  <c r="AC43" i="20"/>
  <c r="AD69" i="20" s="1"/>
  <c r="AD43" i="20"/>
  <c r="AE69" i="20" s="1"/>
  <c r="AE43" i="20"/>
  <c r="AF69" i="20" s="1"/>
  <c r="AF43" i="20"/>
  <c r="AG69" i="20" s="1"/>
  <c r="AG43" i="20"/>
  <c r="AH69" i="20" s="1"/>
  <c r="AH43" i="20"/>
  <c r="AI69" i="20" s="1"/>
  <c r="AI43" i="20"/>
  <c r="AJ69" i="20" s="1"/>
  <c r="AJ43" i="20"/>
  <c r="AK69" i="20" s="1"/>
  <c r="AK43" i="20"/>
  <c r="AL69" i="20" s="1"/>
  <c r="AL43" i="20"/>
  <c r="AM69" i="20" s="1"/>
  <c r="AM43" i="20"/>
  <c r="AN69" i="20" s="1"/>
  <c r="AN43" i="20"/>
  <c r="AO69" i="20" s="1"/>
  <c r="AO43" i="20"/>
  <c r="AP69" i="20" s="1"/>
  <c r="AP43" i="20"/>
  <c r="AQ69" i="20" s="1"/>
  <c r="I44" i="20"/>
  <c r="J70" i="20" s="1"/>
  <c r="J44" i="20"/>
  <c r="K70" i="20" s="1"/>
  <c r="K44" i="20"/>
  <c r="L70" i="20" s="1"/>
  <c r="L44" i="20"/>
  <c r="M70" i="20" s="1"/>
  <c r="M44" i="20"/>
  <c r="N70" i="20" s="1"/>
  <c r="N44" i="20"/>
  <c r="O70" i="20" s="1"/>
  <c r="O44" i="20"/>
  <c r="P70" i="20" s="1"/>
  <c r="P44" i="20"/>
  <c r="Q70" i="20" s="1"/>
  <c r="Q44" i="20"/>
  <c r="R70" i="20" s="1"/>
  <c r="R44" i="20"/>
  <c r="S70" i="20" s="1"/>
  <c r="S44" i="20"/>
  <c r="T70" i="20" s="1"/>
  <c r="T44" i="20"/>
  <c r="U70" i="20" s="1"/>
  <c r="U44" i="20"/>
  <c r="V70" i="20" s="1"/>
  <c r="V44" i="20"/>
  <c r="W70" i="20" s="1"/>
  <c r="W44" i="20"/>
  <c r="X70" i="20" s="1"/>
  <c r="X44" i="20"/>
  <c r="Y70" i="20" s="1"/>
  <c r="Y44" i="20"/>
  <c r="Z70" i="20" s="1"/>
  <c r="Z44" i="20"/>
  <c r="AA70" i="20" s="1"/>
  <c r="AA44" i="20"/>
  <c r="AB70" i="20" s="1"/>
  <c r="AB44" i="20"/>
  <c r="AC70" i="20" s="1"/>
  <c r="AC44" i="20"/>
  <c r="AD70" i="20" s="1"/>
  <c r="AD44" i="20"/>
  <c r="AE70" i="20" s="1"/>
  <c r="AE44" i="20"/>
  <c r="AF70" i="20" s="1"/>
  <c r="AF44" i="20"/>
  <c r="AG70" i="20" s="1"/>
  <c r="AG44" i="20"/>
  <c r="AH70" i="20" s="1"/>
  <c r="AH44" i="20"/>
  <c r="AI70" i="20" s="1"/>
  <c r="AI44" i="20"/>
  <c r="AJ70" i="20" s="1"/>
  <c r="AJ44" i="20"/>
  <c r="AK70" i="20" s="1"/>
  <c r="AK44" i="20"/>
  <c r="AL70" i="20" s="1"/>
  <c r="AL44" i="20"/>
  <c r="AM70" i="20" s="1"/>
  <c r="AM44" i="20"/>
  <c r="AN70" i="20" s="1"/>
  <c r="AN44" i="20"/>
  <c r="AO70" i="20" s="1"/>
  <c r="AO44" i="20"/>
  <c r="AP70" i="20" s="1"/>
  <c r="AP44" i="20"/>
  <c r="AQ70" i="20" s="1"/>
  <c r="I45" i="20"/>
  <c r="J71" i="20" s="1"/>
  <c r="J45" i="20"/>
  <c r="K71" i="20" s="1"/>
  <c r="K45" i="20"/>
  <c r="L71" i="20" s="1"/>
  <c r="L45" i="20"/>
  <c r="M71" i="20" s="1"/>
  <c r="M45" i="20"/>
  <c r="N71" i="20" s="1"/>
  <c r="N45" i="20"/>
  <c r="O71" i="20" s="1"/>
  <c r="O45" i="20"/>
  <c r="P71" i="20" s="1"/>
  <c r="P45" i="20"/>
  <c r="Q71" i="20" s="1"/>
  <c r="Q45" i="20"/>
  <c r="R71" i="20" s="1"/>
  <c r="R45" i="20"/>
  <c r="S71" i="20" s="1"/>
  <c r="S45" i="20"/>
  <c r="T71" i="20" s="1"/>
  <c r="T45" i="20"/>
  <c r="U71" i="20" s="1"/>
  <c r="U45" i="20"/>
  <c r="V71" i="20" s="1"/>
  <c r="V45" i="20"/>
  <c r="W71" i="20" s="1"/>
  <c r="W45" i="20"/>
  <c r="X71" i="20" s="1"/>
  <c r="X45" i="20"/>
  <c r="Y71" i="20" s="1"/>
  <c r="Y45" i="20"/>
  <c r="Z71" i="20" s="1"/>
  <c r="Z45" i="20"/>
  <c r="AA71" i="20" s="1"/>
  <c r="AA45" i="20"/>
  <c r="AB71" i="20" s="1"/>
  <c r="AB45" i="20"/>
  <c r="AC71" i="20" s="1"/>
  <c r="AC45" i="20"/>
  <c r="AD71" i="20" s="1"/>
  <c r="AD45" i="20"/>
  <c r="AE71" i="20" s="1"/>
  <c r="AE45" i="20"/>
  <c r="AF71" i="20" s="1"/>
  <c r="AF45" i="20"/>
  <c r="AG71" i="20" s="1"/>
  <c r="AG45" i="20"/>
  <c r="AH71" i="20" s="1"/>
  <c r="AH45" i="20"/>
  <c r="AI71" i="20" s="1"/>
  <c r="AI45" i="20"/>
  <c r="AJ71" i="20" s="1"/>
  <c r="AJ45" i="20"/>
  <c r="AK71" i="20" s="1"/>
  <c r="AK45" i="20"/>
  <c r="AL71" i="20" s="1"/>
  <c r="AL45" i="20"/>
  <c r="AM71" i="20" s="1"/>
  <c r="AM45" i="20"/>
  <c r="AN71" i="20" s="1"/>
  <c r="AN45" i="20"/>
  <c r="AO71" i="20" s="1"/>
  <c r="AO45" i="20"/>
  <c r="AP71" i="20" s="1"/>
  <c r="AP45" i="20"/>
  <c r="AQ71" i="20" s="1"/>
  <c r="I46" i="20"/>
  <c r="J72" i="20" s="1"/>
  <c r="J46" i="20"/>
  <c r="K72" i="20" s="1"/>
  <c r="K46" i="20"/>
  <c r="L72" i="20" s="1"/>
  <c r="L46" i="20"/>
  <c r="M72" i="20" s="1"/>
  <c r="M46" i="20"/>
  <c r="N72" i="20" s="1"/>
  <c r="N46" i="20"/>
  <c r="O72" i="20" s="1"/>
  <c r="O46" i="20"/>
  <c r="P72" i="20" s="1"/>
  <c r="P46" i="20"/>
  <c r="Q72" i="20" s="1"/>
  <c r="Q46" i="20"/>
  <c r="R72" i="20" s="1"/>
  <c r="R46" i="20"/>
  <c r="S72" i="20" s="1"/>
  <c r="S46" i="20"/>
  <c r="T72" i="20" s="1"/>
  <c r="T46" i="20"/>
  <c r="U72" i="20" s="1"/>
  <c r="U46" i="20"/>
  <c r="V72" i="20" s="1"/>
  <c r="V46" i="20"/>
  <c r="W72" i="20" s="1"/>
  <c r="W46" i="20"/>
  <c r="X72" i="20" s="1"/>
  <c r="X46" i="20"/>
  <c r="Y72" i="20" s="1"/>
  <c r="Y46" i="20"/>
  <c r="Z72" i="20" s="1"/>
  <c r="Z46" i="20"/>
  <c r="AA72" i="20" s="1"/>
  <c r="AA46" i="20"/>
  <c r="AB72" i="20" s="1"/>
  <c r="AB46" i="20"/>
  <c r="AC72" i="20" s="1"/>
  <c r="AC46" i="20"/>
  <c r="AD72" i="20" s="1"/>
  <c r="AD46" i="20"/>
  <c r="AE72" i="20" s="1"/>
  <c r="AE46" i="20"/>
  <c r="AF72" i="20" s="1"/>
  <c r="AF46" i="20"/>
  <c r="AG72" i="20" s="1"/>
  <c r="AG46" i="20"/>
  <c r="AH72" i="20" s="1"/>
  <c r="AH46" i="20"/>
  <c r="AI72" i="20" s="1"/>
  <c r="AI46" i="20"/>
  <c r="AJ72" i="20" s="1"/>
  <c r="AJ46" i="20"/>
  <c r="AK72" i="20" s="1"/>
  <c r="AK46" i="20"/>
  <c r="AL72" i="20" s="1"/>
  <c r="AL46" i="20"/>
  <c r="AM72" i="20" s="1"/>
  <c r="AM46" i="20"/>
  <c r="AN72" i="20" s="1"/>
  <c r="AN46" i="20"/>
  <c r="AO72" i="20" s="1"/>
  <c r="AO46" i="20"/>
  <c r="AP72" i="20" s="1"/>
  <c r="AP46" i="20"/>
  <c r="AQ72" i="20" s="1"/>
  <c r="I47" i="20"/>
  <c r="J73" i="20" s="1"/>
  <c r="J47" i="20"/>
  <c r="K73" i="20" s="1"/>
  <c r="K47" i="20"/>
  <c r="L73" i="20" s="1"/>
  <c r="L47" i="20"/>
  <c r="M73" i="20" s="1"/>
  <c r="M47" i="20"/>
  <c r="N73" i="20" s="1"/>
  <c r="N47" i="20"/>
  <c r="O73" i="20" s="1"/>
  <c r="O47" i="20"/>
  <c r="P73" i="20" s="1"/>
  <c r="P47" i="20"/>
  <c r="Q73" i="20" s="1"/>
  <c r="Q47" i="20"/>
  <c r="R73" i="20" s="1"/>
  <c r="R47" i="20"/>
  <c r="S73" i="20" s="1"/>
  <c r="S47" i="20"/>
  <c r="T73" i="20" s="1"/>
  <c r="T47" i="20"/>
  <c r="U73" i="20" s="1"/>
  <c r="U47" i="20"/>
  <c r="V73" i="20" s="1"/>
  <c r="V47" i="20"/>
  <c r="W73" i="20" s="1"/>
  <c r="W47" i="20"/>
  <c r="X73" i="20" s="1"/>
  <c r="X47" i="20"/>
  <c r="Y73" i="20" s="1"/>
  <c r="Y47" i="20"/>
  <c r="Z73" i="20" s="1"/>
  <c r="Z47" i="20"/>
  <c r="AA73" i="20" s="1"/>
  <c r="AA47" i="20"/>
  <c r="AB73" i="20" s="1"/>
  <c r="AB47" i="20"/>
  <c r="AC73" i="20" s="1"/>
  <c r="AC47" i="20"/>
  <c r="AD73" i="20" s="1"/>
  <c r="AD47" i="20"/>
  <c r="AE73" i="20" s="1"/>
  <c r="AE47" i="20"/>
  <c r="AF73" i="20" s="1"/>
  <c r="AF47" i="20"/>
  <c r="AG73" i="20" s="1"/>
  <c r="AG47" i="20"/>
  <c r="AH73" i="20" s="1"/>
  <c r="AH47" i="20"/>
  <c r="AI73" i="20" s="1"/>
  <c r="AI47" i="20"/>
  <c r="AJ73" i="20" s="1"/>
  <c r="AJ47" i="20"/>
  <c r="AK73" i="20" s="1"/>
  <c r="AK47" i="20"/>
  <c r="AL73" i="20" s="1"/>
  <c r="AL47" i="20"/>
  <c r="AM73" i="20" s="1"/>
  <c r="AM47" i="20"/>
  <c r="AN73" i="20" s="1"/>
  <c r="AN47" i="20"/>
  <c r="AO73" i="20" s="1"/>
  <c r="AO47" i="20"/>
  <c r="AP73" i="20" s="1"/>
  <c r="AP47" i="20"/>
  <c r="AQ73" i="20" s="1"/>
  <c r="I48" i="20"/>
  <c r="J74" i="20" s="1"/>
  <c r="J48" i="20"/>
  <c r="K74" i="20" s="1"/>
  <c r="K48" i="20"/>
  <c r="L74" i="20" s="1"/>
  <c r="L48" i="20"/>
  <c r="M74" i="20" s="1"/>
  <c r="M48" i="20"/>
  <c r="N74" i="20" s="1"/>
  <c r="N48" i="20"/>
  <c r="O74" i="20" s="1"/>
  <c r="O48" i="20"/>
  <c r="P74" i="20" s="1"/>
  <c r="P48" i="20"/>
  <c r="Q74" i="20" s="1"/>
  <c r="Q48" i="20"/>
  <c r="R74" i="20" s="1"/>
  <c r="R48" i="20"/>
  <c r="S74" i="20" s="1"/>
  <c r="S48" i="20"/>
  <c r="T74" i="20" s="1"/>
  <c r="T48" i="20"/>
  <c r="U74" i="20" s="1"/>
  <c r="U48" i="20"/>
  <c r="V74" i="20" s="1"/>
  <c r="V48" i="20"/>
  <c r="W74" i="20" s="1"/>
  <c r="W48" i="20"/>
  <c r="X74" i="20" s="1"/>
  <c r="X48" i="20"/>
  <c r="Y74" i="20" s="1"/>
  <c r="Y48" i="20"/>
  <c r="Z74" i="20" s="1"/>
  <c r="Z48" i="20"/>
  <c r="AA74" i="20" s="1"/>
  <c r="AA48" i="20"/>
  <c r="AB74" i="20" s="1"/>
  <c r="AB48" i="20"/>
  <c r="AC74" i="20" s="1"/>
  <c r="AC48" i="20"/>
  <c r="AD74" i="20" s="1"/>
  <c r="AD48" i="20"/>
  <c r="AE74" i="20" s="1"/>
  <c r="AE48" i="20"/>
  <c r="AF74" i="20" s="1"/>
  <c r="AF48" i="20"/>
  <c r="AG74" i="20" s="1"/>
  <c r="AG48" i="20"/>
  <c r="AH74" i="20" s="1"/>
  <c r="AH48" i="20"/>
  <c r="AI74" i="20" s="1"/>
  <c r="AI48" i="20"/>
  <c r="AJ74" i="20" s="1"/>
  <c r="AJ48" i="20"/>
  <c r="AK74" i="20" s="1"/>
  <c r="AK48" i="20"/>
  <c r="AL74" i="20" s="1"/>
  <c r="AL48" i="20"/>
  <c r="AM74" i="20" s="1"/>
  <c r="AM48" i="20"/>
  <c r="AN74" i="20" s="1"/>
  <c r="AN48" i="20"/>
  <c r="AO74" i="20" s="1"/>
  <c r="AO48" i="20"/>
  <c r="AP74" i="20" s="1"/>
  <c r="AP48" i="20"/>
  <c r="AQ74" i="20" s="1"/>
  <c r="I49" i="20"/>
  <c r="J75" i="20" s="1"/>
  <c r="J49" i="20"/>
  <c r="K75" i="20" s="1"/>
  <c r="K49" i="20"/>
  <c r="L75" i="20" s="1"/>
  <c r="L49" i="20"/>
  <c r="M75" i="20" s="1"/>
  <c r="M49" i="20"/>
  <c r="N75" i="20" s="1"/>
  <c r="N49" i="20"/>
  <c r="O75" i="20" s="1"/>
  <c r="O49" i="20"/>
  <c r="P75" i="20" s="1"/>
  <c r="P49" i="20"/>
  <c r="Q75" i="20" s="1"/>
  <c r="Q49" i="20"/>
  <c r="R75" i="20" s="1"/>
  <c r="R49" i="20"/>
  <c r="S75" i="20" s="1"/>
  <c r="S49" i="20"/>
  <c r="T75" i="20" s="1"/>
  <c r="T49" i="20"/>
  <c r="U75" i="20" s="1"/>
  <c r="U49" i="20"/>
  <c r="V75" i="20" s="1"/>
  <c r="V49" i="20"/>
  <c r="W75" i="20" s="1"/>
  <c r="W49" i="20"/>
  <c r="X75" i="20" s="1"/>
  <c r="X49" i="20"/>
  <c r="Y75" i="20" s="1"/>
  <c r="Y49" i="20"/>
  <c r="Z75" i="20" s="1"/>
  <c r="Z49" i="20"/>
  <c r="AA75" i="20" s="1"/>
  <c r="AA49" i="20"/>
  <c r="AB75" i="20" s="1"/>
  <c r="AB49" i="20"/>
  <c r="AC75" i="20" s="1"/>
  <c r="AC49" i="20"/>
  <c r="AD75" i="20" s="1"/>
  <c r="AD49" i="20"/>
  <c r="AE75" i="20" s="1"/>
  <c r="AE49" i="20"/>
  <c r="AF75" i="20" s="1"/>
  <c r="AF49" i="20"/>
  <c r="AG75" i="20" s="1"/>
  <c r="AG49" i="20"/>
  <c r="AH75" i="20" s="1"/>
  <c r="AH49" i="20"/>
  <c r="AI75" i="20" s="1"/>
  <c r="AI49" i="20"/>
  <c r="AJ75" i="20" s="1"/>
  <c r="AJ49" i="20"/>
  <c r="AK75" i="20" s="1"/>
  <c r="AK49" i="20"/>
  <c r="AL75" i="20" s="1"/>
  <c r="AL49" i="20"/>
  <c r="AM75" i="20" s="1"/>
  <c r="AM49" i="20"/>
  <c r="AN75" i="20" s="1"/>
  <c r="AN49" i="20"/>
  <c r="AO75" i="20" s="1"/>
  <c r="AO49" i="20"/>
  <c r="AP75" i="20" s="1"/>
  <c r="AP49" i="20"/>
  <c r="AQ75" i="20" s="1"/>
  <c r="I50" i="20"/>
  <c r="J76" i="20" s="1"/>
  <c r="J50" i="20"/>
  <c r="K76" i="20" s="1"/>
  <c r="K50" i="20"/>
  <c r="L76" i="20" s="1"/>
  <c r="L50" i="20"/>
  <c r="M76" i="20" s="1"/>
  <c r="M50" i="20"/>
  <c r="N76" i="20" s="1"/>
  <c r="N50" i="20"/>
  <c r="O76" i="20" s="1"/>
  <c r="O50" i="20"/>
  <c r="P76" i="20" s="1"/>
  <c r="P50" i="20"/>
  <c r="Q76" i="20" s="1"/>
  <c r="Q50" i="20"/>
  <c r="R76" i="20" s="1"/>
  <c r="R50" i="20"/>
  <c r="S76" i="20" s="1"/>
  <c r="S50" i="20"/>
  <c r="T76" i="20" s="1"/>
  <c r="T50" i="20"/>
  <c r="U76" i="20" s="1"/>
  <c r="U50" i="20"/>
  <c r="V76" i="20" s="1"/>
  <c r="V50" i="20"/>
  <c r="W76" i="20" s="1"/>
  <c r="W50" i="20"/>
  <c r="X76" i="20" s="1"/>
  <c r="X50" i="20"/>
  <c r="Y76" i="20" s="1"/>
  <c r="Y50" i="20"/>
  <c r="Z76" i="20" s="1"/>
  <c r="Z50" i="20"/>
  <c r="AA76" i="20" s="1"/>
  <c r="AA50" i="20"/>
  <c r="AB76" i="20" s="1"/>
  <c r="AB50" i="20"/>
  <c r="AC76" i="20" s="1"/>
  <c r="AC50" i="20"/>
  <c r="AD76" i="20" s="1"/>
  <c r="AD50" i="20"/>
  <c r="AE76" i="20" s="1"/>
  <c r="AE50" i="20"/>
  <c r="AF76" i="20" s="1"/>
  <c r="AF50" i="20"/>
  <c r="AG76" i="20" s="1"/>
  <c r="AG50" i="20"/>
  <c r="AH76" i="20" s="1"/>
  <c r="AH50" i="20"/>
  <c r="AI76" i="20" s="1"/>
  <c r="AI50" i="20"/>
  <c r="AJ76" i="20" s="1"/>
  <c r="AJ50" i="20"/>
  <c r="AK76" i="20" s="1"/>
  <c r="AK50" i="20"/>
  <c r="AL76" i="20" s="1"/>
  <c r="AL50" i="20"/>
  <c r="AM76" i="20" s="1"/>
  <c r="AM50" i="20"/>
  <c r="AN76" i="20" s="1"/>
  <c r="AN50" i="20"/>
  <c r="AO76" i="20" s="1"/>
  <c r="AO50" i="20"/>
  <c r="AP76" i="20" s="1"/>
  <c r="AP50" i="20"/>
  <c r="AQ76" i="20" s="1"/>
  <c r="I51" i="20"/>
  <c r="J77" i="20" s="1"/>
  <c r="J51" i="20"/>
  <c r="K77" i="20" s="1"/>
  <c r="K51" i="20"/>
  <c r="L77" i="20" s="1"/>
  <c r="L51" i="20"/>
  <c r="M77" i="20" s="1"/>
  <c r="M51" i="20"/>
  <c r="N77" i="20" s="1"/>
  <c r="N51" i="20"/>
  <c r="O77" i="20" s="1"/>
  <c r="O51" i="20"/>
  <c r="P77" i="20" s="1"/>
  <c r="P51" i="20"/>
  <c r="Q77" i="20" s="1"/>
  <c r="Q51" i="20"/>
  <c r="R77" i="20" s="1"/>
  <c r="R51" i="20"/>
  <c r="S77" i="20" s="1"/>
  <c r="S51" i="20"/>
  <c r="T77" i="20" s="1"/>
  <c r="T51" i="20"/>
  <c r="U77" i="20" s="1"/>
  <c r="U51" i="20"/>
  <c r="V77" i="20" s="1"/>
  <c r="V51" i="20"/>
  <c r="W77" i="20" s="1"/>
  <c r="W51" i="20"/>
  <c r="X77" i="20" s="1"/>
  <c r="X51" i="20"/>
  <c r="Y77" i="20" s="1"/>
  <c r="Y51" i="20"/>
  <c r="Z77" i="20" s="1"/>
  <c r="Z51" i="20"/>
  <c r="AA77" i="20" s="1"/>
  <c r="AA51" i="20"/>
  <c r="AB77" i="20" s="1"/>
  <c r="AB51" i="20"/>
  <c r="AC77" i="20" s="1"/>
  <c r="AC51" i="20"/>
  <c r="AD77" i="20" s="1"/>
  <c r="AD51" i="20"/>
  <c r="AE77" i="20" s="1"/>
  <c r="AE51" i="20"/>
  <c r="AF77" i="20" s="1"/>
  <c r="AF51" i="20"/>
  <c r="AG77" i="20" s="1"/>
  <c r="AG51" i="20"/>
  <c r="AH77" i="20" s="1"/>
  <c r="AH51" i="20"/>
  <c r="AI77" i="20" s="1"/>
  <c r="AI51" i="20"/>
  <c r="AJ77" i="20" s="1"/>
  <c r="AJ51" i="20"/>
  <c r="AK77" i="20" s="1"/>
  <c r="AK51" i="20"/>
  <c r="AL77" i="20" s="1"/>
  <c r="AL51" i="20"/>
  <c r="AM77" i="20" s="1"/>
  <c r="AM51" i="20"/>
  <c r="AN77" i="20" s="1"/>
  <c r="AN51" i="20"/>
  <c r="AO77" i="20" s="1"/>
  <c r="AO51" i="20"/>
  <c r="AP77" i="20" s="1"/>
  <c r="AP51" i="20"/>
  <c r="AQ77" i="20" s="1"/>
  <c r="I52" i="20"/>
  <c r="J78" i="20" s="1"/>
  <c r="J52" i="20"/>
  <c r="K78" i="20" s="1"/>
  <c r="K52" i="20"/>
  <c r="L78" i="20" s="1"/>
  <c r="L52" i="20"/>
  <c r="M78" i="20" s="1"/>
  <c r="M52" i="20"/>
  <c r="N78" i="20" s="1"/>
  <c r="N52" i="20"/>
  <c r="O78" i="20" s="1"/>
  <c r="O52" i="20"/>
  <c r="P78" i="20" s="1"/>
  <c r="P52" i="20"/>
  <c r="Q78" i="20" s="1"/>
  <c r="Q52" i="20"/>
  <c r="R78" i="20" s="1"/>
  <c r="R52" i="20"/>
  <c r="S78" i="20" s="1"/>
  <c r="S52" i="20"/>
  <c r="T78" i="20" s="1"/>
  <c r="T52" i="20"/>
  <c r="U78" i="20" s="1"/>
  <c r="U52" i="20"/>
  <c r="V78" i="20" s="1"/>
  <c r="V52" i="20"/>
  <c r="W78" i="20" s="1"/>
  <c r="W52" i="20"/>
  <c r="X78" i="20" s="1"/>
  <c r="X52" i="20"/>
  <c r="Y78" i="20" s="1"/>
  <c r="Y52" i="20"/>
  <c r="Z78" i="20" s="1"/>
  <c r="Z52" i="20"/>
  <c r="AA78" i="20" s="1"/>
  <c r="AA52" i="20"/>
  <c r="AB78" i="20" s="1"/>
  <c r="AB52" i="20"/>
  <c r="AC78" i="20" s="1"/>
  <c r="AC52" i="20"/>
  <c r="AD78" i="20" s="1"/>
  <c r="AD52" i="20"/>
  <c r="AE78" i="20" s="1"/>
  <c r="AE52" i="20"/>
  <c r="AF78" i="20" s="1"/>
  <c r="AF52" i="20"/>
  <c r="AG78" i="20" s="1"/>
  <c r="AG52" i="20"/>
  <c r="AH78" i="20" s="1"/>
  <c r="AH52" i="20"/>
  <c r="AI78" i="20" s="1"/>
  <c r="AI52" i="20"/>
  <c r="AJ78" i="20" s="1"/>
  <c r="AJ52" i="20"/>
  <c r="AK78" i="20" s="1"/>
  <c r="AK52" i="20"/>
  <c r="AL78" i="20" s="1"/>
  <c r="AL52" i="20"/>
  <c r="AM78" i="20" s="1"/>
  <c r="AM52" i="20"/>
  <c r="AN78" i="20" s="1"/>
  <c r="AN52" i="20"/>
  <c r="AO78" i="20" s="1"/>
  <c r="AO52" i="20"/>
  <c r="AP78" i="20" s="1"/>
  <c r="AP52" i="20"/>
  <c r="AQ78" i="20" s="1"/>
  <c r="I53" i="20"/>
  <c r="J79" i="20" s="1"/>
  <c r="J53" i="20"/>
  <c r="K79" i="20" s="1"/>
  <c r="K53" i="20"/>
  <c r="L79" i="20" s="1"/>
  <c r="L53" i="20"/>
  <c r="M79" i="20" s="1"/>
  <c r="M53" i="20"/>
  <c r="N79" i="20" s="1"/>
  <c r="N53" i="20"/>
  <c r="O79" i="20" s="1"/>
  <c r="O53" i="20"/>
  <c r="P79" i="20" s="1"/>
  <c r="P53" i="20"/>
  <c r="Q79" i="20" s="1"/>
  <c r="Q53" i="20"/>
  <c r="R79" i="20" s="1"/>
  <c r="R53" i="20"/>
  <c r="S79" i="20" s="1"/>
  <c r="S53" i="20"/>
  <c r="T79" i="20" s="1"/>
  <c r="T53" i="20"/>
  <c r="U79" i="20" s="1"/>
  <c r="U53" i="20"/>
  <c r="V79" i="20" s="1"/>
  <c r="V53" i="20"/>
  <c r="W79" i="20" s="1"/>
  <c r="W53" i="20"/>
  <c r="X79" i="20" s="1"/>
  <c r="X53" i="20"/>
  <c r="Y79" i="20" s="1"/>
  <c r="Y53" i="20"/>
  <c r="Z79" i="20" s="1"/>
  <c r="Z53" i="20"/>
  <c r="AA79" i="20" s="1"/>
  <c r="AA53" i="20"/>
  <c r="AB79" i="20" s="1"/>
  <c r="AB53" i="20"/>
  <c r="AC79" i="20" s="1"/>
  <c r="AC53" i="20"/>
  <c r="AD79" i="20" s="1"/>
  <c r="AD53" i="20"/>
  <c r="AE79" i="20" s="1"/>
  <c r="AE53" i="20"/>
  <c r="AF79" i="20" s="1"/>
  <c r="AF53" i="20"/>
  <c r="AG79" i="20" s="1"/>
  <c r="AG53" i="20"/>
  <c r="AH79" i="20" s="1"/>
  <c r="AH53" i="20"/>
  <c r="AI79" i="20" s="1"/>
  <c r="AI53" i="20"/>
  <c r="AJ79" i="20" s="1"/>
  <c r="AJ53" i="20"/>
  <c r="AK79" i="20" s="1"/>
  <c r="AK53" i="20"/>
  <c r="AL79" i="20" s="1"/>
  <c r="AL53" i="20"/>
  <c r="AM79" i="20" s="1"/>
  <c r="AM53" i="20"/>
  <c r="AN79" i="20" s="1"/>
  <c r="AN53" i="20"/>
  <c r="AO79" i="20" s="1"/>
  <c r="AO53" i="20"/>
  <c r="AP79" i="20" s="1"/>
  <c r="AP53" i="20"/>
  <c r="AQ79" i="20" s="1"/>
  <c r="I54" i="20"/>
  <c r="J80" i="20" s="1"/>
  <c r="J54" i="20"/>
  <c r="K80" i="20" s="1"/>
  <c r="K54" i="20"/>
  <c r="L80" i="20" s="1"/>
  <c r="L54" i="20"/>
  <c r="M80" i="20" s="1"/>
  <c r="M54" i="20"/>
  <c r="N80" i="20" s="1"/>
  <c r="N54" i="20"/>
  <c r="O80" i="20" s="1"/>
  <c r="O54" i="20"/>
  <c r="P80" i="20" s="1"/>
  <c r="P54" i="20"/>
  <c r="Q80" i="20" s="1"/>
  <c r="Q54" i="20"/>
  <c r="R80" i="20" s="1"/>
  <c r="R54" i="20"/>
  <c r="S80" i="20" s="1"/>
  <c r="S54" i="20"/>
  <c r="T80" i="20" s="1"/>
  <c r="T54" i="20"/>
  <c r="U80" i="20" s="1"/>
  <c r="U54" i="20"/>
  <c r="V80" i="20" s="1"/>
  <c r="V54" i="20"/>
  <c r="W80" i="20" s="1"/>
  <c r="W54" i="20"/>
  <c r="X80" i="20" s="1"/>
  <c r="X54" i="20"/>
  <c r="Y80" i="20" s="1"/>
  <c r="Y54" i="20"/>
  <c r="Z80" i="20" s="1"/>
  <c r="Z54" i="20"/>
  <c r="AA80" i="20" s="1"/>
  <c r="AA54" i="20"/>
  <c r="AB80" i="20" s="1"/>
  <c r="AB54" i="20"/>
  <c r="AC80" i="20" s="1"/>
  <c r="AC54" i="20"/>
  <c r="AD80" i="20" s="1"/>
  <c r="AD54" i="20"/>
  <c r="AE80" i="20" s="1"/>
  <c r="AE54" i="20"/>
  <c r="AF80" i="20" s="1"/>
  <c r="AF54" i="20"/>
  <c r="AG80" i="20" s="1"/>
  <c r="AG54" i="20"/>
  <c r="AH80" i="20" s="1"/>
  <c r="AH54" i="20"/>
  <c r="AI80" i="20" s="1"/>
  <c r="AI54" i="20"/>
  <c r="AJ80" i="20" s="1"/>
  <c r="AJ54" i="20"/>
  <c r="AK80" i="20" s="1"/>
  <c r="AK54" i="20"/>
  <c r="AL80" i="20" s="1"/>
  <c r="AL54" i="20"/>
  <c r="AM80" i="20" s="1"/>
  <c r="AM54" i="20"/>
  <c r="AN80" i="20" s="1"/>
  <c r="AN54" i="20"/>
  <c r="AO80" i="20" s="1"/>
  <c r="AO54" i="20"/>
  <c r="AP80" i="20" s="1"/>
  <c r="AP54" i="20"/>
  <c r="AQ80" i="20" s="1"/>
  <c r="I55" i="20"/>
  <c r="J81" i="20" s="1"/>
  <c r="J55" i="20"/>
  <c r="K81" i="20" s="1"/>
  <c r="K55" i="20"/>
  <c r="L81" i="20" s="1"/>
  <c r="L55" i="20"/>
  <c r="M81" i="20" s="1"/>
  <c r="M55" i="20"/>
  <c r="N81" i="20" s="1"/>
  <c r="N55" i="20"/>
  <c r="O81" i="20" s="1"/>
  <c r="O55" i="20"/>
  <c r="P81" i="20" s="1"/>
  <c r="P55" i="20"/>
  <c r="Q81" i="20" s="1"/>
  <c r="Q55" i="20"/>
  <c r="R81" i="20" s="1"/>
  <c r="R55" i="20"/>
  <c r="S81" i="20" s="1"/>
  <c r="S55" i="20"/>
  <c r="T81" i="20" s="1"/>
  <c r="T55" i="20"/>
  <c r="U81" i="20" s="1"/>
  <c r="U55" i="20"/>
  <c r="V81" i="20" s="1"/>
  <c r="V55" i="20"/>
  <c r="W81" i="20" s="1"/>
  <c r="W55" i="20"/>
  <c r="X81" i="20" s="1"/>
  <c r="X55" i="20"/>
  <c r="Y81" i="20" s="1"/>
  <c r="Y55" i="20"/>
  <c r="Z81" i="20" s="1"/>
  <c r="Z55" i="20"/>
  <c r="AA81" i="20" s="1"/>
  <c r="AA55" i="20"/>
  <c r="AB81" i="20" s="1"/>
  <c r="AB55" i="20"/>
  <c r="AC81" i="20" s="1"/>
  <c r="AC55" i="20"/>
  <c r="AD81" i="20" s="1"/>
  <c r="AD55" i="20"/>
  <c r="AE81" i="20" s="1"/>
  <c r="AE55" i="20"/>
  <c r="AF81" i="20" s="1"/>
  <c r="AF55" i="20"/>
  <c r="AG81" i="20" s="1"/>
  <c r="AG55" i="20"/>
  <c r="AH81" i="20" s="1"/>
  <c r="AH55" i="20"/>
  <c r="AI81" i="20" s="1"/>
  <c r="AI55" i="20"/>
  <c r="AJ81" i="20" s="1"/>
  <c r="AJ55" i="20"/>
  <c r="AK81" i="20" s="1"/>
  <c r="AK55" i="20"/>
  <c r="AL81" i="20" s="1"/>
  <c r="AL55" i="20"/>
  <c r="AM81" i="20" s="1"/>
  <c r="AM55" i="20"/>
  <c r="AN81" i="20" s="1"/>
  <c r="AN55" i="20"/>
  <c r="AO81" i="20" s="1"/>
  <c r="AO55" i="20"/>
  <c r="AP81" i="20" s="1"/>
  <c r="AP55" i="20"/>
  <c r="AQ81" i="20" s="1"/>
  <c r="H36" i="20"/>
  <c r="I62" i="20" s="1"/>
  <c r="H37" i="20"/>
  <c r="I63" i="20" s="1"/>
  <c r="H38" i="20"/>
  <c r="I64" i="20" s="1"/>
  <c r="H39" i="20"/>
  <c r="I65" i="20" s="1"/>
  <c r="H40" i="20"/>
  <c r="I66" i="20" s="1"/>
  <c r="H41" i="20"/>
  <c r="I67" i="20" s="1"/>
  <c r="H42" i="20"/>
  <c r="I68" i="20" s="1"/>
  <c r="H43" i="20"/>
  <c r="I69" i="20" s="1"/>
  <c r="H44" i="20"/>
  <c r="I70" i="20" s="1"/>
  <c r="H45" i="20"/>
  <c r="I71" i="20" s="1"/>
  <c r="H46" i="20"/>
  <c r="I72" i="20" s="1"/>
  <c r="H47" i="20"/>
  <c r="I73" i="20" s="1"/>
  <c r="H48" i="20"/>
  <c r="I74" i="20" s="1"/>
  <c r="H49" i="20"/>
  <c r="I75" i="20" s="1"/>
  <c r="H50" i="20"/>
  <c r="I76" i="20" s="1"/>
  <c r="H51" i="20"/>
  <c r="I77" i="20" s="1"/>
  <c r="H52" i="20"/>
  <c r="I78" i="20" s="1"/>
  <c r="H53" i="20"/>
  <c r="I79" i="20" s="1"/>
  <c r="H54" i="20"/>
  <c r="I80" i="20" s="1"/>
  <c r="H55" i="20"/>
  <c r="I81" i="20" s="1"/>
  <c r="C34" i="20"/>
  <c r="C60" i="20" s="1"/>
  <c r="C86" i="20" s="1"/>
  <c r="C35" i="20"/>
  <c r="C61" i="20" s="1"/>
  <c r="C87" i="20" s="1"/>
  <c r="C36" i="20"/>
  <c r="C62" i="20" s="1"/>
  <c r="C88" i="20" s="1"/>
  <c r="C37" i="20"/>
  <c r="C63" i="20" s="1"/>
  <c r="C89" i="20" s="1"/>
  <c r="C38" i="20"/>
  <c r="C64" i="20" s="1"/>
  <c r="C90" i="20" s="1"/>
  <c r="C39" i="20"/>
  <c r="C65" i="20" s="1"/>
  <c r="C91" i="20" s="1"/>
  <c r="C40" i="20"/>
  <c r="C66" i="20" s="1"/>
  <c r="C92" i="20" s="1"/>
  <c r="C41" i="20"/>
  <c r="C67" i="20" s="1"/>
  <c r="C93" i="20" s="1"/>
  <c r="C42" i="20"/>
  <c r="C68" i="20" s="1"/>
  <c r="C94" i="20" s="1"/>
  <c r="C43" i="20"/>
  <c r="C69" i="20" s="1"/>
  <c r="C95" i="20" s="1"/>
  <c r="C44" i="20"/>
  <c r="C70" i="20" s="1"/>
  <c r="C96" i="20" s="1"/>
  <c r="C45" i="20"/>
  <c r="C71" i="20" s="1"/>
  <c r="C97" i="20" s="1"/>
  <c r="C46" i="20"/>
  <c r="C72" i="20" s="1"/>
  <c r="C98" i="20" s="1"/>
  <c r="C47" i="20"/>
  <c r="C73" i="20" s="1"/>
  <c r="C99" i="20" s="1"/>
  <c r="C48" i="20"/>
  <c r="C74" i="20" s="1"/>
  <c r="C100" i="20" s="1"/>
  <c r="C49" i="20"/>
  <c r="C75" i="20" s="1"/>
  <c r="C101" i="20" s="1"/>
  <c r="C50" i="20"/>
  <c r="C76" i="20" s="1"/>
  <c r="C102" i="20" s="1"/>
  <c r="C51" i="20"/>
  <c r="C77" i="20" s="1"/>
  <c r="C103" i="20" s="1"/>
  <c r="C52" i="20"/>
  <c r="C78" i="20" s="1"/>
  <c r="C104" i="20" s="1"/>
  <c r="C53" i="20"/>
  <c r="C79" i="20" s="1"/>
  <c r="C105" i="20" s="1"/>
  <c r="C54" i="20"/>
  <c r="C80" i="20" s="1"/>
  <c r="C106" i="20" s="1"/>
  <c r="C55" i="20"/>
  <c r="C81" i="20" s="1"/>
  <c r="C107" i="20" s="1"/>
  <c r="C33" i="20"/>
  <c r="C59" i="20" s="1"/>
  <c r="C85" i="20" s="1"/>
  <c r="H7" i="20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24" i="12"/>
  <c r="B20" i="12"/>
  <c r="B21" i="12"/>
  <c r="B19" i="12"/>
  <c r="C33" i="19"/>
  <c r="C32" i="19"/>
  <c r="AB20" i="19"/>
  <c r="L23" i="19"/>
  <c r="Q24" i="19"/>
  <c r="O25" i="19"/>
  <c r="AK26" i="19"/>
  <c r="AF89" i="19"/>
  <c r="AF111" i="19"/>
  <c r="O86" i="19"/>
  <c r="O108" i="19"/>
  <c r="C80" i="19"/>
  <c r="C102" i="19"/>
  <c r="AM72" i="19"/>
  <c r="AM94" i="19"/>
  <c r="AM116" i="19"/>
  <c r="AL72" i="19"/>
  <c r="AL94" i="19"/>
  <c r="AL116" i="19"/>
  <c r="AK72" i="19"/>
  <c r="AK94" i="19"/>
  <c r="AK116" i="19"/>
  <c r="AJ72" i="19"/>
  <c r="AI72" i="19"/>
  <c r="AI94" i="19"/>
  <c r="AI116" i="19"/>
  <c r="AH72" i="19"/>
  <c r="AH94" i="19"/>
  <c r="AH116" i="19"/>
  <c r="AG72" i="19"/>
  <c r="AG94" i="19"/>
  <c r="AG116" i="19"/>
  <c r="AF72" i="19"/>
  <c r="AE72" i="19"/>
  <c r="AE94" i="19"/>
  <c r="AE116" i="19"/>
  <c r="AD72" i="19"/>
  <c r="AD94" i="19"/>
  <c r="AD116" i="19"/>
  <c r="AC72" i="19"/>
  <c r="AC94" i="19"/>
  <c r="AC116" i="19"/>
  <c r="AB72" i="19"/>
  <c r="AA72" i="19"/>
  <c r="AA94" i="19"/>
  <c r="AA116" i="19"/>
  <c r="Z72" i="19"/>
  <c r="Z94" i="19"/>
  <c r="Z116" i="19"/>
  <c r="Y72" i="19"/>
  <c r="Y94" i="19"/>
  <c r="Y116" i="19"/>
  <c r="X72" i="19"/>
  <c r="W72" i="19"/>
  <c r="W94" i="19"/>
  <c r="W116" i="19"/>
  <c r="V72" i="19"/>
  <c r="V94" i="19"/>
  <c r="V116" i="19"/>
  <c r="U72" i="19"/>
  <c r="U94" i="19"/>
  <c r="U116" i="19"/>
  <c r="T72" i="19"/>
  <c r="S72" i="19"/>
  <c r="S94" i="19"/>
  <c r="S116" i="19"/>
  <c r="R72" i="19"/>
  <c r="R94" i="19"/>
  <c r="R116" i="19"/>
  <c r="Q72" i="19"/>
  <c r="Q94" i="19"/>
  <c r="Q116" i="19"/>
  <c r="P72" i="19"/>
  <c r="O72" i="19"/>
  <c r="O94" i="19"/>
  <c r="O116" i="19"/>
  <c r="N72" i="19"/>
  <c r="N94" i="19"/>
  <c r="N116" i="19"/>
  <c r="M72" i="19"/>
  <c r="M94" i="19"/>
  <c r="M116" i="19"/>
  <c r="L72" i="19"/>
  <c r="K72" i="19"/>
  <c r="K94" i="19"/>
  <c r="K116" i="19"/>
  <c r="J72" i="19"/>
  <c r="J94" i="19"/>
  <c r="J116" i="19"/>
  <c r="I72" i="19"/>
  <c r="I94" i="19"/>
  <c r="I116" i="19"/>
  <c r="H72" i="19"/>
  <c r="G72" i="19"/>
  <c r="F72" i="19"/>
  <c r="F94" i="19"/>
  <c r="F116" i="19"/>
  <c r="E72" i="19"/>
  <c r="E94" i="19"/>
  <c r="E116" i="19"/>
  <c r="D72" i="19"/>
  <c r="D94" i="19"/>
  <c r="D116" i="19"/>
  <c r="C72" i="19"/>
  <c r="C94" i="19"/>
  <c r="C116" i="19"/>
  <c r="AM71" i="19"/>
  <c r="AM93" i="19"/>
  <c r="AM115" i="19"/>
  <c r="AL71" i="19"/>
  <c r="AL93" i="19"/>
  <c r="AL115" i="19"/>
  <c r="AK71" i="19"/>
  <c r="AJ71" i="19"/>
  <c r="AJ93" i="19"/>
  <c r="AJ115" i="19"/>
  <c r="AI71" i="19"/>
  <c r="AI93" i="19"/>
  <c r="AI115" i="19"/>
  <c r="AH71" i="19"/>
  <c r="AH93" i="19"/>
  <c r="AH115" i="19"/>
  <c r="AG71" i="19"/>
  <c r="AF71" i="19"/>
  <c r="AF93" i="19"/>
  <c r="AF115" i="19"/>
  <c r="AE71" i="19"/>
  <c r="AE93" i="19"/>
  <c r="AE115" i="19"/>
  <c r="AD71" i="19"/>
  <c r="AD93" i="19"/>
  <c r="AD115" i="19"/>
  <c r="AC71" i="19"/>
  <c r="AB71" i="19"/>
  <c r="AB93" i="19"/>
  <c r="AB115" i="19"/>
  <c r="AA71" i="19"/>
  <c r="AA93" i="19"/>
  <c r="AA115" i="19"/>
  <c r="Z71" i="19"/>
  <c r="Z93" i="19"/>
  <c r="Z115" i="19"/>
  <c r="Y71" i="19"/>
  <c r="X71" i="19"/>
  <c r="X93" i="19"/>
  <c r="X115" i="19"/>
  <c r="W71" i="19"/>
  <c r="W93" i="19"/>
  <c r="W115" i="19"/>
  <c r="V71" i="19"/>
  <c r="V93" i="19"/>
  <c r="V115" i="19"/>
  <c r="U71" i="19"/>
  <c r="T71" i="19"/>
  <c r="T93" i="19"/>
  <c r="T115" i="19"/>
  <c r="S71" i="19"/>
  <c r="S93" i="19"/>
  <c r="S115" i="19"/>
  <c r="R71" i="19"/>
  <c r="R93" i="19"/>
  <c r="R115" i="19"/>
  <c r="Q71" i="19"/>
  <c r="P71" i="19"/>
  <c r="P93" i="19"/>
  <c r="P115" i="19"/>
  <c r="O71" i="19"/>
  <c r="O93" i="19"/>
  <c r="O115" i="19"/>
  <c r="N71" i="19"/>
  <c r="N93" i="19"/>
  <c r="N115" i="19"/>
  <c r="M71" i="19"/>
  <c r="L71" i="19"/>
  <c r="L93" i="19"/>
  <c r="L115" i="19"/>
  <c r="K71" i="19"/>
  <c r="K93" i="19"/>
  <c r="K115" i="19"/>
  <c r="J71" i="19"/>
  <c r="J93" i="19"/>
  <c r="J115" i="19"/>
  <c r="I71" i="19"/>
  <c r="H71" i="19"/>
  <c r="H93" i="19"/>
  <c r="H115" i="19"/>
  <c r="G71" i="19"/>
  <c r="G93" i="19"/>
  <c r="G115" i="19"/>
  <c r="F71" i="19"/>
  <c r="F93" i="19"/>
  <c r="F115" i="19"/>
  <c r="E71" i="19"/>
  <c r="D71" i="19"/>
  <c r="D93" i="19"/>
  <c r="D115" i="19"/>
  <c r="AM70" i="19"/>
  <c r="AM92" i="19"/>
  <c r="AM114" i="19"/>
  <c r="AL70" i="19"/>
  <c r="AK70" i="19"/>
  <c r="AK92" i="19"/>
  <c r="AK114" i="19"/>
  <c r="AJ70" i="19"/>
  <c r="AJ92" i="19"/>
  <c r="AJ114" i="19"/>
  <c r="AI70" i="19"/>
  <c r="AI92" i="19"/>
  <c r="AI114" i="19"/>
  <c r="AH70" i="19"/>
  <c r="AG70" i="19"/>
  <c r="AG92" i="19"/>
  <c r="AG114" i="19"/>
  <c r="AF70" i="19"/>
  <c r="AF92" i="19"/>
  <c r="AF114" i="19"/>
  <c r="AE70" i="19"/>
  <c r="AE92" i="19"/>
  <c r="AE114" i="19"/>
  <c r="AD70" i="19"/>
  <c r="AC70" i="19"/>
  <c r="AC92" i="19"/>
  <c r="AC114" i="19"/>
  <c r="AB70" i="19"/>
  <c r="AB92" i="19"/>
  <c r="AB114" i="19"/>
  <c r="AA70" i="19"/>
  <c r="AA92" i="19"/>
  <c r="AA114" i="19"/>
  <c r="Z70" i="19"/>
  <c r="Y70" i="19"/>
  <c r="Y92" i="19"/>
  <c r="Y114" i="19"/>
  <c r="X70" i="19"/>
  <c r="X92" i="19"/>
  <c r="X114" i="19"/>
  <c r="W70" i="19"/>
  <c r="W92" i="19"/>
  <c r="W114" i="19"/>
  <c r="V70" i="19"/>
  <c r="U70" i="19"/>
  <c r="U92" i="19"/>
  <c r="U114" i="19"/>
  <c r="T70" i="19"/>
  <c r="T92" i="19"/>
  <c r="T114" i="19"/>
  <c r="S70" i="19"/>
  <c r="S92" i="19"/>
  <c r="S114" i="19"/>
  <c r="R70" i="19"/>
  <c r="Q70" i="19"/>
  <c r="Q92" i="19"/>
  <c r="Q114" i="19"/>
  <c r="P70" i="19"/>
  <c r="P92" i="19"/>
  <c r="P114" i="19"/>
  <c r="O70" i="19"/>
  <c r="O92" i="19"/>
  <c r="O114" i="19"/>
  <c r="N70" i="19"/>
  <c r="M70" i="19"/>
  <c r="M92" i="19"/>
  <c r="M114" i="19"/>
  <c r="L70" i="19"/>
  <c r="L92" i="19"/>
  <c r="L114" i="19"/>
  <c r="K70" i="19"/>
  <c r="K92" i="19"/>
  <c r="K114" i="19"/>
  <c r="J70" i="19"/>
  <c r="I70" i="19"/>
  <c r="I92" i="19"/>
  <c r="I114" i="19"/>
  <c r="H70" i="19"/>
  <c r="H92" i="19"/>
  <c r="H114" i="19"/>
  <c r="G70" i="19"/>
  <c r="G92" i="19"/>
  <c r="G114" i="19"/>
  <c r="F70" i="19"/>
  <c r="E70" i="19"/>
  <c r="E92" i="19"/>
  <c r="E114" i="19"/>
  <c r="D70" i="19"/>
  <c r="D92" i="19"/>
  <c r="D114" i="19"/>
  <c r="AM69" i="19"/>
  <c r="AL69" i="19"/>
  <c r="AL91" i="19"/>
  <c r="AL113" i="19"/>
  <c r="AK69" i="19"/>
  <c r="AK91" i="19"/>
  <c r="AK113" i="19"/>
  <c r="AJ69" i="19"/>
  <c r="AJ91" i="19"/>
  <c r="AJ113" i="19"/>
  <c r="AI69" i="19"/>
  <c r="AH69" i="19"/>
  <c r="AG69" i="19"/>
  <c r="AG91" i="19"/>
  <c r="AG113" i="19"/>
  <c r="AF69" i="19"/>
  <c r="AF91" i="19"/>
  <c r="AF113" i="19"/>
  <c r="AE69" i="19"/>
  <c r="AD69" i="19"/>
  <c r="AC69" i="19"/>
  <c r="AC91" i="19"/>
  <c r="AC113" i="19"/>
  <c r="AB69" i="19"/>
  <c r="AB91" i="19"/>
  <c r="AB113" i="19"/>
  <c r="AA69" i="19"/>
  <c r="Z69" i="19"/>
  <c r="Y69" i="19"/>
  <c r="Y91" i="19"/>
  <c r="Y113" i="19"/>
  <c r="X69" i="19"/>
  <c r="X91" i="19"/>
  <c r="X113" i="19"/>
  <c r="W69" i="19"/>
  <c r="V69" i="19"/>
  <c r="V91" i="19"/>
  <c r="V113" i="19"/>
  <c r="U69" i="19"/>
  <c r="U91" i="19"/>
  <c r="U113" i="19"/>
  <c r="T69" i="19"/>
  <c r="T91" i="19"/>
  <c r="T113" i="19"/>
  <c r="S69" i="19"/>
  <c r="R69" i="19"/>
  <c r="Q69" i="19"/>
  <c r="Q91" i="19"/>
  <c r="Q113" i="19"/>
  <c r="P69" i="19"/>
  <c r="P91" i="19"/>
  <c r="P113" i="19"/>
  <c r="O69" i="19"/>
  <c r="N69" i="19"/>
  <c r="M69" i="19"/>
  <c r="M91" i="19"/>
  <c r="M113" i="19"/>
  <c r="L69" i="19"/>
  <c r="L91" i="19"/>
  <c r="L113" i="19"/>
  <c r="K69" i="19"/>
  <c r="J69" i="19"/>
  <c r="I69" i="19"/>
  <c r="I91" i="19"/>
  <c r="I113" i="19"/>
  <c r="H69" i="19"/>
  <c r="H91" i="19"/>
  <c r="H113" i="19"/>
  <c r="G69" i="19"/>
  <c r="F69" i="19"/>
  <c r="E69" i="19"/>
  <c r="E91" i="19"/>
  <c r="E113" i="19"/>
  <c r="D69" i="19"/>
  <c r="D91" i="19"/>
  <c r="D113" i="19"/>
  <c r="AM68" i="19"/>
  <c r="AL68" i="19"/>
  <c r="AL90" i="19"/>
  <c r="AL112" i="19"/>
  <c r="AK68" i="19"/>
  <c r="AK90" i="19"/>
  <c r="AK112" i="19"/>
  <c r="AJ68" i="19"/>
  <c r="AI68" i="19"/>
  <c r="AH68" i="19"/>
  <c r="AH90" i="19"/>
  <c r="AH112" i="19"/>
  <c r="AG68" i="19"/>
  <c r="AG90" i="19"/>
  <c r="AG112" i="19"/>
  <c r="AF68" i="19"/>
  <c r="AE68" i="19"/>
  <c r="AD68" i="19"/>
  <c r="AD90" i="19"/>
  <c r="AD112" i="19"/>
  <c r="AC68" i="19"/>
  <c r="AC90" i="19"/>
  <c r="AC112" i="19"/>
  <c r="AB68" i="19"/>
  <c r="AA68" i="19"/>
  <c r="Z68" i="19"/>
  <c r="Z90" i="19"/>
  <c r="Z112" i="19"/>
  <c r="Y68" i="19"/>
  <c r="Y90" i="19"/>
  <c r="Y112" i="19"/>
  <c r="X68" i="19"/>
  <c r="W68" i="19"/>
  <c r="V68" i="19"/>
  <c r="V90" i="19"/>
  <c r="V112" i="19"/>
  <c r="U68" i="19"/>
  <c r="U90" i="19"/>
  <c r="U112" i="19"/>
  <c r="T68" i="19"/>
  <c r="S68" i="19"/>
  <c r="R68" i="19"/>
  <c r="R90" i="19"/>
  <c r="R112" i="19"/>
  <c r="Q68" i="19"/>
  <c r="Q90" i="19"/>
  <c r="Q112" i="19"/>
  <c r="P68" i="19"/>
  <c r="O68" i="19"/>
  <c r="N68" i="19"/>
  <c r="N90" i="19"/>
  <c r="N112" i="19"/>
  <c r="M68" i="19"/>
  <c r="M90" i="19"/>
  <c r="M112" i="19"/>
  <c r="L68" i="19"/>
  <c r="K68" i="19"/>
  <c r="J68" i="19"/>
  <c r="J90" i="19"/>
  <c r="J112" i="19"/>
  <c r="I68" i="19"/>
  <c r="I90" i="19"/>
  <c r="I112" i="19"/>
  <c r="H68" i="19"/>
  <c r="G68" i="19"/>
  <c r="F68" i="19"/>
  <c r="F90" i="19"/>
  <c r="F112" i="19"/>
  <c r="E68" i="19"/>
  <c r="E90" i="19"/>
  <c r="E112" i="19"/>
  <c r="D68" i="19"/>
  <c r="D90" i="19"/>
  <c r="D112" i="19"/>
  <c r="AM67" i="19"/>
  <c r="AM89" i="19"/>
  <c r="AM111" i="19"/>
  <c r="AL67" i="19"/>
  <c r="AL89" i="19"/>
  <c r="AL111" i="19"/>
  <c r="AK67" i="19"/>
  <c r="AJ67" i="19"/>
  <c r="AI67" i="19"/>
  <c r="AI89" i="19"/>
  <c r="AI111" i="19"/>
  <c r="AH67" i="19"/>
  <c r="AH89" i="19"/>
  <c r="AH111" i="19"/>
  <c r="AG67" i="19"/>
  <c r="AF67" i="19"/>
  <c r="AE67" i="19"/>
  <c r="AE89" i="19"/>
  <c r="AE111" i="19"/>
  <c r="AD67" i="19"/>
  <c r="AD89" i="19"/>
  <c r="AD111" i="19"/>
  <c r="AC67" i="19"/>
  <c r="AB67" i="19"/>
  <c r="AA67" i="19"/>
  <c r="AA89" i="19"/>
  <c r="AA111" i="19"/>
  <c r="Z67" i="19"/>
  <c r="Z89" i="19"/>
  <c r="Z111" i="19"/>
  <c r="Y67" i="19"/>
  <c r="X67" i="19"/>
  <c r="W67" i="19"/>
  <c r="W89" i="19"/>
  <c r="W111" i="19"/>
  <c r="V67" i="19"/>
  <c r="V89" i="19"/>
  <c r="V111" i="19"/>
  <c r="U67" i="19"/>
  <c r="T67" i="19"/>
  <c r="S67" i="19"/>
  <c r="S89" i="19"/>
  <c r="S111" i="19"/>
  <c r="R67" i="19"/>
  <c r="R89" i="19"/>
  <c r="R111" i="19"/>
  <c r="Q67" i="19"/>
  <c r="P67" i="19"/>
  <c r="P89" i="19"/>
  <c r="P111" i="19"/>
  <c r="O67" i="19"/>
  <c r="O89" i="19"/>
  <c r="O111" i="19"/>
  <c r="N67" i="19"/>
  <c r="N89" i="19"/>
  <c r="N111" i="19"/>
  <c r="M67" i="19"/>
  <c r="L67" i="19"/>
  <c r="K67" i="19"/>
  <c r="K89" i="19"/>
  <c r="K111" i="19"/>
  <c r="J67" i="19"/>
  <c r="J89" i="19"/>
  <c r="J111" i="19"/>
  <c r="I67" i="19"/>
  <c r="H67" i="19"/>
  <c r="G67" i="19"/>
  <c r="G89" i="19"/>
  <c r="G111" i="19"/>
  <c r="F67" i="19"/>
  <c r="F89" i="19"/>
  <c r="F111" i="19"/>
  <c r="E67" i="19"/>
  <c r="D67" i="19"/>
  <c r="D89" i="19"/>
  <c r="D111" i="19"/>
  <c r="AM66" i="19"/>
  <c r="AM88" i="19"/>
  <c r="AM110" i="19"/>
  <c r="AL66" i="19"/>
  <c r="AK66" i="19"/>
  <c r="AK88" i="19"/>
  <c r="AK110" i="19"/>
  <c r="AJ66" i="19"/>
  <c r="AJ88" i="19"/>
  <c r="AJ110" i="19"/>
  <c r="AI66" i="19"/>
  <c r="AI88" i="19"/>
  <c r="AI110" i="19"/>
  <c r="AH66" i="19"/>
  <c r="AG66" i="19"/>
  <c r="AF66" i="19"/>
  <c r="AF88" i="19"/>
  <c r="AF110" i="19"/>
  <c r="AE66" i="19"/>
  <c r="AE88" i="19"/>
  <c r="AE110" i="19"/>
  <c r="AD66" i="19"/>
  <c r="AC66" i="19"/>
  <c r="AB66" i="19"/>
  <c r="AB88" i="19"/>
  <c r="AB110" i="19"/>
  <c r="AA66" i="19"/>
  <c r="AA88" i="19"/>
  <c r="AA110" i="19"/>
  <c r="Z66" i="19"/>
  <c r="Y66" i="19"/>
  <c r="X66" i="19"/>
  <c r="X88" i="19"/>
  <c r="X110" i="19"/>
  <c r="W66" i="19"/>
  <c r="W88" i="19"/>
  <c r="W110" i="19"/>
  <c r="V66" i="19"/>
  <c r="U66" i="19"/>
  <c r="T66" i="19"/>
  <c r="T88" i="19"/>
  <c r="T110" i="19"/>
  <c r="S66" i="19"/>
  <c r="S88" i="19"/>
  <c r="S110" i="19"/>
  <c r="R66" i="19"/>
  <c r="Q66" i="19"/>
  <c r="P66" i="19"/>
  <c r="P88" i="19"/>
  <c r="P110" i="19"/>
  <c r="O66" i="19"/>
  <c r="O88" i="19"/>
  <c r="O110" i="19"/>
  <c r="N66" i="19"/>
  <c r="M66" i="19"/>
  <c r="L66" i="19"/>
  <c r="L88" i="19"/>
  <c r="L110" i="19"/>
  <c r="K66" i="19"/>
  <c r="K88" i="19"/>
  <c r="K110" i="19"/>
  <c r="J66" i="19"/>
  <c r="I66" i="19"/>
  <c r="H66" i="19"/>
  <c r="H88" i="19"/>
  <c r="H110" i="19"/>
  <c r="G66" i="19"/>
  <c r="G88" i="19"/>
  <c r="G110" i="19"/>
  <c r="F66" i="19"/>
  <c r="E66" i="19"/>
  <c r="D66" i="19"/>
  <c r="D88" i="19"/>
  <c r="D110" i="19"/>
  <c r="AM65" i="19"/>
  <c r="AL65" i="19"/>
  <c r="AK65" i="19"/>
  <c r="AK87" i="19"/>
  <c r="AK109" i="19"/>
  <c r="AJ65" i="19"/>
  <c r="AJ87" i="19"/>
  <c r="AJ109" i="19"/>
  <c r="AI65" i="19"/>
  <c r="AH65" i="19"/>
  <c r="AG65" i="19"/>
  <c r="AG87" i="19"/>
  <c r="AG109" i="19"/>
  <c r="AF65" i="19"/>
  <c r="AF87" i="19"/>
  <c r="AF109" i="19"/>
  <c r="AE65" i="19"/>
  <c r="AD65" i="19"/>
  <c r="AC65" i="19"/>
  <c r="AC87" i="19"/>
  <c r="AC109" i="19"/>
  <c r="AB65" i="19"/>
  <c r="AB87" i="19"/>
  <c r="AB109" i="19"/>
  <c r="AA65" i="19"/>
  <c r="Z65" i="19"/>
  <c r="Z87" i="19"/>
  <c r="Z109" i="19"/>
  <c r="Y65" i="19"/>
  <c r="X65" i="19"/>
  <c r="X87" i="19"/>
  <c r="X109" i="19"/>
  <c r="W65" i="19"/>
  <c r="V65" i="19"/>
  <c r="U65" i="19"/>
  <c r="T65" i="19"/>
  <c r="T87" i="19"/>
  <c r="T109" i="19"/>
  <c r="S65" i="19"/>
  <c r="R65" i="19"/>
  <c r="Q65" i="19"/>
  <c r="P65" i="19"/>
  <c r="P87" i="19"/>
  <c r="P109" i="19"/>
  <c r="O65" i="19"/>
  <c r="N65" i="19"/>
  <c r="M65" i="19"/>
  <c r="L65" i="19"/>
  <c r="L87" i="19"/>
  <c r="L109" i="19"/>
  <c r="K65" i="19"/>
  <c r="J65" i="19"/>
  <c r="J87" i="19"/>
  <c r="J109" i="19"/>
  <c r="I65" i="19"/>
  <c r="H65" i="19"/>
  <c r="H87" i="19"/>
  <c r="H109" i="19"/>
  <c r="G65" i="19"/>
  <c r="F65" i="19"/>
  <c r="E65" i="19"/>
  <c r="D65" i="19"/>
  <c r="D87" i="19"/>
  <c r="D109" i="19"/>
  <c r="AM64" i="19"/>
  <c r="AM86" i="19"/>
  <c r="AM108" i="19"/>
  <c r="AL64" i="19"/>
  <c r="AK64" i="19"/>
  <c r="AK86" i="19"/>
  <c r="AK108" i="19"/>
  <c r="AJ64" i="19"/>
  <c r="AI64" i="19"/>
  <c r="AI86" i="19"/>
  <c r="AI108" i="19"/>
  <c r="AH64" i="19"/>
  <c r="AG64" i="19"/>
  <c r="AG86" i="19"/>
  <c r="AG108" i="19"/>
  <c r="AF64" i="19"/>
  <c r="AE64" i="19"/>
  <c r="AE86" i="19"/>
  <c r="AE108" i="19"/>
  <c r="AD64" i="19"/>
  <c r="AC64" i="19"/>
  <c r="AC86" i="19"/>
  <c r="AC108" i="19"/>
  <c r="AB64" i="19"/>
  <c r="AA64" i="19"/>
  <c r="AA86" i="19"/>
  <c r="AA108" i="19"/>
  <c r="Z64" i="19"/>
  <c r="Y64" i="19"/>
  <c r="Y86" i="19"/>
  <c r="Y108" i="19"/>
  <c r="X64" i="19"/>
  <c r="W64" i="19"/>
  <c r="W86" i="19"/>
  <c r="W108" i="19"/>
  <c r="V64" i="19"/>
  <c r="U64" i="19"/>
  <c r="U86" i="19"/>
  <c r="U108" i="19"/>
  <c r="T64" i="19"/>
  <c r="S64" i="19"/>
  <c r="S86" i="19"/>
  <c r="S108" i="19"/>
  <c r="R64" i="19"/>
  <c r="Q64" i="19"/>
  <c r="Q86" i="19"/>
  <c r="Q108" i="19"/>
  <c r="P64" i="19"/>
  <c r="O64" i="19"/>
  <c r="N64" i="19"/>
  <c r="M64" i="19"/>
  <c r="M86" i="19"/>
  <c r="M108" i="19"/>
  <c r="L64" i="19"/>
  <c r="K64" i="19"/>
  <c r="K86" i="19"/>
  <c r="K108" i="19"/>
  <c r="J64" i="19"/>
  <c r="I64" i="19"/>
  <c r="I86" i="19"/>
  <c r="I108" i="19"/>
  <c r="H64" i="19"/>
  <c r="G64" i="19"/>
  <c r="G86" i="19"/>
  <c r="G108" i="19"/>
  <c r="F64" i="19"/>
  <c r="E64" i="19"/>
  <c r="E86" i="19"/>
  <c r="E108" i="19"/>
  <c r="D64" i="19"/>
  <c r="D86" i="19"/>
  <c r="D108" i="19"/>
  <c r="AM63" i="19"/>
  <c r="AL63" i="19"/>
  <c r="AL85" i="19"/>
  <c r="AL107" i="19"/>
  <c r="AK63" i="19"/>
  <c r="AJ63" i="19"/>
  <c r="AJ85" i="19"/>
  <c r="AJ107" i="19"/>
  <c r="AI63" i="19"/>
  <c r="AH63" i="19"/>
  <c r="AH85" i="19"/>
  <c r="AH107" i="19"/>
  <c r="AG63" i="19"/>
  <c r="AF63" i="19"/>
  <c r="AF85" i="19"/>
  <c r="AF107" i="19"/>
  <c r="AE63" i="19"/>
  <c r="AD63" i="19"/>
  <c r="AD85" i="19"/>
  <c r="AD107" i="19"/>
  <c r="AC63" i="19"/>
  <c r="AB63" i="19"/>
  <c r="AB85" i="19"/>
  <c r="AB107" i="19"/>
  <c r="AA63" i="19"/>
  <c r="Z63" i="19"/>
  <c r="Z85" i="19"/>
  <c r="Z107" i="19"/>
  <c r="Y63" i="19"/>
  <c r="X63" i="19"/>
  <c r="X85" i="19"/>
  <c r="X107" i="19"/>
  <c r="W63" i="19"/>
  <c r="V63" i="19"/>
  <c r="V85" i="19"/>
  <c r="V107" i="19"/>
  <c r="U63" i="19"/>
  <c r="T63" i="19"/>
  <c r="T85" i="19"/>
  <c r="T107" i="19"/>
  <c r="S63" i="19"/>
  <c r="R63" i="19"/>
  <c r="R85" i="19"/>
  <c r="R107" i="19"/>
  <c r="Q63" i="19"/>
  <c r="P63" i="19"/>
  <c r="P85" i="19"/>
  <c r="P107" i="19"/>
  <c r="O63" i="19"/>
  <c r="N63" i="19"/>
  <c r="M63" i="19"/>
  <c r="L63" i="19"/>
  <c r="L85" i="19"/>
  <c r="L107" i="19"/>
  <c r="K63" i="19"/>
  <c r="J63" i="19"/>
  <c r="I63" i="19"/>
  <c r="H63" i="19"/>
  <c r="H85" i="19"/>
  <c r="H107" i="19"/>
  <c r="G63" i="19"/>
  <c r="F63" i="19"/>
  <c r="E63" i="19"/>
  <c r="D63" i="19"/>
  <c r="D85" i="19"/>
  <c r="D107" i="19"/>
  <c r="AM62" i="19"/>
  <c r="AL62" i="19"/>
  <c r="AL84" i="19"/>
  <c r="AL106" i="19"/>
  <c r="AK62" i="19"/>
  <c r="AK84" i="19"/>
  <c r="AK106" i="19"/>
  <c r="AJ62" i="19"/>
  <c r="AI62" i="19"/>
  <c r="AH62" i="19"/>
  <c r="AH84" i="19"/>
  <c r="AH106" i="19"/>
  <c r="AG62" i="19"/>
  <c r="AG84" i="19"/>
  <c r="AG106" i="19"/>
  <c r="AF62" i="19"/>
  <c r="AE62" i="19"/>
  <c r="AD62" i="19"/>
  <c r="AD84" i="19"/>
  <c r="AD106" i="19"/>
  <c r="AC62" i="19"/>
  <c r="AC84" i="19"/>
  <c r="AC106" i="19"/>
  <c r="AB62" i="19"/>
  <c r="AA62" i="19"/>
  <c r="Z62" i="19"/>
  <c r="Z84" i="19"/>
  <c r="Z106" i="19"/>
  <c r="Y62" i="19"/>
  <c r="Y84" i="19"/>
  <c r="Y106" i="19"/>
  <c r="X62" i="19"/>
  <c r="W62" i="19"/>
  <c r="V62" i="19"/>
  <c r="V84" i="19"/>
  <c r="V106" i="19"/>
  <c r="U62" i="19"/>
  <c r="U84" i="19"/>
  <c r="U106" i="19"/>
  <c r="T62" i="19"/>
  <c r="S62" i="19"/>
  <c r="R62" i="19"/>
  <c r="R84" i="19"/>
  <c r="R106" i="19"/>
  <c r="Q62" i="19"/>
  <c r="Q84" i="19"/>
  <c r="Q106" i="19"/>
  <c r="P62" i="19"/>
  <c r="O62" i="19"/>
  <c r="N62" i="19"/>
  <c r="N84" i="19"/>
  <c r="N106" i="19"/>
  <c r="M62" i="19"/>
  <c r="M84" i="19"/>
  <c r="M106" i="19"/>
  <c r="L62" i="19"/>
  <c r="K62" i="19"/>
  <c r="J62" i="19"/>
  <c r="J84" i="19"/>
  <c r="J106" i="19"/>
  <c r="I62" i="19"/>
  <c r="I84" i="19"/>
  <c r="I106" i="19"/>
  <c r="H62" i="19"/>
  <c r="G62" i="19"/>
  <c r="F62" i="19"/>
  <c r="F84" i="19"/>
  <c r="F106" i="19"/>
  <c r="E62" i="19"/>
  <c r="E84" i="19"/>
  <c r="E106" i="19"/>
  <c r="D62" i="19"/>
  <c r="D84" i="19"/>
  <c r="D106" i="19"/>
  <c r="AM61" i="19"/>
  <c r="AL61" i="19"/>
  <c r="AL83" i="19"/>
  <c r="AL105" i="19"/>
  <c r="AK61" i="19"/>
  <c r="AJ61" i="19"/>
  <c r="AI61" i="19"/>
  <c r="AH61" i="19"/>
  <c r="AH83" i="19"/>
  <c r="AH105" i="19"/>
  <c r="AG61" i="19"/>
  <c r="AF61" i="19"/>
  <c r="AE61" i="19"/>
  <c r="AD61" i="19"/>
  <c r="AD83" i="19"/>
  <c r="AD105" i="19"/>
  <c r="AC61" i="19"/>
  <c r="AB61" i="19"/>
  <c r="AA61" i="19"/>
  <c r="Z61" i="19"/>
  <c r="Z83" i="19"/>
  <c r="Z105" i="19"/>
  <c r="Y61" i="19"/>
  <c r="X61" i="19"/>
  <c r="W61" i="19"/>
  <c r="V61" i="19"/>
  <c r="V83" i="19"/>
  <c r="V105" i="19"/>
  <c r="U61" i="19"/>
  <c r="T61" i="19"/>
  <c r="S61" i="19"/>
  <c r="R61" i="19"/>
  <c r="R83" i="19"/>
  <c r="R105" i="19"/>
  <c r="Q61" i="19"/>
  <c r="P61" i="19"/>
  <c r="O61" i="19"/>
  <c r="N61" i="19"/>
  <c r="N83" i="19"/>
  <c r="N105" i="19"/>
  <c r="M61" i="19"/>
  <c r="L61" i="19"/>
  <c r="K61" i="19"/>
  <c r="J61" i="19"/>
  <c r="J83" i="19"/>
  <c r="J105" i="19"/>
  <c r="I61" i="19"/>
  <c r="H61" i="19"/>
  <c r="G61" i="19"/>
  <c r="F61" i="19"/>
  <c r="F83" i="19"/>
  <c r="F105" i="19"/>
  <c r="E61" i="19"/>
  <c r="D61" i="19"/>
  <c r="D83" i="19"/>
  <c r="D105" i="19"/>
  <c r="AM60" i="19"/>
  <c r="AM82" i="19"/>
  <c r="AM104" i="19"/>
  <c r="AL60" i="19"/>
  <c r="AK60" i="19"/>
  <c r="AJ60" i="19"/>
  <c r="AI60" i="19"/>
  <c r="AI82" i="19"/>
  <c r="AI104" i="19"/>
  <c r="AH60" i="19"/>
  <c r="AG60" i="19"/>
  <c r="AF60" i="19"/>
  <c r="AE60" i="19"/>
  <c r="AE82" i="19"/>
  <c r="AE104" i="19"/>
  <c r="AD60" i="19"/>
  <c r="AC60" i="19"/>
  <c r="AB60" i="19"/>
  <c r="AA60" i="19"/>
  <c r="AA82" i="19"/>
  <c r="AA104" i="19"/>
  <c r="Z60" i="19"/>
  <c r="Y60" i="19"/>
  <c r="X60" i="19"/>
  <c r="W60" i="19"/>
  <c r="W82" i="19"/>
  <c r="W104" i="19"/>
  <c r="V60" i="19"/>
  <c r="U60" i="19"/>
  <c r="T60" i="19"/>
  <c r="S60" i="19"/>
  <c r="S82" i="19"/>
  <c r="S104" i="19"/>
  <c r="R60" i="19"/>
  <c r="Q60" i="19"/>
  <c r="P60" i="19"/>
  <c r="O60" i="19"/>
  <c r="O82" i="19"/>
  <c r="O104" i="19"/>
  <c r="N60" i="19"/>
  <c r="M60" i="19"/>
  <c r="L60" i="19"/>
  <c r="K60" i="19"/>
  <c r="K82" i="19"/>
  <c r="K104" i="19"/>
  <c r="J60" i="19"/>
  <c r="I60" i="19"/>
  <c r="H60" i="19"/>
  <c r="G60" i="19"/>
  <c r="G82" i="19"/>
  <c r="G104" i="19"/>
  <c r="F60" i="19"/>
  <c r="E60" i="19"/>
  <c r="D60" i="19"/>
  <c r="D82" i="19"/>
  <c r="D104" i="19"/>
  <c r="C60" i="19"/>
  <c r="C82" i="19"/>
  <c r="C104" i="19"/>
  <c r="AM59" i="19"/>
  <c r="AL59" i="19"/>
  <c r="AK59" i="19"/>
  <c r="AJ59" i="19"/>
  <c r="AJ81" i="19"/>
  <c r="AJ103" i="19"/>
  <c r="AI59" i="19"/>
  <c r="AH59" i="19"/>
  <c r="AG59" i="19"/>
  <c r="AF59" i="19"/>
  <c r="AF81" i="19"/>
  <c r="AF103" i="19"/>
  <c r="AE59" i="19"/>
  <c r="AD59" i="19"/>
  <c r="AC59" i="19"/>
  <c r="AB59" i="19"/>
  <c r="AB81" i="19"/>
  <c r="AB103" i="19"/>
  <c r="AA59" i="19"/>
  <c r="Z59" i="19"/>
  <c r="Y59" i="19"/>
  <c r="X59" i="19"/>
  <c r="X81" i="19"/>
  <c r="X103" i="19"/>
  <c r="W59" i="19"/>
  <c r="V59" i="19"/>
  <c r="U59" i="19"/>
  <c r="T59" i="19"/>
  <c r="T81" i="19"/>
  <c r="T103" i="19"/>
  <c r="S59" i="19"/>
  <c r="R59" i="19"/>
  <c r="Q59" i="19"/>
  <c r="P59" i="19"/>
  <c r="P81" i="19"/>
  <c r="P103" i="19"/>
  <c r="O59" i="19"/>
  <c r="N59" i="19"/>
  <c r="M59" i="19"/>
  <c r="L59" i="19"/>
  <c r="L81" i="19"/>
  <c r="L103" i="19"/>
  <c r="K59" i="19"/>
  <c r="J59" i="19"/>
  <c r="I59" i="19"/>
  <c r="H59" i="19"/>
  <c r="H81" i="19"/>
  <c r="H103" i="19"/>
  <c r="G59" i="19"/>
  <c r="F59" i="19"/>
  <c r="E59" i="19"/>
  <c r="D59" i="19"/>
  <c r="D81" i="19"/>
  <c r="D103" i="19"/>
  <c r="AM58" i="19"/>
  <c r="AL58" i="19"/>
  <c r="AK58" i="19"/>
  <c r="AK80" i="19"/>
  <c r="AK102" i="19"/>
  <c r="AJ58" i="19"/>
  <c r="AI58" i="19"/>
  <c r="AH58" i="19"/>
  <c r="AG58" i="19"/>
  <c r="AG80" i="19"/>
  <c r="AG102" i="19"/>
  <c r="AF58" i="19"/>
  <c r="AE58" i="19"/>
  <c r="AD58" i="19"/>
  <c r="AC58" i="19"/>
  <c r="AC80" i="19"/>
  <c r="AC102" i="19"/>
  <c r="AB58" i="19"/>
  <c r="AA58" i="19"/>
  <c r="Z58" i="19"/>
  <c r="Y58" i="19"/>
  <c r="Y80" i="19"/>
  <c r="Y102" i="19"/>
  <c r="X58" i="19"/>
  <c r="W58" i="19"/>
  <c r="V58" i="19"/>
  <c r="U58" i="19"/>
  <c r="U80" i="19"/>
  <c r="U102" i="19"/>
  <c r="T58" i="19"/>
  <c r="S58" i="19"/>
  <c r="S80" i="19"/>
  <c r="S102" i="19"/>
  <c r="R58" i="19"/>
  <c r="Q58" i="19"/>
  <c r="Q80" i="19"/>
  <c r="Q102" i="19"/>
  <c r="P58" i="19"/>
  <c r="O58" i="19"/>
  <c r="N58" i="19"/>
  <c r="M58" i="19"/>
  <c r="M80" i="19"/>
  <c r="M102" i="19"/>
  <c r="L58" i="19"/>
  <c r="K58" i="19"/>
  <c r="J58" i="19"/>
  <c r="K80" i="19"/>
  <c r="K102" i="19"/>
  <c r="I58" i="19"/>
  <c r="I80" i="19"/>
  <c r="I102" i="19"/>
  <c r="H58" i="19"/>
  <c r="G58" i="19"/>
  <c r="F58" i="19"/>
  <c r="E58" i="19"/>
  <c r="E80" i="19"/>
  <c r="E102" i="19"/>
  <c r="D58" i="19"/>
  <c r="D80" i="19"/>
  <c r="D102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D79" i="19" s="1"/>
  <c r="D101" i="19" s="1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D78" i="19" s="1"/>
  <c r="D100" i="19" s="1"/>
  <c r="AM55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D77" i="19" s="1"/>
  <c r="D99" i="19" s="1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D76" i="19" s="1"/>
  <c r="D98" i="19" s="1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D75" i="19" s="1"/>
  <c r="D97" i="19" s="1"/>
  <c r="C38" i="19"/>
  <c r="C43" i="19"/>
  <c r="C48" i="19"/>
  <c r="C37" i="19"/>
  <c r="C42" i="19"/>
  <c r="C47" i="19"/>
  <c r="C28" i="19"/>
  <c r="C27" i="19"/>
  <c r="C71" i="19"/>
  <c r="C93" i="19"/>
  <c r="C115" i="19"/>
  <c r="C26" i="19"/>
  <c r="C70" i="19"/>
  <c r="C92" i="19"/>
  <c r="C114" i="19"/>
  <c r="C25" i="19"/>
  <c r="C69" i="19"/>
  <c r="C91" i="19"/>
  <c r="C113" i="19"/>
  <c r="C24" i="19"/>
  <c r="C68" i="19"/>
  <c r="C90" i="19"/>
  <c r="C112" i="19"/>
  <c r="C23" i="19"/>
  <c r="C67" i="19"/>
  <c r="C89" i="19"/>
  <c r="C111" i="19"/>
  <c r="C22" i="19"/>
  <c r="C66" i="19"/>
  <c r="C88" i="19"/>
  <c r="C110" i="19"/>
  <c r="C21" i="19"/>
  <c r="C65" i="19"/>
  <c r="C87" i="19"/>
  <c r="C109" i="19"/>
  <c r="C20" i="19"/>
  <c r="C64" i="19"/>
  <c r="C86" i="19"/>
  <c r="C108" i="19"/>
  <c r="C19" i="19"/>
  <c r="C63" i="19"/>
  <c r="C85" i="19"/>
  <c r="C107" i="19"/>
  <c r="C18" i="19"/>
  <c r="C62" i="19"/>
  <c r="C84" i="19"/>
  <c r="C106" i="19"/>
  <c r="C17" i="19"/>
  <c r="C61" i="19"/>
  <c r="C83" i="19"/>
  <c r="C105" i="19"/>
  <c r="C16" i="19"/>
  <c r="C15" i="19"/>
  <c r="C59" i="19"/>
  <c r="C81" i="19"/>
  <c r="C103" i="19"/>
  <c r="C14" i="19"/>
  <c r="C58" i="19"/>
  <c r="C13" i="19"/>
  <c r="C57" i="19"/>
  <c r="C79" i="19"/>
  <c r="C101" i="19"/>
  <c r="C12" i="19"/>
  <c r="C56" i="19"/>
  <c r="C78" i="19"/>
  <c r="C100" i="19"/>
  <c r="C11" i="19"/>
  <c r="C55" i="19"/>
  <c r="C77" i="19"/>
  <c r="C99" i="19"/>
  <c r="C10" i="19"/>
  <c r="C54" i="19"/>
  <c r="C76" i="19"/>
  <c r="C98" i="19"/>
  <c r="C9" i="19"/>
  <c r="C53" i="19"/>
  <c r="C75" i="19"/>
  <c r="C97" i="19"/>
  <c r="D8" i="19"/>
  <c r="D52" i="19" s="1"/>
  <c r="G94" i="19"/>
  <c r="G116" i="19"/>
  <c r="H94" i="19"/>
  <c r="H116" i="19"/>
  <c r="E81" i="19"/>
  <c r="E103" i="19"/>
  <c r="I81" i="19"/>
  <c r="I103" i="19"/>
  <c r="M81" i="19"/>
  <c r="M103" i="19"/>
  <c r="Q81" i="19"/>
  <c r="Q103" i="19"/>
  <c r="U81" i="19"/>
  <c r="U103" i="19"/>
  <c r="Y81" i="19"/>
  <c r="Y103" i="19"/>
  <c r="AC81" i="19"/>
  <c r="AC103" i="19"/>
  <c r="AG81" i="19"/>
  <c r="AG103" i="19"/>
  <c r="AK81" i="19"/>
  <c r="AK103" i="19"/>
  <c r="H82" i="19"/>
  <c r="H104" i="19"/>
  <c r="L82" i="19"/>
  <c r="L104" i="19"/>
  <c r="P82" i="19"/>
  <c r="P104" i="19"/>
  <c r="T82" i="19"/>
  <c r="T104" i="19"/>
  <c r="X82" i="19"/>
  <c r="X104" i="19"/>
  <c r="AB82" i="19"/>
  <c r="AB104" i="19"/>
  <c r="AF82" i="19"/>
  <c r="AF104" i="19"/>
  <c r="AJ82" i="19"/>
  <c r="AJ104" i="19"/>
  <c r="G83" i="19"/>
  <c r="G105" i="19"/>
  <c r="K83" i="19"/>
  <c r="K105" i="19"/>
  <c r="O83" i="19"/>
  <c r="O105" i="19"/>
  <c r="S83" i="19"/>
  <c r="S105" i="19"/>
  <c r="W83" i="19"/>
  <c r="W105" i="19"/>
  <c r="AA83" i="19"/>
  <c r="AA105" i="19"/>
  <c r="AE83" i="19"/>
  <c r="AE105" i="19"/>
  <c r="AI83" i="19"/>
  <c r="AI105" i="19"/>
  <c r="AM83" i="19"/>
  <c r="AM105" i="19"/>
  <c r="P94" i="19"/>
  <c r="P116" i="19"/>
  <c r="X94" i="19"/>
  <c r="X116" i="19"/>
  <c r="AF94" i="19"/>
  <c r="AF116" i="19"/>
  <c r="K90" i="19"/>
  <c r="K112" i="19"/>
  <c r="F80" i="19"/>
  <c r="F102" i="19"/>
  <c r="J80" i="19"/>
  <c r="J102" i="19"/>
  <c r="N80" i="19"/>
  <c r="N102" i="19"/>
  <c r="R80" i="19"/>
  <c r="R102" i="19"/>
  <c r="V80" i="19"/>
  <c r="V102" i="19"/>
  <c r="Z80" i="19"/>
  <c r="Z102" i="19"/>
  <c r="AD80" i="19"/>
  <c r="AD102" i="19"/>
  <c r="AH80" i="19"/>
  <c r="AH102" i="19"/>
  <c r="AL80" i="19"/>
  <c r="AL102" i="19"/>
  <c r="F91" i="19"/>
  <c r="F113" i="19"/>
  <c r="J91" i="19"/>
  <c r="J113" i="19"/>
  <c r="N91" i="19"/>
  <c r="N113" i="19"/>
  <c r="R91" i="19"/>
  <c r="R113" i="19"/>
  <c r="Z91" i="19"/>
  <c r="Z113" i="19"/>
  <c r="AD91" i="19"/>
  <c r="AD113" i="19"/>
  <c r="AH91" i="19"/>
  <c r="AH113" i="19"/>
  <c r="E88" i="19"/>
  <c r="E110" i="19"/>
  <c r="E85" i="19"/>
  <c r="E107" i="19"/>
  <c r="I85" i="19"/>
  <c r="I107" i="19"/>
  <c r="M85" i="19"/>
  <c r="M107" i="19"/>
  <c r="AA90" i="19"/>
  <c r="AA112" i="19"/>
  <c r="U88" i="19"/>
  <c r="U110" i="19"/>
  <c r="G80" i="19"/>
  <c r="G102" i="19"/>
  <c r="O80" i="19"/>
  <c r="O102" i="19"/>
  <c r="W80" i="19"/>
  <c r="W102" i="19"/>
  <c r="AA80" i="19"/>
  <c r="AA102" i="19"/>
  <c r="AE80" i="19"/>
  <c r="AE102" i="19"/>
  <c r="AI80" i="19"/>
  <c r="AI102" i="19"/>
  <c r="AM80" i="19"/>
  <c r="AM102" i="19"/>
  <c r="F81" i="19"/>
  <c r="F103" i="19"/>
  <c r="J81" i="19"/>
  <c r="J103" i="19"/>
  <c r="N81" i="19"/>
  <c r="N103" i="19"/>
  <c r="R81" i="19"/>
  <c r="R103" i="19"/>
  <c r="V81" i="19"/>
  <c r="V103" i="19"/>
  <c r="Z81" i="19"/>
  <c r="Z103" i="19"/>
  <c r="AD81" i="19"/>
  <c r="AD103" i="19"/>
  <c r="AH81" i="19"/>
  <c r="AH103" i="19"/>
  <c r="AL81" i="19"/>
  <c r="AL103" i="19"/>
  <c r="E82" i="19"/>
  <c r="E104" i="19"/>
  <c r="I82" i="19"/>
  <c r="I104" i="19"/>
  <c r="M82" i="19"/>
  <c r="M104" i="19"/>
  <c r="Q82" i="19"/>
  <c r="Q104" i="19"/>
  <c r="U82" i="19"/>
  <c r="U104" i="19"/>
  <c r="Y82" i="19"/>
  <c r="Y104" i="19"/>
  <c r="AC82" i="19"/>
  <c r="AC104" i="19"/>
  <c r="AG82" i="19"/>
  <c r="AG104" i="19"/>
  <c r="AK82" i="19"/>
  <c r="AK104" i="19"/>
  <c r="H83" i="19"/>
  <c r="H105" i="19"/>
  <c r="L83" i="19"/>
  <c r="L105" i="19"/>
  <c r="P83" i="19"/>
  <c r="P105" i="19"/>
  <c r="T83" i="19"/>
  <c r="T105" i="19"/>
  <c r="X83" i="19"/>
  <c r="X105" i="19"/>
  <c r="AB83" i="19"/>
  <c r="AB105" i="19"/>
  <c r="AF83" i="19"/>
  <c r="AF105" i="19"/>
  <c r="AJ83" i="19"/>
  <c r="AJ105" i="19"/>
  <c r="G84" i="19"/>
  <c r="G106" i="19"/>
  <c r="K84" i="19"/>
  <c r="K106" i="19"/>
  <c r="O84" i="19"/>
  <c r="O106" i="19"/>
  <c r="S84" i="19"/>
  <c r="S106" i="19"/>
  <c r="W84" i="19"/>
  <c r="W106" i="19"/>
  <c r="AA84" i="19"/>
  <c r="AA106" i="19"/>
  <c r="AE84" i="19"/>
  <c r="AE106" i="19"/>
  <c r="AI84" i="19"/>
  <c r="AI106" i="19"/>
  <c r="AM84" i="19"/>
  <c r="AM106" i="19"/>
  <c r="F85" i="19"/>
  <c r="F107" i="19"/>
  <c r="J85" i="19"/>
  <c r="J107" i="19"/>
  <c r="N85" i="19"/>
  <c r="N107" i="19"/>
  <c r="E87" i="19"/>
  <c r="E109" i="19"/>
  <c r="I87" i="19"/>
  <c r="I109" i="19"/>
  <c r="M87" i="19"/>
  <c r="M109" i="19"/>
  <c r="Q87" i="19"/>
  <c r="Q109" i="19"/>
  <c r="U87" i="19"/>
  <c r="U109" i="19"/>
  <c r="Y87" i="19"/>
  <c r="Y109" i="19"/>
  <c r="I88" i="19"/>
  <c r="I110" i="19"/>
  <c r="M88" i="19"/>
  <c r="M110" i="19"/>
  <c r="Q88" i="19"/>
  <c r="Q110" i="19"/>
  <c r="Y88" i="19"/>
  <c r="Y110" i="19"/>
  <c r="AC88" i="19"/>
  <c r="AC110" i="19"/>
  <c r="AG88" i="19"/>
  <c r="AG110" i="19"/>
  <c r="H89" i="19"/>
  <c r="H111" i="19"/>
  <c r="L89" i="19"/>
  <c r="L111" i="19"/>
  <c r="T89" i="19"/>
  <c r="T111" i="19"/>
  <c r="X89" i="19"/>
  <c r="X111" i="19"/>
  <c r="AB89" i="19"/>
  <c r="AB111" i="19"/>
  <c r="AJ89" i="19"/>
  <c r="AJ111" i="19"/>
  <c r="G90" i="19"/>
  <c r="G112" i="19"/>
  <c r="O90" i="19"/>
  <c r="O112" i="19"/>
  <c r="S90" i="19"/>
  <c r="S112" i="19"/>
  <c r="W90" i="19"/>
  <c r="W112" i="19"/>
  <c r="AE90" i="19"/>
  <c r="AE112" i="19"/>
  <c r="AI90" i="19"/>
  <c r="AI112" i="19"/>
  <c r="AM90" i="19"/>
  <c r="AM112" i="19"/>
  <c r="H80" i="19"/>
  <c r="H102" i="19"/>
  <c r="L80" i="19"/>
  <c r="L102" i="19"/>
  <c r="P80" i="19"/>
  <c r="P102" i="19"/>
  <c r="T80" i="19"/>
  <c r="T102" i="19"/>
  <c r="X80" i="19"/>
  <c r="X102" i="19"/>
  <c r="AB80" i="19"/>
  <c r="AB102" i="19"/>
  <c r="AF80" i="19"/>
  <c r="AF102" i="19"/>
  <c r="AJ80" i="19"/>
  <c r="AJ102" i="19"/>
  <c r="G81" i="19"/>
  <c r="G103" i="19"/>
  <c r="K81" i="19"/>
  <c r="K103" i="19"/>
  <c r="O81" i="19"/>
  <c r="O103" i="19"/>
  <c r="S81" i="19"/>
  <c r="S103" i="19"/>
  <c r="W81" i="19"/>
  <c r="W103" i="19"/>
  <c r="AA81" i="19"/>
  <c r="AA103" i="19"/>
  <c r="AE81" i="19"/>
  <c r="AE103" i="19"/>
  <c r="AI81" i="19"/>
  <c r="AI103" i="19"/>
  <c r="AM81" i="19"/>
  <c r="AM103" i="19"/>
  <c r="F82" i="19"/>
  <c r="F104" i="19"/>
  <c r="J82" i="19"/>
  <c r="J104" i="19"/>
  <c r="N82" i="19"/>
  <c r="N104" i="19"/>
  <c r="R82" i="19"/>
  <c r="R104" i="19"/>
  <c r="V82" i="19"/>
  <c r="V104" i="19"/>
  <c r="Z82" i="19"/>
  <c r="Z104" i="19"/>
  <c r="AD82" i="19"/>
  <c r="AD104" i="19"/>
  <c r="AH82" i="19"/>
  <c r="AH104" i="19"/>
  <c r="AL82" i="19"/>
  <c r="AL104" i="19"/>
  <c r="E83" i="19"/>
  <c r="E105" i="19"/>
  <c r="I83" i="19"/>
  <c r="I105" i="19"/>
  <c r="M83" i="19"/>
  <c r="M105" i="19"/>
  <c r="Q83" i="19"/>
  <c r="Q105" i="19"/>
  <c r="U83" i="19"/>
  <c r="U105" i="19"/>
  <c r="Y83" i="19"/>
  <c r="Y105" i="19"/>
  <c r="AC83" i="19"/>
  <c r="AC105" i="19"/>
  <c r="AG83" i="19"/>
  <c r="AG105" i="19"/>
  <c r="AK83" i="19"/>
  <c r="AK105" i="19"/>
  <c r="H84" i="19"/>
  <c r="H106" i="19"/>
  <c r="L84" i="19"/>
  <c r="L106" i="19"/>
  <c r="P84" i="19"/>
  <c r="P106" i="19"/>
  <c r="T84" i="19"/>
  <c r="T106" i="19"/>
  <c r="X84" i="19"/>
  <c r="X106" i="19"/>
  <c r="AB84" i="19"/>
  <c r="AB106" i="19"/>
  <c r="AF84" i="19"/>
  <c r="AF106" i="19"/>
  <c r="AJ84" i="19"/>
  <c r="AJ106" i="19"/>
  <c r="G85" i="19"/>
  <c r="G107" i="19"/>
  <c r="K85" i="19"/>
  <c r="K107" i="19"/>
  <c r="O85" i="19"/>
  <c r="O107" i="19"/>
  <c r="S85" i="19"/>
  <c r="S107" i="19"/>
  <c r="W85" i="19"/>
  <c r="W107" i="19"/>
  <c r="AA85" i="19"/>
  <c r="AA107" i="19"/>
  <c r="AE85" i="19"/>
  <c r="AE107" i="19"/>
  <c r="AI85" i="19"/>
  <c r="AI107" i="19"/>
  <c r="AM85" i="19"/>
  <c r="AM107" i="19"/>
  <c r="F86" i="19"/>
  <c r="F108" i="19"/>
  <c r="J86" i="19"/>
  <c r="J108" i="19"/>
  <c r="N86" i="19"/>
  <c r="N108" i="19"/>
  <c r="R86" i="19"/>
  <c r="R108" i="19"/>
  <c r="V86" i="19"/>
  <c r="V108" i="19"/>
  <c r="Z86" i="19"/>
  <c r="Z108" i="19"/>
  <c r="AD86" i="19"/>
  <c r="AD108" i="19"/>
  <c r="AH86" i="19"/>
  <c r="AH108" i="19"/>
  <c r="AL86" i="19"/>
  <c r="AL108" i="19"/>
  <c r="F87" i="19"/>
  <c r="F109" i="19"/>
  <c r="N87" i="19"/>
  <c r="N109" i="19"/>
  <c r="R87" i="19"/>
  <c r="R109" i="19"/>
  <c r="V87" i="19"/>
  <c r="V109" i="19"/>
  <c r="AD87" i="19"/>
  <c r="AD109" i="19"/>
  <c r="AH87" i="19"/>
  <c r="AH109" i="19"/>
  <c r="AL87" i="19"/>
  <c r="AL109" i="19"/>
  <c r="Q85" i="19"/>
  <c r="Q107" i="19"/>
  <c r="U85" i="19"/>
  <c r="U107" i="19"/>
  <c r="Y85" i="19"/>
  <c r="Y107" i="19"/>
  <c r="AC85" i="19"/>
  <c r="AC107" i="19"/>
  <c r="AG85" i="19"/>
  <c r="AG107" i="19"/>
  <c r="AK85" i="19"/>
  <c r="AK107" i="19"/>
  <c r="H86" i="19"/>
  <c r="H108" i="19"/>
  <c r="L86" i="19"/>
  <c r="L108" i="19"/>
  <c r="P86" i="19"/>
  <c r="P108" i="19"/>
  <c r="T86" i="19"/>
  <c r="T108" i="19"/>
  <c r="X86" i="19"/>
  <c r="X108" i="19"/>
  <c r="AB86" i="19"/>
  <c r="AB108" i="19"/>
  <c r="AF86" i="19"/>
  <c r="AF108" i="19"/>
  <c r="AJ86" i="19"/>
  <c r="AJ108" i="19"/>
  <c r="G87" i="19"/>
  <c r="G109" i="19"/>
  <c r="K87" i="19"/>
  <c r="K109" i="19"/>
  <c r="O87" i="19"/>
  <c r="O109" i="19"/>
  <c r="S87" i="19"/>
  <c r="S109" i="19"/>
  <c r="W87" i="19"/>
  <c r="W109" i="19"/>
  <c r="AA87" i="19"/>
  <c r="AA109" i="19"/>
  <c r="AE87" i="19"/>
  <c r="AE109" i="19"/>
  <c r="AI87" i="19"/>
  <c r="AI109" i="19"/>
  <c r="AM87" i="19"/>
  <c r="AM109" i="19"/>
  <c r="F88" i="19"/>
  <c r="F110" i="19"/>
  <c r="J88" i="19"/>
  <c r="J110" i="19"/>
  <c r="N88" i="19"/>
  <c r="N110" i="19"/>
  <c r="R88" i="19"/>
  <c r="R110" i="19"/>
  <c r="V88" i="19"/>
  <c r="V110" i="19"/>
  <c r="Z88" i="19"/>
  <c r="Z110" i="19"/>
  <c r="AD88" i="19"/>
  <c r="AD110" i="19"/>
  <c r="AH88" i="19"/>
  <c r="AH110" i="19"/>
  <c r="AL88" i="19"/>
  <c r="AL110" i="19"/>
  <c r="E89" i="19"/>
  <c r="E111" i="19"/>
  <c r="I89" i="19"/>
  <c r="I111" i="19"/>
  <c r="M89" i="19"/>
  <c r="M111" i="19"/>
  <c r="Q89" i="19"/>
  <c r="Q111" i="19"/>
  <c r="U89" i="19"/>
  <c r="U111" i="19"/>
  <c r="Y89" i="19"/>
  <c r="Y111" i="19"/>
  <c r="AC89" i="19"/>
  <c r="AC111" i="19"/>
  <c r="AG89" i="19"/>
  <c r="AG111" i="19"/>
  <c r="AK89" i="19"/>
  <c r="AK111" i="19"/>
  <c r="H90" i="19"/>
  <c r="H112" i="19"/>
  <c r="L90" i="19"/>
  <c r="L112" i="19"/>
  <c r="P90" i="19"/>
  <c r="P112" i="19"/>
  <c r="T90" i="19"/>
  <c r="T112" i="19"/>
  <c r="X90" i="19"/>
  <c r="X112" i="19"/>
  <c r="AB90" i="19"/>
  <c r="AB112" i="19"/>
  <c r="AF90" i="19"/>
  <c r="AF112" i="19"/>
  <c r="AJ90" i="19"/>
  <c r="AJ112" i="19"/>
  <c r="G91" i="19"/>
  <c r="G113" i="19"/>
  <c r="K91" i="19"/>
  <c r="K113" i="19"/>
  <c r="O91" i="19"/>
  <c r="O113" i="19"/>
  <c r="S91" i="19"/>
  <c r="S113" i="19"/>
  <c r="W91" i="19"/>
  <c r="W113" i="19"/>
  <c r="AA91" i="19"/>
  <c r="AA113" i="19"/>
  <c r="AE91" i="19"/>
  <c r="AE113" i="19"/>
  <c r="AI91" i="19"/>
  <c r="AI113" i="19"/>
  <c r="AM91" i="19"/>
  <c r="AM113" i="19"/>
  <c r="F92" i="19"/>
  <c r="F114" i="19"/>
  <c r="J92" i="19"/>
  <c r="J114" i="19"/>
  <c r="N92" i="19"/>
  <c r="N114" i="19"/>
  <c r="R92" i="19"/>
  <c r="R114" i="19"/>
  <c r="V92" i="19"/>
  <c r="V114" i="19"/>
  <c r="Z92" i="19"/>
  <c r="Z114" i="19"/>
  <c r="AD92" i="19"/>
  <c r="AD114" i="19"/>
  <c r="AH92" i="19"/>
  <c r="AH114" i="19"/>
  <c r="AL92" i="19"/>
  <c r="AL114" i="19"/>
  <c r="E93" i="19"/>
  <c r="E115" i="19"/>
  <c r="I93" i="19"/>
  <c r="I115" i="19"/>
  <c r="M93" i="19"/>
  <c r="M115" i="19"/>
  <c r="Q93" i="19"/>
  <c r="Q115" i="19"/>
  <c r="U93" i="19"/>
  <c r="U115" i="19"/>
  <c r="Y93" i="19"/>
  <c r="Y115" i="19"/>
  <c r="AC93" i="19"/>
  <c r="AC115" i="19"/>
  <c r="AG93" i="19"/>
  <c r="AG115" i="19"/>
  <c r="AK93" i="19"/>
  <c r="AK115" i="19"/>
  <c r="L94" i="19"/>
  <c r="L116" i="19"/>
  <c r="T94" i="19"/>
  <c r="T116" i="19"/>
  <c r="AB94" i="19"/>
  <c r="AB116" i="19"/>
  <c r="AJ94" i="19"/>
  <c r="AJ116" i="19"/>
  <c r="AG53" i="18"/>
  <c r="AH53" i="18"/>
  <c r="AI53" i="18"/>
  <c r="AJ53" i="18"/>
  <c r="AK53" i="18"/>
  <c r="AL53" i="18"/>
  <c r="AM53" i="18"/>
  <c r="AN53" i="18"/>
  <c r="AN75" i="18" s="1"/>
  <c r="AN97" i="18" s="1"/>
  <c r="AG54" i="18"/>
  <c r="AH54" i="18"/>
  <c r="AI54" i="18"/>
  <c r="AJ54" i="18"/>
  <c r="AK54" i="18"/>
  <c r="AL54" i="18"/>
  <c r="AM54" i="18"/>
  <c r="AN54" i="18"/>
  <c r="AG55" i="18"/>
  <c r="AH55" i="18"/>
  <c r="AI55" i="18"/>
  <c r="AJ55" i="18"/>
  <c r="AK55" i="18"/>
  <c r="AL55" i="18"/>
  <c r="AM55" i="18"/>
  <c r="AN55" i="18"/>
  <c r="AG56" i="18"/>
  <c r="AH56" i="18"/>
  <c r="AI56" i="18"/>
  <c r="AJ56" i="18"/>
  <c r="AK56" i="18"/>
  <c r="AL56" i="18"/>
  <c r="AM56" i="18"/>
  <c r="AN56" i="18"/>
  <c r="AG57" i="18"/>
  <c r="AH57" i="18"/>
  <c r="AI57" i="18"/>
  <c r="AJ57" i="18"/>
  <c r="AK57" i="18"/>
  <c r="AL57" i="18"/>
  <c r="AM57" i="18"/>
  <c r="AN57" i="18"/>
  <c r="AG58" i="18"/>
  <c r="AH58" i="18"/>
  <c r="AI58" i="18"/>
  <c r="AI80" i="18"/>
  <c r="AH14" i="19" s="1"/>
  <c r="AI102" i="18"/>
  <c r="AJ58" i="18"/>
  <c r="AK58" i="18"/>
  <c r="AL58" i="18"/>
  <c r="AM58" i="18"/>
  <c r="AM80" i="18" s="1"/>
  <c r="AN58" i="18"/>
  <c r="AG59" i="18"/>
  <c r="AH59" i="18"/>
  <c r="AI59" i="18"/>
  <c r="AI81" i="18"/>
  <c r="AH15" i="19" s="1"/>
  <c r="AI103" i="18"/>
  <c r="AJ59" i="18"/>
  <c r="AK59" i="18"/>
  <c r="AL59" i="18"/>
  <c r="AM59" i="18"/>
  <c r="AM81" i="18" s="1"/>
  <c r="AM103" i="18" s="1"/>
  <c r="AN59" i="18"/>
  <c r="AG60" i="18"/>
  <c r="AH60" i="18"/>
  <c r="AI60" i="18"/>
  <c r="AI82" i="18"/>
  <c r="AH16" i="19" s="1"/>
  <c r="AI104" i="18"/>
  <c r="AJ60" i="18"/>
  <c r="AK60" i="18"/>
  <c r="AL60" i="18"/>
  <c r="AM60" i="18"/>
  <c r="AM82" i="18" s="1"/>
  <c r="AN60" i="18"/>
  <c r="AG61" i="18"/>
  <c r="AH61" i="18"/>
  <c r="AI61" i="18"/>
  <c r="AI83" i="18" s="1"/>
  <c r="AJ61" i="18"/>
  <c r="AK61" i="18"/>
  <c r="AL61" i="18"/>
  <c r="AM61" i="18"/>
  <c r="AM83" i="18"/>
  <c r="AL17" i="19" s="1"/>
  <c r="AM105" i="18"/>
  <c r="AN61" i="18"/>
  <c r="AG62" i="18"/>
  <c r="AH62" i="18"/>
  <c r="AI62" i="18"/>
  <c r="AI84" i="18" s="1"/>
  <c r="AJ62" i="18"/>
  <c r="AK62" i="18"/>
  <c r="AL62" i="18"/>
  <c r="AM62" i="18"/>
  <c r="AM84" i="18"/>
  <c r="AL18" i="19" s="1"/>
  <c r="AM106" i="18"/>
  <c r="AN62" i="18"/>
  <c r="AG63" i="18"/>
  <c r="AH63" i="18"/>
  <c r="AI63" i="18"/>
  <c r="AI85" i="18" s="1"/>
  <c r="AJ63" i="18"/>
  <c r="AK63" i="18"/>
  <c r="AL63" i="18"/>
  <c r="AM63" i="18"/>
  <c r="AM85" i="18"/>
  <c r="AL19" i="19" s="1"/>
  <c r="AM107" i="18"/>
  <c r="AN63" i="18"/>
  <c r="AG64" i="18"/>
  <c r="AH86" i="18"/>
  <c r="AG20" i="19" s="1"/>
  <c r="AH108" i="18"/>
  <c r="AH64" i="18"/>
  <c r="AI64" i="18"/>
  <c r="AI86" i="18"/>
  <c r="AH20" i="19" s="1"/>
  <c r="AI108" i="18"/>
  <c r="AJ64" i="18"/>
  <c r="AK64" i="18"/>
  <c r="AL64" i="18"/>
  <c r="AM64" i="18"/>
  <c r="AM86" i="18" s="1"/>
  <c r="AN64" i="18"/>
  <c r="AG65" i="18"/>
  <c r="AH65" i="18"/>
  <c r="AI65" i="18"/>
  <c r="AI87" i="18"/>
  <c r="AH21" i="19" s="1"/>
  <c r="AI109" i="18"/>
  <c r="AJ65" i="18"/>
  <c r="AK65" i="18"/>
  <c r="AL65" i="18"/>
  <c r="AM65" i="18"/>
  <c r="AM87" i="18" s="1"/>
  <c r="AN65" i="18"/>
  <c r="AG66" i="18"/>
  <c r="AH66" i="18"/>
  <c r="AI66" i="18"/>
  <c r="AI88" i="18"/>
  <c r="AH22" i="19" s="1"/>
  <c r="AI110" i="18"/>
  <c r="AJ66" i="18"/>
  <c r="AK66" i="18"/>
  <c r="AL66" i="18"/>
  <c r="AM66" i="18"/>
  <c r="AM88" i="18" s="1"/>
  <c r="AN66" i="18"/>
  <c r="AG67" i="18"/>
  <c r="AH67" i="18"/>
  <c r="AI67" i="18"/>
  <c r="AI89" i="18"/>
  <c r="AH23" i="19" s="1"/>
  <c r="AI111" i="18"/>
  <c r="AJ67" i="18"/>
  <c r="AK67" i="18"/>
  <c r="AL67" i="18"/>
  <c r="AM67" i="18"/>
  <c r="AM89" i="18" s="1"/>
  <c r="AN67" i="18"/>
  <c r="AG68" i="18"/>
  <c r="AH68" i="18"/>
  <c r="AI68" i="18"/>
  <c r="AI90" i="18" s="1"/>
  <c r="AJ68" i="18"/>
  <c r="AK68" i="18"/>
  <c r="AL68" i="18"/>
  <c r="AM68" i="18"/>
  <c r="AM90" i="18"/>
  <c r="AL24" i="19" s="1"/>
  <c r="AM112" i="18"/>
  <c r="AN68" i="18"/>
  <c r="AG69" i="18"/>
  <c r="AH69" i="18"/>
  <c r="AI69" i="18"/>
  <c r="AI91" i="18" s="1"/>
  <c r="AI113" i="18" s="1"/>
  <c r="AJ69" i="18"/>
  <c r="AK69" i="18"/>
  <c r="AL69" i="18"/>
  <c r="AM69" i="18"/>
  <c r="AM91" i="18"/>
  <c r="AL25" i="19" s="1"/>
  <c r="AM113" i="18"/>
  <c r="AN69" i="18"/>
  <c r="AG70" i="18"/>
  <c r="AH70" i="18"/>
  <c r="AI70" i="18"/>
  <c r="AI92" i="18" s="1"/>
  <c r="AJ70" i="18"/>
  <c r="AK70" i="18"/>
  <c r="AL70" i="18"/>
  <c r="AM70" i="18"/>
  <c r="AM92" i="18"/>
  <c r="AL26" i="19" s="1"/>
  <c r="AM114" i="18"/>
  <c r="AN70" i="18"/>
  <c r="AG71" i="18"/>
  <c r="AH71" i="18"/>
  <c r="AI71" i="18"/>
  <c r="AI93" i="18" s="1"/>
  <c r="AJ71" i="18"/>
  <c r="AK71" i="18"/>
  <c r="AL71" i="18"/>
  <c r="AM71" i="18"/>
  <c r="AM93" i="18"/>
  <c r="AL27" i="19" s="1"/>
  <c r="AM115" i="18"/>
  <c r="AN71" i="18"/>
  <c r="AG72" i="18"/>
  <c r="AH72" i="18"/>
  <c r="AI72" i="18"/>
  <c r="AI94" i="18" s="1"/>
  <c r="AJ72" i="18"/>
  <c r="AK72" i="18"/>
  <c r="AL72" i="18"/>
  <c r="AM72" i="18"/>
  <c r="AM94" i="18"/>
  <c r="AL28" i="19" s="1"/>
  <c r="AM116" i="18"/>
  <c r="AN72" i="18"/>
  <c r="F53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T53" i="18"/>
  <c r="U53" i="18"/>
  <c r="V53" i="18"/>
  <c r="W53" i="18"/>
  <c r="X53" i="18"/>
  <c r="Y53" i="18"/>
  <c r="Z53" i="18"/>
  <c r="AA53" i="18"/>
  <c r="AB53" i="18"/>
  <c r="AC53" i="18"/>
  <c r="AD53" i="18"/>
  <c r="AE53" i="18"/>
  <c r="AF53" i="18"/>
  <c r="F54" i="18"/>
  <c r="G54" i="18"/>
  <c r="H54" i="18"/>
  <c r="H76" i="18" s="1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AE54" i="18"/>
  <c r="AF54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Q77" i="18" s="1"/>
  <c r="R55" i="18"/>
  <c r="S55" i="18"/>
  <c r="T55" i="18"/>
  <c r="U55" i="18"/>
  <c r="V55" i="18"/>
  <c r="W55" i="18"/>
  <c r="X55" i="18"/>
  <c r="Y55" i="18"/>
  <c r="Z55" i="18"/>
  <c r="AA55" i="18"/>
  <c r="AB55" i="18"/>
  <c r="AC55" i="18"/>
  <c r="AD55" i="18"/>
  <c r="AE55" i="18"/>
  <c r="AF55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AC56" i="18"/>
  <c r="AD56" i="18"/>
  <c r="AE56" i="18"/>
  <c r="AF56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D57" i="18"/>
  <c r="AE57" i="18"/>
  <c r="AF57" i="18"/>
  <c r="F58" i="18"/>
  <c r="G58" i="18"/>
  <c r="H58" i="18"/>
  <c r="I58" i="18"/>
  <c r="J58" i="18"/>
  <c r="K58" i="18"/>
  <c r="L58" i="18"/>
  <c r="M58" i="18"/>
  <c r="M80" i="18"/>
  <c r="L14" i="19" s="1"/>
  <c r="M102" i="18"/>
  <c r="N58" i="18"/>
  <c r="O58" i="18"/>
  <c r="P58" i="18"/>
  <c r="Q58" i="18"/>
  <c r="Q80" i="18" s="1"/>
  <c r="R58" i="18"/>
  <c r="S58" i="18"/>
  <c r="T58" i="18"/>
  <c r="U58" i="18"/>
  <c r="U80" i="18"/>
  <c r="T14" i="19" s="1"/>
  <c r="V58" i="18"/>
  <c r="W58" i="18"/>
  <c r="X58" i="18"/>
  <c r="Y58" i="18"/>
  <c r="Z58" i="18"/>
  <c r="AA58" i="18"/>
  <c r="AB80" i="18" s="1"/>
  <c r="AB58" i="18"/>
  <c r="AC58" i="18"/>
  <c r="AC80" i="18"/>
  <c r="AB14" i="19" s="1"/>
  <c r="AC102" i="18"/>
  <c r="AD58" i="18"/>
  <c r="AE58" i="18"/>
  <c r="AF58" i="18"/>
  <c r="F59" i="18"/>
  <c r="F81" i="18" s="1"/>
  <c r="G59" i="18"/>
  <c r="H59" i="18"/>
  <c r="I59" i="18"/>
  <c r="J59" i="18"/>
  <c r="J81" i="18" s="1"/>
  <c r="K59" i="18"/>
  <c r="L59" i="18"/>
  <c r="M59" i="18"/>
  <c r="N59" i="18"/>
  <c r="N81" i="18"/>
  <c r="M15" i="19" s="1"/>
  <c r="O59" i="18"/>
  <c r="P59" i="18"/>
  <c r="Q59" i="18"/>
  <c r="R59" i="18"/>
  <c r="S59" i="18"/>
  <c r="T59" i="18"/>
  <c r="U59" i="18"/>
  <c r="V59" i="18"/>
  <c r="V81" i="18"/>
  <c r="U15" i="19" s="1"/>
  <c r="V103" i="18"/>
  <c r="W59" i="18"/>
  <c r="X59" i="18"/>
  <c r="Y59" i="18"/>
  <c r="Z59" i="18"/>
  <c r="Z81" i="18" s="1"/>
  <c r="AA59" i="18"/>
  <c r="AB59" i="18"/>
  <c r="AC59" i="18"/>
  <c r="AD59" i="18"/>
  <c r="AD81" i="18"/>
  <c r="AC15" i="19" s="1"/>
  <c r="AE59" i="18"/>
  <c r="AF59" i="18"/>
  <c r="F60" i="18"/>
  <c r="G60" i="18"/>
  <c r="H60" i="18"/>
  <c r="I60" i="18"/>
  <c r="J60" i="18"/>
  <c r="K60" i="18"/>
  <c r="K82" i="18"/>
  <c r="J16" i="19" s="1"/>
  <c r="K104" i="18"/>
  <c r="L60" i="18"/>
  <c r="M60" i="18"/>
  <c r="N60" i="18"/>
  <c r="O60" i="18"/>
  <c r="O82" i="18" s="1"/>
  <c r="P60" i="18"/>
  <c r="Q60" i="18"/>
  <c r="R60" i="18"/>
  <c r="S60" i="18"/>
  <c r="S82" i="18"/>
  <c r="R16" i="19" s="1"/>
  <c r="T60" i="18"/>
  <c r="U60" i="18"/>
  <c r="V60" i="18"/>
  <c r="W60" i="18"/>
  <c r="X60" i="18"/>
  <c r="Y60" i="18"/>
  <c r="Z60" i="18"/>
  <c r="AA60" i="18"/>
  <c r="AA82" i="18"/>
  <c r="Z16" i="19" s="1"/>
  <c r="AA104" i="18"/>
  <c r="AB60" i="18"/>
  <c r="AC60" i="18"/>
  <c r="AD60" i="18"/>
  <c r="AE60" i="18"/>
  <c r="AE82" i="18" s="1"/>
  <c r="AF60" i="18"/>
  <c r="F61" i="18"/>
  <c r="G61" i="18"/>
  <c r="H61" i="18"/>
  <c r="H83" i="18"/>
  <c r="G17" i="19" s="1"/>
  <c r="I61" i="18"/>
  <c r="J61" i="18"/>
  <c r="K61" i="18"/>
  <c r="L61" i="18"/>
  <c r="M61" i="18"/>
  <c r="N61" i="18"/>
  <c r="O83" i="18" s="1"/>
  <c r="O61" i="18"/>
  <c r="P61" i="18"/>
  <c r="P83" i="18"/>
  <c r="O17" i="19" s="1"/>
  <c r="P105" i="18"/>
  <c r="Q61" i="18"/>
  <c r="R61" i="18"/>
  <c r="S61" i="18"/>
  <c r="T61" i="18"/>
  <c r="T83" i="18" s="1"/>
  <c r="U61" i="18"/>
  <c r="V61" i="18"/>
  <c r="W61" i="18"/>
  <c r="X61" i="18"/>
  <c r="X83" i="18"/>
  <c r="W17" i="19" s="1"/>
  <c r="Y61" i="18"/>
  <c r="Z61" i="18"/>
  <c r="AA61" i="18"/>
  <c r="AB61" i="18"/>
  <c r="AC61" i="18"/>
  <c r="AD61" i="18"/>
  <c r="AE61" i="18"/>
  <c r="AF61" i="18"/>
  <c r="AF83" i="18"/>
  <c r="AE17" i="19" s="1"/>
  <c r="AF105" i="18"/>
  <c r="F62" i="18"/>
  <c r="G62" i="18"/>
  <c r="H62" i="18"/>
  <c r="I62" i="18"/>
  <c r="I84" i="18" s="1"/>
  <c r="J62" i="18"/>
  <c r="K62" i="18"/>
  <c r="L62" i="18"/>
  <c r="M62" i="18"/>
  <c r="M84" i="18"/>
  <c r="L18" i="19" s="1"/>
  <c r="N62" i="18"/>
  <c r="O62" i="18"/>
  <c r="P62" i="18"/>
  <c r="Q62" i="18"/>
  <c r="R62" i="18"/>
  <c r="S62" i="18"/>
  <c r="T62" i="18"/>
  <c r="U62" i="18"/>
  <c r="U84" i="18"/>
  <c r="T18" i="19" s="1"/>
  <c r="U106" i="18"/>
  <c r="V62" i="18"/>
  <c r="W62" i="18"/>
  <c r="X62" i="18"/>
  <c r="Y62" i="18"/>
  <c r="Y84" i="18" s="1"/>
  <c r="Z62" i="18"/>
  <c r="AA62" i="18"/>
  <c r="AB62" i="18"/>
  <c r="AC62" i="18"/>
  <c r="AC84" i="18"/>
  <c r="AB18" i="19" s="1"/>
  <c r="AD62" i="18"/>
  <c r="AE62" i="18"/>
  <c r="AF62" i="18"/>
  <c r="F63" i="18"/>
  <c r="G63" i="18"/>
  <c r="H63" i="18"/>
  <c r="I63" i="18"/>
  <c r="J63" i="18"/>
  <c r="K63" i="18"/>
  <c r="L63" i="18"/>
  <c r="M63" i="18"/>
  <c r="N63" i="18"/>
  <c r="N85" i="18"/>
  <c r="M19" i="19" s="1"/>
  <c r="N107" i="18"/>
  <c r="O63" i="18"/>
  <c r="P63" i="18"/>
  <c r="Q63" i="18"/>
  <c r="R63" i="18"/>
  <c r="R85" i="18" s="1"/>
  <c r="S63" i="18"/>
  <c r="T63" i="18"/>
  <c r="U63" i="18"/>
  <c r="V63" i="18"/>
  <c r="V85" i="18"/>
  <c r="U19" i="19" s="1"/>
  <c r="W63" i="18"/>
  <c r="X63" i="18"/>
  <c r="Y63" i="18"/>
  <c r="Z63" i="18"/>
  <c r="AA63" i="18"/>
  <c r="AB63" i="18"/>
  <c r="AB85" i="18" s="1"/>
  <c r="AC63" i="18"/>
  <c r="AD63" i="18"/>
  <c r="AD85" i="18"/>
  <c r="AC19" i="19" s="1"/>
  <c r="AD107" i="18"/>
  <c r="AE63" i="18"/>
  <c r="AF63" i="18"/>
  <c r="F64" i="18"/>
  <c r="G64" i="18"/>
  <c r="G86" i="18" s="1"/>
  <c r="H64" i="18"/>
  <c r="I64" i="18"/>
  <c r="J64" i="18"/>
  <c r="K64" i="18"/>
  <c r="K86" i="18"/>
  <c r="J20" i="19" s="1"/>
  <c r="L64" i="18"/>
  <c r="M64" i="18"/>
  <c r="N64" i="18"/>
  <c r="O64" i="18"/>
  <c r="P64" i="18"/>
  <c r="Q64" i="18"/>
  <c r="R64" i="18"/>
  <c r="S64" i="18"/>
  <c r="S86" i="18"/>
  <c r="R20" i="19" s="1"/>
  <c r="S108" i="18"/>
  <c r="T64" i="18"/>
  <c r="U64" i="18"/>
  <c r="V64" i="18"/>
  <c r="W64" i="18"/>
  <c r="W86" i="18" s="1"/>
  <c r="X64" i="18"/>
  <c r="Y64" i="18"/>
  <c r="Z86" i="18" s="1"/>
  <c r="Y20" i="19" s="1"/>
  <c r="Z64" i="18"/>
  <c r="AA64" i="18"/>
  <c r="AA86" i="18"/>
  <c r="Z20" i="19" s="1"/>
  <c r="AB64" i="18"/>
  <c r="AC64" i="18"/>
  <c r="AD64" i="18"/>
  <c r="AE64" i="18"/>
  <c r="AF64" i="18"/>
  <c r="F65" i="18"/>
  <c r="G87" i="18" s="1"/>
  <c r="F21" i="19" s="1"/>
  <c r="G65" i="18"/>
  <c r="H65" i="18"/>
  <c r="H87" i="18"/>
  <c r="G21" i="19" s="1"/>
  <c r="H109" i="18"/>
  <c r="I65" i="18"/>
  <c r="J65" i="18"/>
  <c r="K65" i="18"/>
  <c r="L65" i="18"/>
  <c r="L87" i="18" s="1"/>
  <c r="M65" i="18"/>
  <c r="N65" i="18"/>
  <c r="O87" i="18" s="1"/>
  <c r="N21" i="19" s="1"/>
  <c r="O65" i="18"/>
  <c r="P65" i="18"/>
  <c r="P87" i="18"/>
  <c r="O21" i="19" s="1"/>
  <c r="Q65" i="18"/>
  <c r="R65" i="18"/>
  <c r="S65" i="18"/>
  <c r="T65" i="18"/>
  <c r="U65" i="18"/>
  <c r="V65" i="18"/>
  <c r="W87" i="18" s="1"/>
  <c r="V21" i="19" s="1"/>
  <c r="W65" i="18"/>
  <c r="X65" i="18"/>
  <c r="X87" i="18"/>
  <c r="W21" i="19" s="1"/>
  <c r="X109" i="18"/>
  <c r="Y65" i="18"/>
  <c r="Z65" i="18"/>
  <c r="AA65" i="18"/>
  <c r="AB65" i="18"/>
  <c r="AB87" i="18" s="1"/>
  <c r="AC65" i="18"/>
  <c r="AD65" i="18"/>
  <c r="AE87" i="18" s="1"/>
  <c r="AD21" i="19" s="1"/>
  <c r="AE65" i="18"/>
  <c r="AF65" i="18"/>
  <c r="AF87" i="18"/>
  <c r="AE21" i="19" s="1"/>
  <c r="F66" i="18"/>
  <c r="G66" i="18"/>
  <c r="H66" i="18"/>
  <c r="I66" i="18"/>
  <c r="J66" i="18"/>
  <c r="K66" i="18"/>
  <c r="L88" i="18" s="1"/>
  <c r="K22" i="19" s="1"/>
  <c r="L66" i="18"/>
  <c r="M66" i="18"/>
  <c r="M88" i="18"/>
  <c r="L22" i="19" s="1"/>
  <c r="M110" i="18"/>
  <c r="N66" i="18"/>
  <c r="O110" i="18"/>
  <c r="O66" i="18"/>
  <c r="O88" i="18" s="1"/>
  <c r="N22" i="19" s="1"/>
  <c r="P66" i="18"/>
  <c r="Q66" i="18"/>
  <c r="Q88" i="18"/>
  <c r="P22" i="19" s="1"/>
  <c r="R66" i="18"/>
  <c r="S66" i="18"/>
  <c r="T66" i="18"/>
  <c r="T88" i="18" s="1"/>
  <c r="S22" i="19" s="1"/>
  <c r="U66" i="18"/>
  <c r="V66" i="18"/>
  <c r="W66" i="18"/>
  <c r="X66" i="18"/>
  <c r="Y66" i="18"/>
  <c r="Y88" i="18"/>
  <c r="Y110" i="18" s="1"/>
  <c r="Z66" i="18"/>
  <c r="AA66" i="18"/>
  <c r="AB66" i="18"/>
  <c r="AB88" i="18" s="1"/>
  <c r="AA22" i="19" s="1"/>
  <c r="AC66" i="18"/>
  <c r="AD66" i="18"/>
  <c r="AE88" i="18" s="1"/>
  <c r="AE66" i="18"/>
  <c r="AF66" i="18"/>
  <c r="F67" i="18"/>
  <c r="G67" i="18"/>
  <c r="H67" i="18"/>
  <c r="I67" i="18"/>
  <c r="I89" i="18" s="1"/>
  <c r="H23" i="19" s="1"/>
  <c r="J67" i="18"/>
  <c r="K67" i="18"/>
  <c r="L67" i="18"/>
  <c r="M89" i="18" s="1"/>
  <c r="M67" i="18"/>
  <c r="N67" i="18"/>
  <c r="N89" i="18"/>
  <c r="M23" i="19" s="1"/>
  <c r="N111" i="18"/>
  <c r="O67" i="18"/>
  <c r="P67" i="18"/>
  <c r="Q67" i="18"/>
  <c r="Q89" i="18" s="1"/>
  <c r="P23" i="19" s="1"/>
  <c r="R67" i="18"/>
  <c r="R89" i="18" s="1"/>
  <c r="S67" i="18"/>
  <c r="T67" i="18"/>
  <c r="U67" i="18"/>
  <c r="V67" i="18"/>
  <c r="V89" i="18"/>
  <c r="U23" i="19" s="1"/>
  <c r="W67" i="18"/>
  <c r="X67" i="18"/>
  <c r="Y67" i="18"/>
  <c r="Y89" i="18" s="1"/>
  <c r="X23" i="19" s="1"/>
  <c r="Z67" i="18"/>
  <c r="AA67" i="18"/>
  <c r="AB67" i="18"/>
  <c r="AB89" i="18" s="1"/>
  <c r="AC67" i="18"/>
  <c r="AD89" i="18" s="1"/>
  <c r="AC23" i="19" s="1"/>
  <c r="AD67" i="18"/>
  <c r="AE67" i="18"/>
  <c r="AF67" i="18"/>
  <c r="F68" i="18"/>
  <c r="F90" i="18" s="1"/>
  <c r="E24" i="19" s="1"/>
  <c r="G68" i="18"/>
  <c r="G90" i="18" s="1"/>
  <c r="H68" i="18"/>
  <c r="I68" i="18"/>
  <c r="J68" i="18"/>
  <c r="K90" i="18" s="1"/>
  <c r="K68" i="18"/>
  <c r="L68" i="18"/>
  <c r="M68" i="18"/>
  <c r="N68" i="18"/>
  <c r="N90" i="18" s="1"/>
  <c r="M24" i="19" s="1"/>
  <c r="O68" i="18"/>
  <c r="O90" i="18"/>
  <c r="P68" i="18"/>
  <c r="Q68" i="18"/>
  <c r="R68" i="18"/>
  <c r="S68" i="18"/>
  <c r="S90" i="18"/>
  <c r="R24" i="19" s="1"/>
  <c r="T68" i="18"/>
  <c r="U68" i="18"/>
  <c r="V68" i="18"/>
  <c r="V90" i="18" s="1"/>
  <c r="U24" i="19" s="1"/>
  <c r="W68" i="18"/>
  <c r="W90" i="18" s="1"/>
  <c r="X68" i="18"/>
  <c r="Y68" i="18"/>
  <c r="Z68" i="18"/>
  <c r="AA68" i="18"/>
  <c r="AA90" i="18"/>
  <c r="AB68" i="18"/>
  <c r="AC68" i="18"/>
  <c r="AD68" i="18"/>
  <c r="AD90" i="18" s="1"/>
  <c r="AE68" i="18"/>
  <c r="AF68" i="18"/>
  <c r="F69" i="18"/>
  <c r="G91" i="18" s="1"/>
  <c r="F25" i="19" s="1"/>
  <c r="G69" i="18"/>
  <c r="H91" i="18" s="1"/>
  <c r="G25" i="19" s="1"/>
  <c r="H69" i="18"/>
  <c r="I69" i="18"/>
  <c r="J69" i="18"/>
  <c r="K69" i="18"/>
  <c r="K91" i="18" s="1"/>
  <c r="J25" i="19" s="1"/>
  <c r="L69" i="18"/>
  <c r="L91" i="18" s="1"/>
  <c r="M69" i="18"/>
  <c r="N69" i="18"/>
  <c r="O69" i="18"/>
  <c r="P91" i="18" s="1"/>
  <c r="P113" i="18" s="1"/>
  <c r="P69" i="18"/>
  <c r="Q69" i="18"/>
  <c r="R69" i="18"/>
  <c r="S69" i="18"/>
  <c r="S91" i="18" s="1"/>
  <c r="R25" i="19" s="1"/>
  <c r="T69" i="18"/>
  <c r="T91" i="18"/>
  <c r="U69" i="18"/>
  <c r="V69" i="18"/>
  <c r="W69" i="18"/>
  <c r="X69" i="18"/>
  <c r="X91" i="18"/>
  <c r="W25" i="19" s="1"/>
  <c r="Y69" i="18"/>
  <c r="Z69" i="18"/>
  <c r="AA69" i="18"/>
  <c r="AA91" i="18" s="1"/>
  <c r="Z25" i="19" s="1"/>
  <c r="AB69" i="18"/>
  <c r="AB91" i="18" s="1"/>
  <c r="AC69" i="18"/>
  <c r="AD69" i="18"/>
  <c r="AE69" i="18"/>
  <c r="AF69" i="18"/>
  <c r="AF91" i="18"/>
  <c r="AF113" i="18" s="1"/>
  <c r="F70" i="18"/>
  <c r="G70" i="18"/>
  <c r="G92" i="18" s="1"/>
  <c r="H70" i="18"/>
  <c r="I92" i="18" s="1"/>
  <c r="H26" i="19" s="1"/>
  <c r="I70" i="18"/>
  <c r="J70" i="18"/>
  <c r="K70" i="18"/>
  <c r="L70" i="18"/>
  <c r="M70" i="18"/>
  <c r="M92" i="18" s="1"/>
  <c r="N70" i="18"/>
  <c r="O70" i="18"/>
  <c r="P70" i="18"/>
  <c r="Q70" i="18"/>
  <c r="R70" i="18"/>
  <c r="S70" i="18"/>
  <c r="T70" i="18"/>
  <c r="U70" i="18"/>
  <c r="U92" i="18"/>
  <c r="V70" i="18"/>
  <c r="W92" i="18" s="1"/>
  <c r="W70" i="18"/>
  <c r="X70" i="18"/>
  <c r="X92" i="18" s="1"/>
  <c r="W26" i="19" s="1"/>
  <c r="Y70" i="18"/>
  <c r="Y92" i="18" s="1"/>
  <c r="Z70" i="18"/>
  <c r="AA70" i="18"/>
  <c r="AB92" i="18" s="1"/>
  <c r="AA26" i="19" s="1"/>
  <c r="AB70" i="18"/>
  <c r="AC70" i="18"/>
  <c r="AC92" i="18"/>
  <c r="AD70" i="18"/>
  <c r="AE70" i="18"/>
  <c r="AF70" i="18"/>
  <c r="AF92" i="18" s="1"/>
  <c r="AE26" i="19" s="1"/>
  <c r="F71" i="18"/>
  <c r="F93" i="18" s="1"/>
  <c r="G71" i="18"/>
  <c r="H71" i="18"/>
  <c r="I71" i="18"/>
  <c r="J93" i="18" s="1"/>
  <c r="J71" i="18"/>
  <c r="K71" i="18"/>
  <c r="L71" i="18"/>
  <c r="M71" i="18"/>
  <c r="M93" i="18" s="1"/>
  <c r="L27" i="19" s="1"/>
  <c r="N71" i="18"/>
  <c r="N93" i="18" s="1"/>
  <c r="O71" i="18"/>
  <c r="P71" i="18"/>
  <c r="Q71" i="18"/>
  <c r="R93" i="18" s="1"/>
  <c r="R71" i="18"/>
  <c r="S71" i="18"/>
  <c r="T71" i="18"/>
  <c r="U71" i="18"/>
  <c r="U93" i="18" s="1"/>
  <c r="T27" i="19" s="1"/>
  <c r="V71" i="18"/>
  <c r="V93" i="18"/>
  <c r="W71" i="18"/>
  <c r="X71" i="18"/>
  <c r="Y71" i="18"/>
  <c r="Z71" i="18"/>
  <c r="Z93" i="18"/>
  <c r="AA71" i="18"/>
  <c r="AB71" i="18"/>
  <c r="AC71" i="18"/>
  <c r="AC93" i="18" s="1"/>
  <c r="AB27" i="19" s="1"/>
  <c r="AD71" i="18"/>
  <c r="AD93" i="18" s="1"/>
  <c r="AE71" i="18"/>
  <c r="AF71" i="18"/>
  <c r="F72" i="18"/>
  <c r="G72" i="18"/>
  <c r="G94" i="18"/>
  <c r="F28" i="19" s="1"/>
  <c r="H72" i="18"/>
  <c r="I72" i="18"/>
  <c r="J72" i="18"/>
  <c r="J94" i="18" s="1"/>
  <c r="I28" i="19" s="1"/>
  <c r="K72" i="18"/>
  <c r="L72" i="18"/>
  <c r="M72" i="18"/>
  <c r="N72" i="18"/>
  <c r="O94" i="18" s="1"/>
  <c r="N28" i="19" s="1"/>
  <c r="O72" i="18"/>
  <c r="P72" i="18"/>
  <c r="Q72" i="18"/>
  <c r="R72" i="18"/>
  <c r="R94" i="18" s="1"/>
  <c r="Q28" i="19" s="1"/>
  <c r="S72" i="18"/>
  <c r="S94" i="18"/>
  <c r="T72" i="18"/>
  <c r="U72" i="18"/>
  <c r="V72" i="18"/>
  <c r="W94" i="18" s="1"/>
  <c r="W72" i="18"/>
  <c r="X72" i="18"/>
  <c r="Y72" i="18"/>
  <c r="Z72" i="18"/>
  <c r="Z94" i="18" s="1"/>
  <c r="Y28" i="19" s="1"/>
  <c r="AA72" i="18"/>
  <c r="AA94" i="18"/>
  <c r="AB72" i="18"/>
  <c r="AC72" i="18"/>
  <c r="AD72" i="18"/>
  <c r="AE72" i="18"/>
  <c r="AE94" i="18"/>
  <c r="AF72" i="18"/>
  <c r="E72" i="18"/>
  <c r="E71" i="18"/>
  <c r="D27" i="19" s="1"/>
  <c r="E115" i="18"/>
  <c r="E70" i="18"/>
  <c r="E69" i="18"/>
  <c r="D25" i="19"/>
  <c r="E68" i="18"/>
  <c r="D24" i="19"/>
  <c r="E112" i="18"/>
  <c r="E67" i="18"/>
  <c r="E66" i="18"/>
  <c r="E65" i="18"/>
  <c r="E64" i="18"/>
  <c r="E63" i="18"/>
  <c r="D19" i="19" s="1"/>
  <c r="E107" i="18"/>
  <c r="E62" i="18"/>
  <c r="E106" i="18" s="1"/>
  <c r="E61" i="18"/>
  <c r="D17" i="19"/>
  <c r="E60" i="18"/>
  <c r="D16" i="19"/>
  <c r="E104" i="18"/>
  <c r="E59" i="18"/>
  <c r="E58" i="18"/>
  <c r="E57" i="18"/>
  <c r="E79" i="18" s="1"/>
  <c r="E56" i="18"/>
  <c r="E55" i="18"/>
  <c r="E54" i="18"/>
  <c r="E76" i="18" s="1"/>
  <c r="E53" i="18"/>
  <c r="E75" i="18" s="1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AL9" i="18"/>
  <c r="AM9" i="18"/>
  <c r="AN9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AL10" i="18"/>
  <c r="AM10" i="18"/>
  <c r="AN10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AL11" i="18"/>
  <c r="AM11" i="18"/>
  <c r="AN11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AI12" i="18"/>
  <c r="AJ12" i="18"/>
  <c r="AK12" i="18"/>
  <c r="AL12" i="18"/>
  <c r="AM12" i="18"/>
  <c r="AN12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AK13" i="18"/>
  <c r="AL13" i="18"/>
  <c r="AM13" i="18"/>
  <c r="AN13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AK14" i="18"/>
  <c r="AL14" i="18"/>
  <c r="AM14" i="18"/>
  <c r="AN14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AI15" i="18"/>
  <c r="AJ15" i="18"/>
  <c r="AK15" i="18"/>
  <c r="AL15" i="18"/>
  <c r="AM15" i="18"/>
  <c r="AN15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AL16" i="18"/>
  <c r="AM16" i="18"/>
  <c r="AN16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AL17" i="18"/>
  <c r="AM17" i="18"/>
  <c r="AN17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AN18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AL19" i="18"/>
  <c r="AM19" i="18"/>
  <c r="AN19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AL20" i="18"/>
  <c r="AM20" i="18"/>
  <c r="AN20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AL21" i="18"/>
  <c r="AM21" i="18"/>
  <c r="AN21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AL22" i="18"/>
  <c r="AM22" i="18"/>
  <c r="AN22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AH23" i="18"/>
  <c r="AI23" i="18"/>
  <c r="AJ23" i="18"/>
  <c r="AK23" i="18"/>
  <c r="AL23" i="18"/>
  <c r="AM23" i="18"/>
  <c r="AN23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AH24" i="18"/>
  <c r="AI24" i="18"/>
  <c r="AJ24" i="18"/>
  <c r="AK24" i="18"/>
  <c r="AL24" i="18"/>
  <c r="AM24" i="18"/>
  <c r="AN24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I25" i="18"/>
  <c r="AJ25" i="18"/>
  <c r="AK25" i="18"/>
  <c r="AL25" i="18"/>
  <c r="AM25" i="18"/>
  <c r="AN25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AH26" i="18"/>
  <c r="AI26" i="18"/>
  <c r="AJ26" i="18"/>
  <c r="AK26" i="18"/>
  <c r="AL26" i="18"/>
  <c r="AM26" i="18"/>
  <c r="AN26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AI27" i="18"/>
  <c r="AJ27" i="18"/>
  <c r="AK27" i="18"/>
  <c r="AL27" i="18"/>
  <c r="AM27" i="18"/>
  <c r="AN27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I28" i="18"/>
  <c r="AJ28" i="18"/>
  <c r="AK28" i="18"/>
  <c r="AL28" i="18"/>
  <c r="AM28" i="18"/>
  <c r="AN28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9" i="18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32" i="17"/>
  <c r="AD94" i="18"/>
  <c r="Z116" i="18"/>
  <c r="V94" i="18"/>
  <c r="U28" i="19" s="1"/>
  <c r="R116" i="18"/>
  <c r="J116" i="18"/>
  <c r="F94" i="18"/>
  <c r="E28" i="19" s="1"/>
  <c r="F116" i="18"/>
  <c r="AC115" i="18"/>
  <c r="Y93" i="18"/>
  <c r="U115" i="18"/>
  <c r="M115" i="18"/>
  <c r="I93" i="18"/>
  <c r="H27" i="19" s="1"/>
  <c r="AF114" i="18"/>
  <c r="AB114" i="18"/>
  <c r="X114" i="18"/>
  <c r="T92" i="18"/>
  <c r="L92" i="18"/>
  <c r="AE91" i="18"/>
  <c r="AD25" i="19" s="1"/>
  <c r="AE113" i="18"/>
  <c r="AA113" i="18"/>
  <c r="W91" i="18"/>
  <c r="V25" i="19" s="1"/>
  <c r="W113" i="18"/>
  <c r="S113" i="18"/>
  <c r="O91" i="18"/>
  <c r="K113" i="18"/>
  <c r="G113" i="18"/>
  <c r="Z90" i="18"/>
  <c r="V112" i="18"/>
  <c r="R90" i="18"/>
  <c r="R112" i="18"/>
  <c r="N112" i="18"/>
  <c r="J90" i="18"/>
  <c r="F112" i="18"/>
  <c r="Y111" i="18"/>
  <c r="U89" i="18"/>
  <c r="T23" i="19" s="1"/>
  <c r="Q111" i="18"/>
  <c r="M111" i="18"/>
  <c r="I111" i="18"/>
  <c r="AF88" i="18"/>
  <c r="AB110" i="18"/>
  <c r="X88" i="18"/>
  <c r="W22" i="19" s="1"/>
  <c r="X110" i="18"/>
  <c r="T110" i="18"/>
  <c r="P88" i="18"/>
  <c r="O22" i="19" s="1"/>
  <c r="L110" i="18"/>
  <c r="H88" i="18"/>
  <c r="G22" i="19" s="1"/>
  <c r="H110" i="18"/>
  <c r="AE109" i="18"/>
  <c r="AA87" i="18"/>
  <c r="W109" i="18"/>
  <c r="S87" i="18"/>
  <c r="R21" i="19" s="1"/>
  <c r="O109" i="18"/>
  <c r="K87" i="18"/>
  <c r="G109" i="18"/>
  <c r="AD86" i="18"/>
  <c r="AC20" i="19" s="1"/>
  <c r="AD108" i="18"/>
  <c r="Z108" i="18"/>
  <c r="V86" i="18"/>
  <c r="R86" i="18"/>
  <c r="Q20" i="19" s="1"/>
  <c r="N86" i="18"/>
  <c r="J86" i="18"/>
  <c r="I20" i="19" s="1"/>
  <c r="J108" i="18"/>
  <c r="Y85" i="18"/>
  <c r="X19" i="19" s="1"/>
  <c r="U85" i="18"/>
  <c r="Q85" i="18"/>
  <c r="M85" i="18"/>
  <c r="I85" i="18"/>
  <c r="H19" i="19" s="1"/>
  <c r="AF84" i="18"/>
  <c r="AB84" i="18"/>
  <c r="AA18" i="19" s="1"/>
  <c r="AB106" i="18"/>
  <c r="X84" i="18"/>
  <c r="T84" i="18"/>
  <c r="S18" i="19" s="1"/>
  <c r="P84" i="18"/>
  <c r="L84" i="18"/>
  <c r="L106" i="18" s="1"/>
  <c r="H84" i="18"/>
  <c r="AE83" i="18"/>
  <c r="AD17" i="19" s="1"/>
  <c r="AA83" i="18"/>
  <c r="W83" i="18"/>
  <c r="V17" i="19" s="1"/>
  <c r="W105" i="18"/>
  <c r="S83" i="18"/>
  <c r="K83" i="18"/>
  <c r="G83" i="18"/>
  <c r="AD82" i="18"/>
  <c r="Z82" i="18"/>
  <c r="Y16" i="19" s="1"/>
  <c r="Z104" i="18"/>
  <c r="V82" i="18"/>
  <c r="R82" i="18"/>
  <c r="Q16" i="19" s="1"/>
  <c r="R104" i="18"/>
  <c r="N82" i="18"/>
  <c r="J82" i="18"/>
  <c r="I16" i="19" s="1"/>
  <c r="AC81" i="18"/>
  <c r="AC103" i="18" s="1"/>
  <c r="Y81" i="18"/>
  <c r="U81" i="18"/>
  <c r="Q81" i="18"/>
  <c r="P15" i="19" s="1"/>
  <c r="M81" i="18"/>
  <c r="I81" i="18"/>
  <c r="H15" i="19" s="1"/>
  <c r="I103" i="18"/>
  <c r="AF80" i="18"/>
  <c r="F89" i="18"/>
  <c r="E23" i="19" s="1"/>
  <c r="F111" i="18"/>
  <c r="F85" i="18"/>
  <c r="E19" i="19" s="1"/>
  <c r="F86" i="18"/>
  <c r="E20" i="19" s="1"/>
  <c r="X80" i="18"/>
  <c r="W14" i="19" s="1"/>
  <c r="T80" i="18"/>
  <c r="S14" i="19" s="1"/>
  <c r="P80" i="18"/>
  <c r="O14" i="19" s="1"/>
  <c r="L80" i="18"/>
  <c r="K14" i="19" s="1"/>
  <c r="H80" i="18"/>
  <c r="G14" i="19" s="1"/>
  <c r="AL92" i="18"/>
  <c r="AL114" i="18"/>
  <c r="AL88" i="18"/>
  <c r="AK22" i="19" s="1"/>
  <c r="AL84" i="18"/>
  <c r="AK18" i="19" s="1"/>
  <c r="AK91" i="18"/>
  <c r="AJ25" i="19" s="1"/>
  <c r="AK84" i="18"/>
  <c r="AJ18" i="19" s="1"/>
  <c r="F82" i="18"/>
  <c r="E16" i="19" s="1"/>
  <c r="F104" i="18"/>
  <c r="AH94" i="18"/>
  <c r="AG28" i="19" s="1"/>
  <c r="AG89" i="18"/>
  <c r="AF23" i="19" s="1"/>
  <c r="AN94" i="18"/>
  <c r="AM28" i="19" s="1"/>
  <c r="AJ94" i="18"/>
  <c r="AI28" i="19" s="1"/>
  <c r="AN92" i="18"/>
  <c r="AM26" i="19" s="1"/>
  <c r="AJ92" i="18"/>
  <c r="AI26" i="19" s="1"/>
  <c r="AN90" i="18"/>
  <c r="AM24" i="19" s="1"/>
  <c r="AJ90" i="18"/>
  <c r="AI24" i="19" s="1"/>
  <c r="AJ112" i="18"/>
  <c r="AN88" i="18"/>
  <c r="AM22" i="19" s="1"/>
  <c r="AJ88" i="18"/>
  <c r="AI22" i="19" s="1"/>
  <c r="AN86" i="18"/>
  <c r="AM20" i="19" s="1"/>
  <c r="AJ86" i="18"/>
  <c r="AI20" i="19" s="1"/>
  <c r="AJ85" i="18"/>
  <c r="AI19" i="19" s="1"/>
  <c r="AN84" i="18"/>
  <c r="AM18" i="19" s="1"/>
  <c r="AJ84" i="18"/>
  <c r="AI18" i="19" s="1"/>
  <c r="AN83" i="18"/>
  <c r="AM17" i="19" s="1"/>
  <c r="AN105" i="18"/>
  <c r="AJ83" i="18"/>
  <c r="AI17" i="19" s="1"/>
  <c r="AJ82" i="18"/>
  <c r="AI16" i="19" s="1"/>
  <c r="AN80" i="18"/>
  <c r="AM14" i="19" s="1"/>
  <c r="AF93" i="18"/>
  <c r="AE27" i="19" s="1"/>
  <c r="X93" i="18"/>
  <c r="W27" i="19" s="1"/>
  <c r="P93" i="18"/>
  <c r="O27" i="19" s="1"/>
  <c r="H93" i="18"/>
  <c r="G27" i="19" s="1"/>
  <c r="AF89" i="18"/>
  <c r="AE23" i="19" s="1"/>
  <c r="AF111" i="18"/>
  <c r="X89" i="18"/>
  <c r="W23" i="19" s="1"/>
  <c r="P89" i="18"/>
  <c r="O23" i="19" s="1"/>
  <c r="H89" i="18"/>
  <c r="G23" i="19" s="1"/>
  <c r="Q86" i="18"/>
  <c r="P20" i="19" s="1"/>
  <c r="H85" i="18"/>
  <c r="G19" i="19" s="1"/>
  <c r="G84" i="18"/>
  <c r="F18" i="19" s="1"/>
  <c r="X81" i="18"/>
  <c r="W15" i="19" s="1"/>
  <c r="O80" i="18"/>
  <c r="N14" i="19" s="1"/>
  <c r="O102" i="18"/>
  <c r="AK94" i="18"/>
  <c r="AK93" i="18"/>
  <c r="AJ27" i="19" s="1"/>
  <c r="AG93" i="18"/>
  <c r="AK92" i="18"/>
  <c r="AJ26" i="19" s="1"/>
  <c r="AG91" i="18"/>
  <c r="AK90" i="18"/>
  <c r="AJ24" i="19" s="1"/>
  <c r="AK89" i="18"/>
  <c r="AK88" i="18"/>
  <c r="AJ22" i="19" s="1"/>
  <c r="AK110" i="18"/>
  <c r="AK87" i="18"/>
  <c r="AG87" i="18"/>
  <c r="AF21" i="19" s="1"/>
  <c r="AK86" i="18"/>
  <c r="AK85" i="18"/>
  <c r="AJ19" i="19" s="1"/>
  <c r="AK83" i="18"/>
  <c r="AK82" i="18"/>
  <c r="AJ16" i="19" s="1"/>
  <c r="AK81" i="18"/>
  <c r="AG81" i="18"/>
  <c r="AF15" i="19" s="1"/>
  <c r="AG103" i="18"/>
  <c r="AK80" i="18"/>
  <c r="AF94" i="18"/>
  <c r="AE28" i="19" s="1"/>
  <c r="AB94" i="18"/>
  <c r="X94" i="18"/>
  <c r="W28" i="19" s="1"/>
  <c r="T94" i="18"/>
  <c r="P94" i="18"/>
  <c r="O28" i="19" s="1"/>
  <c r="L94" i="18"/>
  <c r="H94" i="18"/>
  <c r="G28" i="19" s="1"/>
  <c r="H116" i="18"/>
  <c r="AE93" i="18"/>
  <c r="AA93" i="18"/>
  <c r="Z27" i="19" s="1"/>
  <c r="W93" i="18"/>
  <c r="S93" i="18"/>
  <c r="R27" i="19" s="1"/>
  <c r="O93" i="18"/>
  <c r="K93" i="18"/>
  <c r="J27" i="19" s="1"/>
  <c r="G93" i="18"/>
  <c r="AD92" i="18"/>
  <c r="AC26" i="19" s="1"/>
  <c r="AD114" i="18"/>
  <c r="Z92" i="18"/>
  <c r="R92" i="18"/>
  <c r="Q26" i="19" s="1"/>
  <c r="N92" i="18"/>
  <c r="J92" i="18"/>
  <c r="I26" i="19" s="1"/>
  <c r="AC91" i="18"/>
  <c r="Y91" i="18"/>
  <c r="X25" i="19" s="1"/>
  <c r="U91" i="18"/>
  <c r="Q91" i="18"/>
  <c r="P25" i="19" s="1"/>
  <c r="Q113" i="18"/>
  <c r="M91" i="18"/>
  <c r="I91" i="18"/>
  <c r="H25" i="19" s="1"/>
  <c r="AF90" i="18"/>
  <c r="AB90" i="18"/>
  <c r="AA24" i="19" s="1"/>
  <c r="X90" i="18"/>
  <c r="T90" i="18"/>
  <c r="S24" i="19" s="1"/>
  <c r="P90" i="18"/>
  <c r="L90" i="18"/>
  <c r="K24" i="19" s="1"/>
  <c r="L112" i="18"/>
  <c r="H90" i="18"/>
  <c r="AE89" i="18"/>
  <c r="AD23" i="19" s="1"/>
  <c r="AA89" i="18"/>
  <c r="W89" i="18"/>
  <c r="V23" i="19" s="1"/>
  <c r="S89" i="18"/>
  <c r="O89" i="18"/>
  <c r="N23" i="19" s="1"/>
  <c r="K89" i="18"/>
  <c r="G89" i="18"/>
  <c r="F23" i="19" s="1"/>
  <c r="G111" i="18"/>
  <c r="Z88" i="18"/>
  <c r="V88" i="18"/>
  <c r="U22" i="19" s="1"/>
  <c r="R88" i="18"/>
  <c r="J88" i="18"/>
  <c r="I22" i="19" s="1"/>
  <c r="F88" i="18"/>
  <c r="AC87" i="18"/>
  <c r="AB21" i="19" s="1"/>
  <c r="Y87" i="18"/>
  <c r="U87" i="18"/>
  <c r="T21" i="19" s="1"/>
  <c r="U109" i="18"/>
  <c r="Q87" i="18"/>
  <c r="M87" i="18"/>
  <c r="L21" i="19" s="1"/>
  <c r="I87" i="18"/>
  <c r="AF86" i="18"/>
  <c r="AE20" i="19" s="1"/>
  <c r="AB86" i="18"/>
  <c r="X86" i="18"/>
  <c r="W20" i="19" s="1"/>
  <c r="T86" i="18"/>
  <c r="P86" i="18"/>
  <c r="O20" i="19" s="1"/>
  <c r="P108" i="18"/>
  <c r="L86" i="18"/>
  <c r="AE85" i="18"/>
  <c r="AA85" i="18"/>
  <c r="Z19" i="19" s="1"/>
  <c r="W85" i="18"/>
  <c r="S85" i="18"/>
  <c r="R19" i="19" s="1"/>
  <c r="O85" i="18"/>
  <c r="K85" i="18"/>
  <c r="J19" i="19" s="1"/>
  <c r="K107" i="18"/>
  <c r="G85" i="18"/>
  <c r="AD84" i="18"/>
  <c r="AC18" i="19" s="1"/>
  <c r="AD106" i="18"/>
  <c r="Z84" i="18"/>
  <c r="V84" i="18"/>
  <c r="U18" i="19" s="1"/>
  <c r="R84" i="18"/>
  <c r="N84" i="18"/>
  <c r="M18" i="19" s="1"/>
  <c r="J84" i="18"/>
  <c r="F84" i="18"/>
  <c r="E18" i="19" s="1"/>
  <c r="F106" i="18"/>
  <c r="AC83" i="18"/>
  <c r="Y83" i="18"/>
  <c r="X17" i="19" s="1"/>
  <c r="Y105" i="18"/>
  <c r="U83" i="18"/>
  <c r="Q83" i="18"/>
  <c r="P17" i="19" s="1"/>
  <c r="M83" i="18"/>
  <c r="I83" i="18"/>
  <c r="H17" i="19" s="1"/>
  <c r="AF82" i="18"/>
  <c r="AB82" i="18"/>
  <c r="AA16" i="19" s="1"/>
  <c r="AB104" i="18"/>
  <c r="X82" i="18"/>
  <c r="T82" i="18"/>
  <c r="S16" i="19" s="1"/>
  <c r="T104" i="18"/>
  <c r="P82" i="18"/>
  <c r="L82" i="18"/>
  <c r="K16" i="19" s="1"/>
  <c r="H82" i="18"/>
  <c r="AE81" i="18"/>
  <c r="AD15" i="19" s="1"/>
  <c r="AA81" i="18"/>
  <c r="W81" i="18"/>
  <c r="V15" i="19" s="1"/>
  <c r="W103" i="18"/>
  <c r="S81" i="18"/>
  <c r="O81" i="18"/>
  <c r="N15" i="19" s="1"/>
  <c r="O103" i="18"/>
  <c r="K81" i="18"/>
  <c r="AD80" i="18"/>
  <c r="Z80" i="18"/>
  <c r="Y14" i="19" s="1"/>
  <c r="V80" i="18"/>
  <c r="R80" i="18"/>
  <c r="Q14" i="19" s="1"/>
  <c r="R102" i="18"/>
  <c r="N80" i="18"/>
  <c r="J80" i="18"/>
  <c r="I14" i="19" s="1"/>
  <c r="J102" i="18"/>
  <c r="F80" i="18"/>
  <c r="AL94" i="18"/>
  <c r="AK28" i="19" s="1"/>
  <c r="AL93" i="18"/>
  <c r="AH93" i="18"/>
  <c r="AG27" i="19" s="1"/>
  <c r="AH92" i="18"/>
  <c r="AL91" i="18"/>
  <c r="AK25" i="19" s="1"/>
  <c r="AL113" i="18"/>
  <c r="AH91" i="18"/>
  <c r="AL90" i="18"/>
  <c r="AK24" i="19" s="1"/>
  <c r="AL112" i="18"/>
  <c r="AL89" i="18"/>
  <c r="AH89" i="18"/>
  <c r="AG23" i="19" s="1"/>
  <c r="AH88" i="18"/>
  <c r="AL87" i="18"/>
  <c r="AK21" i="19" s="1"/>
  <c r="AH87" i="18"/>
  <c r="AL86" i="18"/>
  <c r="AK20" i="19" s="1"/>
  <c r="AL108" i="18"/>
  <c r="AL85" i="18"/>
  <c r="AH85" i="18"/>
  <c r="AG19" i="19" s="1"/>
  <c r="AH107" i="18"/>
  <c r="AH84" i="18"/>
  <c r="AL83" i="18"/>
  <c r="AK17" i="19" s="1"/>
  <c r="AL82" i="18"/>
  <c r="AH82" i="18"/>
  <c r="AG16" i="19" s="1"/>
  <c r="AL81" i="18"/>
  <c r="AH81" i="18"/>
  <c r="AG15" i="19" s="1"/>
  <c r="AH103" i="18"/>
  <c r="AL80" i="18"/>
  <c r="AH80" i="18"/>
  <c r="AG14" i="19" s="1"/>
  <c r="AH102" i="18"/>
  <c r="AE92" i="18"/>
  <c r="O92" i="18"/>
  <c r="N26" i="19" s="1"/>
  <c r="W88" i="18"/>
  <c r="G88" i="18"/>
  <c r="F22" i="19" s="1"/>
  <c r="M86" i="18"/>
  <c r="V83" i="18"/>
  <c r="U17" i="19" s="1"/>
  <c r="V105" i="18"/>
  <c r="F92" i="18"/>
  <c r="AJ93" i="18"/>
  <c r="AI27" i="19" s="1"/>
  <c r="AJ115" i="18"/>
  <c r="AB93" i="18"/>
  <c r="T93" i="18"/>
  <c r="S27" i="19" s="1"/>
  <c r="L93" i="18"/>
  <c r="V92" i="18"/>
  <c r="U26" i="19" s="1"/>
  <c r="AN91" i="18"/>
  <c r="AJ89" i="18"/>
  <c r="AI23" i="19" s="1"/>
  <c r="AJ111" i="18"/>
  <c r="T89" i="18"/>
  <c r="S23" i="19" s="1"/>
  <c r="T111" i="18"/>
  <c r="L89" i="18"/>
  <c r="AD88" i="18"/>
  <c r="AC22" i="19" s="1"/>
  <c r="N88" i="18"/>
  <c r="AN87" i="18"/>
  <c r="AM21" i="19" s="1"/>
  <c r="AG86" i="18"/>
  <c r="X85" i="18"/>
  <c r="W19" i="19" s="1"/>
  <c r="X107" i="18"/>
  <c r="O84" i="18"/>
  <c r="AN82" i="18"/>
  <c r="AM16" i="19" s="1"/>
  <c r="AN104" i="18"/>
  <c r="AF81" i="18"/>
  <c r="AJ80" i="18"/>
  <c r="AI14" i="19" s="1"/>
  <c r="W80" i="18"/>
  <c r="AA92" i="18"/>
  <c r="Z26" i="19" s="1"/>
  <c r="S92" i="18"/>
  <c r="K92" i="18"/>
  <c r="J26" i="19" s="1"/>
  <c r="K114" i="18"/>
  <c r="AA88" i="18"/>
  <c r="S88" i="18"/>
  <c r="R22" i="19" s="1"/>
  <c r="S110" i="18"/>
  <c r="K88" i="18"/>
  <c r="AC86" i="18"/>
  <c r="AC108" i="18" s="1"/>
  <c r="T85" i="18"/>
  <c r="AG84" i="18"/>
  <c r="AF18" i="19" s="1"/>
  <c r="AN81" i="18"/>
  <c r="AM15" i="19" s="1"/>
  <c r="AN103" i="18"/>
  <c r="L81" i="18"/>
  <c r="AE80" i="18"/>
  <c r="AD14" i="19" s="1"/>
  <c r="AE102" i="18"/>
  <c r="AC94" i="18"/>
  <c r="Y94" i="18"/>
  <c r="X28" i="19" s="1"/>
  <c r="U94" i="18"/>
  <c r="Q94" i="18"/>
  <c r="P28" i="19" s="1"/>
  <c r="M94" i="18"/>
  <c r="M116" i="18" s="1"/>
  <c r="I94" i="18"/>
  <c r="H28" i="19" s="1"/>
  <c r="I116" i="18"/>
  <c r="AD91" i="18"/>
  <c r="Z91" i="18"/>
  <c r="Y25" i="19" s="1"/>
  <c r="Z113" i="18"/>
  <c r="V91" i="18"/>
  <c r="R91" i="18"/>
  <c r="Q25" i="19" s="1"/>
  <c r="N91" i="18"/>
  <c r="J91" i="18"/>
  <c r="I25" i="19" s="1"/>
  <c r="F91" i="18"/>
  <c r="F113" i="18" s="1"/>
  <c r="AC90" i="18"/>
  <c r="AB24" i="19" s="1"/>
  <c r="AC112" i="18"/>
  <c r="Y90" i="18"/>
  <c r="U90" i="18"/>
  <c r="T24" i="19" s="1"/>
  <c r="U112" i="18"/>
  <c r="Q90" i="18"/>
  <c r="M90" i="18"/>
  <c r="L24" i="19" s="1"/>
  <c r="I90" i="18"/>
  <c r="AD87" i="18"/>
  <c r="AC21" i="19" s="1"/>
  <c r="Z87" i="18"/>
  <c r="V87" i="18"/>
  <c r="U21" i="19" s="1"/>
  <c r="V109" i="18"/>
  <c r="R87" i="18"/>
  <c r="N87" i="18"/>
  <c r="M21" i="19" s="1"/>
  <c r="N109" i="18"/>
  <c r="J87" i="18"/>
  <c r="F87" i="18"/>
  <c r="E21" i="19" s="1"/>
  <c r="Y86" i="18"/>
  <c r="U86" i="18"/>
  <c r="T20" i="19" s="1"/>
  <c r="I86" i="18"/>
  <c r="AF85" i="18"/>
  <c r="AE19" i="19" s="1"/>
  <c r="AF107" i="18"/>
  <c r="P85" i="18"/>
  <c r="O19" i="19" s="1"/>
  <c r="P107" i="18"/>
  <c r="L85" i="18"/>
  <c r="AE84" i="18"/>
  <c r="AD18" i="19" s="1"/>
  <c r="AA84" i="18"/>
  <c r="W84" i="18"/>
  <c r="V18" i="19" s="1"/>
  <c r="S84" i="18"/>
  <c r="K84" i="18"/>
  <c r="J18" i="19" s="1"/>
  <c r="K106" i="18"/>
  <c r="AD83" i="18"/>
  <c r="Z83" i="18"/>
  <c r="Y17" i="19" s="1"/>
  <c r="Z105" i="18"/>
  <c r="R83" i="18"/>
  <c r="J83" i="18"/>
  <c r="I17" i="19" s="1"/>
  <c r="F83" i="18"/>
  <c r="AC82" i="18"/>
  <c r="AB16" i="19" s="1"/>
  <c r="Y82" i="18"/>
  <c r="U82" i="18"/>
  <c r="T16" i="19" s="1"/>
  <c r="U104" i="18"/>
  <c r="Q82" i="18"/>
  <c r="M82" i="18"/>
  <c r="L16" i="19" s="1"/>
  <c r="M104" i="18"/>
  <c r="I82" i="18"/>
  <c r="AB81" i="18"/>
  <c r="AA15" i="19" s="1"/>
  <c r="T81" i="18"/>
  <c r="P81" i="18"/>
  <c r="O15" i="19" s="1"/>
  <c r="H81" i="18"/>
  <c r="S80" i="18"/>
  <c r="K80" i="18"/>
  <c r="J14" i="19" s="1"/>
  <c r="G80" i="18"/>
  <c r="AG94" i="18"/>
  <c r="AF28" i="19" s="1"/>
  <c r="AG92" i="18"/>
  <c r="AF26" i="19" s="1"/>
  <c r="AG114" i="18"/>
  <c r="AG90" i="18"/>
  <c r="AF24" i="19" s="1"/>
  <c r="AG88" i="18"/>
  <c r="AF22" i="19" s="1"/>
  <c r="AG110" i="18"/>
  <c r="AG85" i="18"/>
  <c r="AF19" i="19" s="1"/>
  <c r="AG83" i="18"/>
  <c r="AF17" i="19" s="1"/>
  <c r="AG105" i="18"/>
  <c r="AG82" i="18"/>
  <c r="AF16" i="19" s="1"/>
  <c r="AG80" i="18"/>
  <c r="AF14" i="19" s="1"/>
  <c r="AG102" i="18"/>
  <c r="AN93" i="18"/>
  <c r="AM27" i="19" s="1"/>
  <c r="AJ91" i="18"/>
  <c r="AI25" i="19" s="1"/>
  <c r="AJ113" i="18"/>
  <c r="AN89" i="18"/>
  <c r="AM23" i="19" s="1"/>
  <c r="AJ87" i="18"/>
  <c r="AI21" i="19" s="1"/>
  <c r="AJ109" i="18"/>
  <c r="AN85" i="18"/>
  <c r="AM19" i="19" s="1"/>
  <c r="AJ81" i="18"/>
  <c r="AI15" i="19" s="1"/>
  <c r="AJ103" i="18"/>
  <c r="C33" i="18"/>
  <c r="C38" i="18" s="1"/>
  <c r="C43" i="18" s="1"/>
  <c r="C48" i="18" s="1"/>
  <c r="C32" i="18"/>
  <c r="C37" i="18" s="1"/>
  <c r="C42" i="18" s="1"/>
  <c r="C47" i="18" s="1"/>
  <c r="C10" i="18"/>
  <c r="C54" i="18" s="1"/>
  <c r="C76" i="18" s="1"/>
  <c r="C98" i="18" s="1"/>
  <c r="C11" i="18"/>
  <c r="C55" i="18" s="1"/>
  <c r="C77" i="18" s="1"/>
  <c r="C99" i="18" s="1"/>
  <c r="C12" i="18"/>
  <c r="C56" i="18" s="1"/>
  <c r="C78" i="18" s="1"/>
  <c r="C100" i="18" s="1"/>
  <c r="C13" i="18"/>
  <c r="C57" i="18" s="1"/>
  <c r="C79" i="18" s="1"/>
  <c r="C101" i="18" s="1"/>
  <c r="C14" i="18"/>
  <c r="C58" i="18" s="1"/>
  <c r="C80" i="18" s="1"/>
  <c r="C102" i="18" s="1"/>
  <c r="C15" i="18"/>
  <c r="C59" i="18" s="1"/>
  <c r="C81" i="18" s="1"/>
  <c r="C103" i="18" s="1"/>
  <c r="C16" i="18"/>
  <c r="C60" i="18" s="1"/>
  <c r="C82" i="18" s="1"/>
  <c r="C104" i="18" s="1"/>
  <c r="C17" i="18"/>
  <c r="C61" i="18" s="1"/>
  <c r="C83" i="18" s="1"/>
  <c r="C105" i="18" s="1"/>
  <c r="C18" i="18"/>
  <c r="C62" i="18" s="1"/>
  <c r="C84" i="18" s="1"/>
  <c r="C106" i="18" s="1"/>
  <c r="C19" i="18"/>
  <c r="C63" i="18" s="1"/>
  <c r="C85" i="18" s="1"/>
  <c r="C107" i="18" s="1"/>
  <c r="C20" i="18"/>
  <c r="C64" i="18" s="1"/>
  <c r="C86" i="18" s="1"/>
  <c r="C108" i="18" s="1"/>
  <c r="C21" i="18"/>
  <c r="C65" i="18" s="1"/>
  <c r="C87" i="18" s="1"/>
  <c r="C109" i="18" s="1"/>
  <c r="C22" i="18"/>
  <c r="C66" i="18" s="1"/>
  <c r="C88" i="18" s="1"/>
  <c r="C110" i="18" s="1"/>
  <c r="C23" i="18"/>
  <c r="C67" i="18" s="1"/>
  <c r="C89" i="18" s="1"/>
  <c r="C111" i="18" s="1"/>
  <c r="C24" i="18"/>
  <c r="C68" i="18" s="1"/>
  <c r="C90" i="18" s="1"/>
  <c r="C112" i="18" s="1"/>
  <c r="C25" i="18"/>
  <c r="C69" i="18" s="1"/>
  <c r="C91" i="18" s="1"/>
  <c r="C113" i="18" s="1"/>
  <c r="C26" i="18"/>
  <c r="C70" i="18" s="1"/>
  <c r="C92" i="18" s="1"/>
  <c r="C114" i="18" s="1"/>
  <c r="C27" i="18"/>
  <c r="C71" i="18" s="1"/>
  <c r="C93" i="18" s="1"/>
  <c r="C115" i="18" s="1"/>
  <c r="C28" i="18"/>
  <c r="C72" i="18" s="1"/>
  <c r="C94" i="18" s="1"/>
  <c r="C116" i="18" s="1"/>
  <c r="C9" i="18"/>
  <c r="C53" i="18" s="1"/>
  <c r="C75" i="18" s="1"/>
  <c r="C97" i="18" s="1"/>
  <c r="E8" i="18"/>
  <c r="D19" i="21" s="1"/>
  <c r="F8" i="17"/>
  <c r="F31" i="17" s="1"/>
  <c r="E6" i="11"/>
  <c r="AL59" i="12"/>
  <c r="AK59" i="12"/>
  <c r="AF59" i="12"/>
  <c r="AG59" i="12"/>
  <c r="AJ59" i="12"/>
  <c r="AH59" i="12"/>
  <c r="AI59" i="12"/>
  <c r="F59" i="12"/>
  <c r="J59" i="12"/>
  <c r="N59" i="12"/>
  <c r="R59" i="12"/>
  <c r="V59" i="12"/>
  <c r="Z59" i="12"/>
  <c r="AD59" i="12"/>
  <c r="E59" i="12"/>
  <c r="H59" i="12"/>
  <c r="I59" i="12"/>
  <c r="L59" i="12"/>
  <c r="M59" i="12"/>
  <c r="P59" i="12"/>
  <c r="Q59" i="12"/>
  <c r="T59" i="12"/>
  <c r="U59" i="12"/>
  <c r="X59" i="12"/>
  <c r="Y59" i="12"/>
  <c r="AB59" i="12"/>
  <c r="AC59" i="12"/>
  <c r="D59" i="12"/>
  <c r="D6" i="12"/>
  <c r="I7" i="20" s="1"/>
  <c r="I32" i="20" s="1"/>
  <c r="D24" i="13"/>
  <c r="J38" i="29" s="1"/>
  <c r="W59" i="12"/>
  <c r="K59" i="12"/>
  <c r="AE59" i="12"/>
  <c r="AA59" i="12"/>
  <c r="S59" i="12"/>
  <c r="O59" i="12"/>
  <c r="G59" i="12"/>
  <c r="D6" i="16"/>
  <c r="E6" i="16" s="1"/>
  <c r="F6" i="16" s="1"/>
  <c r="G6" i="16" s="1"/>
  <c r="H6" i="16" s="1"/>
  <c r="I6" i="16" s="1"/>
  <c r="J6" i="16" s="1"/>
  <c r="K6" i="16" s="1"/>
  <c r="L6" i="16" s="1"/>
  <c r="M6" i="16" s="1"/>
  <c r="N6" i="16" s="1"/>
  <c r="O6" i="16" s="1"/>
  <c r="P6" i="16" s="1"/>
  <c r="Q6" i="16" s="1"/>
  <c r="R6" i="16" s="1"/>
  <c r="S6" i="16" s="1"/>
  <c r="T6" i="16" s="1"/>
  <c r="U6" i="16" s="1"/>
  <c r="V6" i="16" s="1"/>
  <c r="W6" i="16" s="1"/>
  <c r="X6" i="16" s="1"/>
  <c r="Y6" i="16" s="1"/>
  <c r="Z6" i="16" s="1"/>
  <c r="AA6" i="16" s="1"/>
  <c r="AB6" i="16" s="1"/>
  <c r="AC6" i="16" s="1"/>
  <c r="AD6" i="16" s="1"/>
  <c r="AE6" i="16" s="1"/>
  <c r="AF6" i="16" s="1"/>
  <c r="AG6" i="16" s="1"/>
  <c r="AH6" i="16" s="1"/>
  <c r="AI6" i="16" s="1"/>
  <c r="AJ6" i="16" s="1"/>
  <c r="AK6" i="16" s="1"/>
  <c r="AL6" i="16" s="1"/>
  <c r="AM6" i="16" s="1"/>
  <c r="D66" i="11"/>
  <c r="E66" i="11" s="1"/>
  <c r="F66" i="11" s="1"/>
  <c r="G66" i="11" s="1"/>
  <c r="H66" i="11" s="1"/>
  <c r="I66" i="11" s="1"/>
  <c r="J66" i="11" s="1"/>
  <c r="K66" i="11" s="1"/>
  <c r="L66" i="11" s="1"/>
  <c r="M66" i="11" s="1"/>
  <c r="N66" i="11" s="1"/>
  <c r="O66" i="11" s="1"/>
  <c r="P66" i="11" s="1"/>
  <c r="Q66" i="11" s="1"/>
  <c r="R66" i="11" s="1"/>
  <c r="S66" i="11" s="1"/>
  <c r="T66" i="11" s="1"/>
  <c r="U66" i="11" s="1"/>
  <c r="V66" i="11" s="1"/>
  <c r="W66" i="11" s="1"/>
  <c r="X66" i="11" s="1"/>
  <c r="Y66" i="11" s="1"/>
  <c r="Z66" i="11" s="1"/>
  <c r="AA66" i="11" s="1"/>
  <c r="AB66" i="11" s="1"/>
  <c r="AC66" i="11" s="1"/>
  <c r="AD66" i="11" s="1"/>
  <c r="AE66" i="11" s="1"/>
  <c r="AF66" i="11" s="1"/>
  <c r="AG66" i="11" s="1"/>
  <c r="AH66" i="11" s="1"/>
  <c r="AI66" i="11" s="1"/>
  <c r="AJ66" i="11" s="1"/>
  <c r="AK66" i="11" s="1"/>
  <c r="AL66" i="11" s="1"/>
  <c r="AM66" i="11" s="1"/>
  <c r="D70" i="11"/>
  <c r="E70" i="11" s="1"/>
  <c r="F70" i="11" s="1"/>
  <c r="G70" i="11" s="1"/>
  <c r="H70" i="11" s="1"/>
  <c r="I70" i="11" s="1"/>
  <c r="J70" i="11" s="1"/>
  <c r="K70" i="11" s="1"/>
  <c r="L70" i="11" s="1"/>
  <c r="M70" i="11" s="1"/>
  <c r="N70" i="11" s="1"/>
  <c r="O70" i="11" s="1"/>
  <c r="P70" i="11" s="1"/>
  <c r="Q70" i="11" s="1"/>
  <c r="R70" i="11" s="1"/>
  <c r="S70" i="11" s="1"/>
  <c r="T70" i="11" s="1"/>
  <c r="U70" i="11" s="1"/>
  <c r="V70" i="11" s="1"/>
  <c r="W70" i="11" s="1"/>
  <c r="X70" i="11" s="1"/>
  <c r="Y70" i="11" s="1"/>
  <c r="Z70" i="11" s="1"/>
  <c r="AA70" i="11" s="1"/>
  <c r="AB70" i="11" s="1"/>
  <c r="AC70" i="11" s="1"/>
  <c r="AD70" i="11" s="1"/>
  <c r="AE70" i="11" s="1"/>
  <c r="AF70" i="11" s="1"/>
  <c r="AG70" i="11" s="1"/>
  <c r="AH70" i="11" s="1"/>
  <c r="AI70" i="11" s="1"/>
  <c r="AJ70" i="11" s="1"/>
  <c r="AK70" i="11" s="1"/>
  <c r="AL70" i="11" s="1"/>
  <c r="AM70" i="11" s="1"/>
  <c r="D72" i="11"/>
  <c r="E72" i="11" s="1"/>
  <c r="D73" i="11"/>
  <c r="E73" i="11" s="1"/>
  <c r="F73" i="11" s="1"/>
  <c r="G73" i="11" s="1"/>
  <c r="H73" i="11" s="1"/>
  <c r="I73" i="11" s="1"/>
  <c r="J73" i="11" s="1"/>
  <c r="K73" i="11" s="1"/>
  <c r="L73" i="11" s="1"/>
  <c r="M73" i="11" s="1"/>
  <c r="N73" i="11" s="1"/>
  <c r="O73" i="11" s="1"/>
  <c r="P73" i="11" s="1"/>
  <c r="Q73" i="11" s="1"/>
  <c r="R73" i="11" s="1"/>
  <c r="S73" i="11" s="1"/>
  <c r="T73" i="11" s="1"/>
  <c r="U73" i="11" s="1"/>
  <c r="V73" i="11" s="1"/>
  <c r="W73" i="11" s="1"/>
  <c r="X73" i="11" s="1"/>
  <c r="Y73" i="11" s="1"/>
  <c r="Z73" i="11" s="1"/>
  <c r="AA73" i="11" s="1"/>
  <c r="AB73" i="11" s="1"/>
  <c r="AC73" i="11" s="1"/>
  <c r="AD73" i="11" s="1"/>
  <c r="AE73" i="11" s="1"/>
  <c r="AF73" i="11" s="1"/>
  <c r="AG73" i="11" s="1"/>
  <c r="AH73" i="11" s="1"/>
  <c r="AI73" i="11" s="1"/>
  <c r="AJ73" i="11" s="1"/>
  <c r="AK73" i="11" s="1"/>
  <c r="AL73" i="11" s="1"/>
  <c r="AM73" i="11" s="1"/>
  <c r="D74" i="11"/>
  <c r="E74" i="11" s="1"/>
  <c r="F74" i="11" s="1"/>
  <c r="G74" i="11" s="1"/>
  <c r="H74" i="11" s="1"/>
  <c r="I74" i="11" s="1"/>
  <c r="J74" i="11" s="1"/>
  <c r="K74" i="11" s="1"/>
  <c r="L74" i="11" s="1"/>
  <c r="M74" i="11" s="1"/>
  <c r="N74" i="11" s="1"/>
  <c r="O74" i="11" s="1"/>
  <c r="P74" i="11" s="1"/>
  <c r="Q74" i="11" s="1"/>
  <c r="R74" i="11" s="1"/>
  <c r="S74" i="11" s="1"/>
  <c r="T74" i="11" s="1"/>
  <c r="U74" i="11" s="1"/>
  <c r="V74" i="11" s="1"/>
  <c r="W74" i="11" s="1"/>
  <c r="X74" i="11" s="1"/>
  <c r="Y74" i="11" s="1"/>
  <c r="Z74" i="11" s="1"/>
  <c r="AA74" i="11" s="1"/>
  <c r="AB74" i="11" s="1"/>
  <c r="AC74" i="11" s="1"/>
  <c r="AD74" i="11" s="1"/>
  <c r="AE74" i="11" s="1"/>
  <c r="AF74" i="11" s="1"/>
  <c r="AG74" i="11" s="1"/>
  <c r="AH74" i="11" s="1"/>
  <c r="AI74" i="11" s="1"/>
  <c r="AJ74" i="11" s="1"/>
  <c r="AK74" i="11" s="1"/>
  <c r="AL74" i="11" s="1"/>
  <c r="AM74" i="11" s="1"/>
  <c r="D29" i="11"/>
  <c r="D26" i="11"/>
  <c r="C73" i="12"/>
  <c r="D62" i="11"/>
  <c r="E62" i="11" s="1"/>
  <c r="D6" i="13"/>
  <c r="C7" i="14" s="1"/>
  <c r="D7" i="14" s="1"/>
  <c r="E7" i="14" s="1"/>
  <c r="F7" i="14" s="1"/>
  <c r="G7" i="14" s="1"/>
  <c r="H7" i="14" s="1"/>
  <c r="I7" i="14" s="1"/>
  <c r="J7" i="14" s="1"/>
  <c r="K7" i="14" s="1"/>
  <c r="L7" i="14" s="1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Y7" i="14" s="1"/>
  <c r="Z7" i="14" s="1"/>
  <c r="AA7" i="14" s="1"/>
  <c r="AB7" i="14" s="1"/>
  <c r="AC7" i="14" s="1"/>
  <c r="AD7" i="14" s="1"/>
  <c r="AE7" i="14" s="1"/>
  <c r="AF7" i="14" s="1"/>
  <c r="AG7" i="14" s="1"/>
  <c r="AH7" i="14" s="1"/>
  <c r="AI7" i="14" s="1"/>
  <c r="AJ7" i="14" s="1"/>
  <c r="AK7" i="14" s="1"/>
  <c r="AL7" i="14" s="1"/>
  <c r="C59" i="12"/>
  <c r="C68" i="11"/>
  <c r="C61" i="11"/>
  <c r="C52" i="11"/>
  <c r="C51" i="11" s="1"/>
  <c r="C48" i="11"/>
  <c r="C36" i="11"/>
  <c r="C35" i="11" s="1"/>
  <c r="C28" i="11"/>
  <c r="C25" i="11"/>
  <c r="C19" i="11"/>
  <c r="C12" i="11"/>
  <c r="S29" i="18" l="1"/>
  <c r="S32" i="18" s="1"/>
  <c r="AA75" i="19"/>
  <c r="AA97" i="19" s="1"/>
  <c r="AA77" i="19"/>
  <c r="AA99" i="19" s="1"/>
  <c r="AC77" i="18"/>
  <c r="AB11" i="19" s="1"/>
  <c r="Y77" i="18"/>
  <c r="X11" i="19" s="1"/>
  <c r="U77" i="18"/>
  <c r="T11" i="19" s="1"/>
  <c r="AB76" i="18"/>
  <c r="AA10" i="19" s="1"/>
  <c r="T76" i="18"/>
  <c r="S10" i="19" s="1"/>
  <c r="AA75" i="18"/>
  <c r="Z9" i="19" s="1"/>
  <c r="W75" i="18"/>
  <c r="V9" i="19" s="1"/>
  <c r="S75" i="18"/>
  <c r="R9" i="19" s="1"/>
  <c r="S79" i="19"/>
  <c r="S101" i="19" s="1"/>
  <c r="O40" i="21"/>
  <c r="N22" i="14" s="1"/>
  <c r="F40" i="21"/>
  <c r="E22" i="14" s="1"/>
  <c r="H40" i="21"/>
  <c r="G22" i="14" s="1"/>
  <c r="AJ40" i="21"/>
  <c r="AI22" i="14" s="1"/>
  <c r="K40" i="21"/>
  <c r="J22" i="14" s="1"/>
  <c r="Z40" i="21"/>
  <c r="Y22" i="14" s="1"/>
  <c r="AF49" i="12"/>
  <c r="AG14" i="28" s="1"/>
  <c r="AJ49" i="12"/>
  <c r="AK14" i="28" s="1"/>
  <c r="AF43" i="21"/>
  <c r="AE24" i="14" s="1"/>
  <c r="AE33" i="21"/>
  <c r="AE21" i="13" s="1"/>
  <c r="AK35" i="29" s="1"/>
  <c r="AM33" i="21"/>
  <c r="AM21" i="13" s="1"/>
  <c r="AP35" i="29"/>
  <c r="AL38" i="21"/>
  <c r="AK23" i="14" s="1"/>
  <c r="AN43" i="32" s="1"/>
  <c r="AN45" i="32" s="1"/>
  <c r="AH38" i="21"/>
  <c r="AG23" i="14" s="1"/>
  <c r="AJ43" i="32" s="1"/>
  <c r="AJ45" i="32" s="1"/>
  <c r="AD38" i="21"/>
  <c r="AC23" i="14" s="1"/>
  <c r="AF43" i="32" s="1"/>
  <c r="AF45" i="32" s="1"/>
  <c r="AL43" i="21"/>
  <c r="AK24" i="14" s="1"/>
  <c r="AH43" i="21"/>
  <c r="AG24" i="14" s="1"/>
  <c r="AD43" i="21"/>
  <c r="AC24" i="14" s="1"/>
  <c r="AI47" i="12"/>
  <c r="AI49" i="12" s="1"/>
  <c r="AJ14" i="28" s="1"/>
  <c r="AE47" i="12"/>
  <c r="AE49" i="12" s="1"/>
  <c r="AF14" i="28" s="1"/>
  <c r="AL48" i="12"/>
  <c r="AO18" i="32" s="1"/>
  <c r="AO43" i="32" s="1"/>
  <c r="AO45" i="32" s="1"/>
  <c r="AH48" i="12"/>
  <c r="AK18" i="32" s="1"/>
  <c r="AK43" i="32" s="1"/>
  <c r="AK45" i="32" s="1"/>
  <c r="AD48" i="12"/>
  <c r="AG18" i="32" s="1"/>
  <c r="AG43" i="32" s="1"/>
  <c r="AG45" i="32" s="1"/>
  <c r="AJ33" i="21"/>
  <c r="AJ21" i="13" s="1"/>
  <c r="AG21" i="13"/>
  <c r="AS35" i="29"/>
  <c r="AJ35" i="29"/>
  <c r="AK38" i="21"/>
  <c r="AJ23" i="14" s="1"/>
  <c r="AM43" i="32" s="1"/>
  <c r="AM45" i="32" s="1"/>
  <c r="AG38" i="21"/>
  <c r="AF23" i="14" s="1"/>
  <c r="AI43" i="32" s="1"/>
  <c r="AI45" i="32" s="1"/>
  <c r="AC38" i="21"/>
  <c r="AB23" i="14" s="1"/>
  <c r="AE43" i="32" s="1"/>
  <c r="AE45" i="32" s="1"/>
  <c r="AK43" i="21"/>
  <c r="AJ24" i="14" s="1"/>
  <c r="AG43" i="21"/>
  <c r="AF24" i="14" s="1"/>
  <c r="AL47" i="12"/>
  <c r="AH47" i="12"/>
  <c r="AH49" i="12" s="1"/>
  <c r="AI14" i="28" s="1"/>
  <c r="AD47" i="12"/>
  <c r="AI33" i="21"/>
  <c r="AI21" i="13" s="1"/>
  <c r="AO35" i="29" s="1"/>
  <c r="AR35" i="29"/>
  <c r="AN35" i="29"/>
  <c r="AJ38" i="21"/>
  <c r="AI23" i="14" s="1"/>
  <c r="AL43" i="32" s="1"/>
  <c r="AL45" i="32" s="1"/>
  <c r="AF38" i="21"/>
  <c r="AE23" i="14" s="1"/>
  <c r="AH43" i="32" s="1"/>
  <c r="AH45" i="32" s="1"/>
  <c r="AF21" i="13"/>
  <c r="AK21" i="13"/>
  <c r="AQ35" i="29" s="1"/>
  <c r="AL35" i="29"/>
  <c r="AP48" i="12"/>
  <c r="AD18" i="32"/>
  <c r="AA49" i="12"/>
  <c r="AP47" i="12"/>
  <c r="AC21" i="13"/>
  <c r="AC43" i="21"/>
  <c r="AB24" i="14" s="1"/>
  <c r="AD43" i="32"/>
  <c r="AD45" i="32" s="1"/>
  <c r="X49" i="12"/>
  <c r="Y14" i="28" s="1"/>
  <c r="S43" i="21"/>
  <c r="R24" i="14" s="1"/>
  <c r="R33" i="21"/>
  <c r="R21" i="13" s="1"/>
  <c r="X35" i="29" s="1"/>
  <c r="Z33" i="21"/>
  <c r="Z21" i="13" s="1"/>
  <c r="W33" i="21"/>
  <c r="W21" i="13" s="1"/>
  <c r="AA33" i="21"/>
  <c r="AA21" i="13" s="1"/>
  <c r="Y33" i="21"/>
  <c r="Y21" i="13" s="1"/>
  <c r="S33" i="21"/>
  <c r="S21" i="13" s="1"/>
  <c r="AG35" i="29"/>
  <c r="AA38" i="21"/>
  <c r="Z23" i="14" s="1"/>
  <c r="AC43" i="32" s="1"/>
  <c r="AC45" i="32" s="1"/>
  <c r="W38" i="21"/>
  <c r="V23" i="14" s="1"/>
  <c r="Y43" i="32" s="1"/>
  <c r="Y45" i="32" s="1"/>
  <c r="S38" i="21"/>
  <c r="R23" i="14" s="1"/>
  <c r="U43" i="32" s="1"/>
  <c r="U45" i="32" s="1"/>
  <c r="Z43" i="21"/>
  <c r="Y24" i="14" s="1"/>
  <c r="W47" i="12"/>
  <c r="W49" i="12" s="1"/>
  <c r="X14" i="28" s="1"/>
  <c r="S47" i="12"/>
  <c r="S49" i="12" s="1"/>
  <c r="T14" i="28" s="1"/>
  <c r="T21" i="13"/>
  <c r="Z35" i="29" s="1"/>
  <c r="AC35" i="29"/>
  <c r="AF35" i="29"/>
  <c r="Z38" i="21"/>
  <c r="Y23" i="14" s="1"/>
  <c r="AB43" i="32" s="1"/>
  <c r="AB45" i="32" s="1"/>
  <c r="V38" i="21"/>
  <c r="U23" i="14" s="1"/>
  <c r="X43" i="32" s="1"/>
  <c r="X45" i="32" s="1"/>
  <c r="R38" i="21"/>
  <c r="Q23" i="14" s="1"/>
  <c r="T43" i="32" s="1"/>
  <c r="T45" i="32" s="1"/>
  <c r="Y43" i="21"/>
  <c r="X24" i="14" s="1"/>
  <c r="Z47" i="12"/>
  <c r="Z49" i="12" s="1"/>
  <c r="AA14" i="28" s="1"/>
  <c r="V47" i="12"/>
  <c r="V49" i="12" s="1"/>
  <c r="W14" i="28" s="1"/>
  <c r="R47" i="12"/>
  <c r="R49" i="12" s="1"/>
  <c r="S14" i="28" s="1"/>
  <c r="V33" i="21"/>
  <c r="V21" i="13" s="1"/>
  <c r="AB35" i="29" s="1"/>
  <c r="X33" i="21"/>
  <c r="X21" i="13" s="1"/>
  <c r="V40" i="21"/>
  <c r="U22" i="14" s="1"/>
  <c r="W40" i="21"/>
  <c r="V22" i="14" s="1"/>
  <c r="U33" i="21"/>
  <c r="U21" i="13" s="1"/>
  <c r="AE35" i="29"/>
  <c r="Y38" i="21"/>
  <c r="X23" i="14" s="1"/>
  <c r="AA43" i="32" s="1"/>
  <c r="AA45" i="32" s="1"/>
  <c r="U38" i="21"/>
  <c r="T23" i="14" s="1"/>
  <c r="W43" i="32" s="1"/>
  <c r="W45" i="32" s="1"/>
  <c r="Q38" i="21"/>
  <c r="P23" i="14" s="1"/>
  <c r="S43" i="32" s="1"/>
  <c r="S45" i="32" s="1"/>
  <c r="AB33" i="21"/>
  <c r="AE40" i="21"/>
  <c r="AD22" i="14" s="1"/>
  <c r="Y35" i="29"/>
  <c r="AD35" i="29"/>
  <c r="X38" i="21"/>
  <c r="W23" i="14" s="1"/>
  <c r="Z43" i="32" s="1"/>
  <c r="Z45" i="32" s="1"/>
  <c r="T38" i="21"/>
  <c r="S23" i="14" s="1"/>
  <c r="V43" i="32" s="1"/>
  <c r="V45" i="32" s="1"/>
  <c r="G21" i="13"/>
  <c r="N33" i="21"/>
  <c r="N21" i="13" s="1"/>
  <c r="N47" i="12"/>
  <c r="L49" i="12"/>
  <c r="M14" i="28" s="1"/>
  <c r="N49" i="12"/>
  <c r="O14" i="28" s="1"/>
  <c r="J40" i="21"/>
  <c r="I22" i="14" s="1"/>
  <c r="K47" i="12"/>
  <c r="F47" i="12"/>
  <c r="F49" i="12" s="1"/>
  <c r="G14" i="28" s="1"/>
  <c r="L40" i="21"/>
  <c r="K22" i="14" s="1"/>
  <c r="AF40" i="21"/>
  <c r="AE22" i="14" s="1"/>
  <c r="K33" i="21"/>
  <c r="K21" i="13" s="1"/>
  <c r="J21" i="13"/>
  <c r="P35" i="29" s="1"/>
  <c r="L33" i="21"/>
  <c r="R40" i="21"/>
  <c r="Q22" i="14" s="1"/>
  <c r="G47" i="12"/>
  <c r="O47" i="12"/>
  <c r="AO47" i="12" s="1"/>
  <c r="Y40" i="21"/>
  <c r="X22" i="14" s="1"/>
  <c r="I49" i="12"/>
  <c r="J14" i="28" s="1"/>
  <c r="J49" i="12"/>
  <c r="K14" i="28" s="1"/>
  <c r="L21" i="13"/>
  <c r="R35" i="29" s="1"/>
  <c r="O38" i="21"/>
  <c r="N23" i="14" s="1"/>
  <c r="Q43" i="32" s="1"/>
  <c r="Q45" i="32" s="1"/>
  <c r="K38" i="21"/>
  <c r="J23" i="14" s="1"/>
  <c r="M43" i="32" s="1"/>
  <c r="M45" i="32" s="1"/>
  <c r="G38" i="21"/>
  <c r="F23" i="14" s="1"/>
  <c r="I43" i="32" s="1"/>
  <c r="I45" i="32" s="1"/>
  <c r="N43" i="21"/>
  <c r="M24" i="14" s="1"/>
  <c r="J43" i="21"/>
  <c r="I24" i="14" s="1"/>
  <c r="M47" i="12"/>
  <c r="M49" i="12" s="1"/>
  <c r="N14" i="28" s="1"/>
  <c r="E47" i="12"/>
  <c r="E49" i="12" s="1"/>
  <c r="F14" i="28" s="1"/>
  <c r="O48" i="12"/>
  <c r="K48" i="12"/>
  <c r="N18" i="32" s="1"/>
  <c r="N43" i="32" s="1"/>
  <c r="N45" i="32" s="1"/>
  <c r="G48" i="12"/>
  <c r="J18" i="32" s="1"/>
  <c r="J43" i="32" s="1"/>
  <c r="J45" i="32" s="1"/>
  <c r="I21" i="13"/>
  <c r="U35" i="29"/>
  <c r="Q35" i="29"/>
  <c r="N38" i="21"/>
  <c r="M23" i="14" s="1"/>
  <c r="P43" i="32" s="1"/>
  <c r="P45" i="32" s="1"/>
  <c r="J38" i="21"/>
  <c r="I23" i="14" s="1"/>
  <c r="L43" i="32" s="1"/>
  <c r="L45" i="32" s="1"/>
  <c r="F38" i="21"/>
  <c r="E23" i="14" s="1"/>
  <c r="H43" i="32" s="1"/>
  <c r="H45" i="32" s="1"/>
  <c r="M43" i="21"/>
  <c r="L24" i="14" s="1"/>
  <c r="I43" i="21"/>
  <c r="H24" i="14" s="1"/>
  <c r="H47" i="12"/>
  <c r="H49" i="12" s="1"/>
  <c r="I14" i="28" s="1"/>
  <c r="H33" i="21"/>
  <c r="H21" i="13" s="1"/>
  <c r="N35" i="29" s="1"/>
  <c r="P33" i="21"/>
  <c r="P21" i="13" s="1"/>
  <c r="V35" i="29" s="1"/>
  <c r="Q33" i="21"/>
  <c r="M35" i="29"/>
  <c r="T35" i="29"/>
  <c r="M38" i="21"/>
  <c r="L23" i="14" s="1"/>
  <c r="O43" i="32" s="1"/>
  <c r="O45" i="32" s="1"/>
  <c r="I38" i="21"/>
  <c r="H23" i="14" s="1"/>
  <c r="K43" i="32" s="1"/>
  <c r="K45" i="32" s="1"/>
  <c r="G43" i="21"/>
  <c r="F24" i="14" s="1"/>
  <c r="L43" i="21"/>
  <c r="K24" i="14" s="1"/>
  <c r="H43" i="21"/>
  <c r="G24" i="14" s="1"/>
  <c r="M21" i="13"/>
  <c r="S35" i="29" s="1"/>
  <c r="O43" i="21"/>
  <c r="N24" i="14" s="1"/>
  <c r="K43" i="21"/>
  <c r="J24" i="14" s="1"/>
  <c r="C47" i="12"/>
  <c r="T40" i="21"/>
  <c r="S22" i="14" s="1"/>
  <c r="AH40" i="21"/>
  <c r="AG22" i="14" s="1"/>
  <c r="AD40" i="21"/>
  <c r="AC22" i="14" s="1"/>
  <c r="AI40" i="21"/>
  <c r="AH22" i="14" s="1"/>
  <c r="N40" i="21"/>
  <c r="M22" i="14" s="1"/>
  <c r="AL40" i="21"/>
  <c r="AK22" i="14" s="1"/>
  <c r="AB40" i="21"/>
  <c r="AA22" i="14" s="1"/>
  <c r="X40" i="21"/>
  <c r="W22" i="14" s="1"/>
  <c r="M40" i="21"/>
  <c r="L22" i="14" s="1"/>
  <c r="S40" i="21"/>
  <c r="R22" i="14" s="1"/>
  <c r="F33" i="21"/>
  <c r="P40" i="21"/>
  <c r="O22" i="14" s="1"/>
  <c r="AK40" i="21"/>
  <c r="AJ22" i="14" s="1"/>
  <c r="E38" i="21"/>
  <c r="D23" i="14" s="1"/>
  <c r="G43" i="32" s="1"/>
  <c r="G45" i="32" s="1"/>
  <c r="C49" i="12"/>
  <c r="F18" i="32"/>
  <c r="E33" i="21"/>
  <c r="D41" i="21"/>
  <c r="D38" i="21"/>
  <c r="C23" i="14" s="1"/>
  <c r="D43" i="21"/>
  <c r="C24" i="14" s="1"/>
  <c r="D56" i="11" s="1"/>
  <c r="F17" i="32" s="1"/>
  <c r="O45" i="12"/>
  <c r="P17" i="28"/>
  <c r="AN59" i="12"/>
  <c r="E28" i="33" s="1"/>
  <c r="AO59" i="12"/>
  <c r="F28" i="33" s="1"/>
  <c r="AP59" i="12"/>
  <c r="G28" i="33" s="1"/>
  <c r="E77" i="18"/>
  <c r="E99" i="18" s="1"/>
  <c r="E78" i="18"/>
  <c r="E100" i="18" s="1"/>
  <c r="H29" i="32"/>
  <c r="P40" i="11"/>
  <c r="Q40" i="11" s="1"/>
  <c r="R40" i="11" s="1"/>
  <c r="S40" i="11" s="1"/>
  <c r="T40" i="11" s="1"/>
  <c r="U40" i="11" s="1"/>
  <c r="V40" i="11" s="1"/>
  <c r="W40" i="11" s="1"/>
  <c r="X40" i="11" s="1"/>
  <c r="Y40" i="11" s="1"/>
  <c r="Z40" i="11" s="1"/>
  <c r="AA40" i="11" s="1"/>
  <c r="AO40" i="11"/>
  <c r="P31" i="11"/>
  <c r="Q31" i="11" s="1"/>
  <c r="R31" i="11" s="1"/>
  <c r="S31" i="11" s="1"/>
  <c r="T31" i="11" s="1"/>
  <c r="U31" i="11" s="1"/>
  <c r="V31" i="11" s="1"/>
  <c r="W31" i="11" s="1"/>
  <c r="X31" i="11" s="1"/>
  <c r="Y31" i="11" s="1"/>
  <c r="Z31" i="11" s="1"/>
  <c r="AA31" i="11" s="1"/>
  <c r="AO31" i="11"/>
  <c r="P27" i="11"/>
  <c r="Q27" i="11" s="1"/>
  <c r="R27" i="11" s="1"/>
  <c r="S27" i="11" s="1"/>
  <c r="T27" i="11" s="1"/>
  <c r="U27" i="11" s="1"/>
  <c r="V27" i="11" s="1"/>
  <c r="W27" i="11" s="1"/>
  <c r="X27" i="11" s="1"/>
  <c r="Y27" i="11" s="1"/>
  <c r="Z27" i="11" s="1"/>
  <c r="AA27" i="11" s="1"/>
  <c r="AO27" i="11"/>
  <c r="F29" i="32"/>
  <c r="R29" i="32"/>
  <c r="AH29" i="32"/>
  <c r="G29" i="32"/>
  <c r="O29" i="32"/>
  <c r="W29" i="32"/>
  <c r="AE29" i="32"/>
  <c r="N29" i="32"/>
  <c r="V29" i="32"/>
  <c r="AL29" i="32"/>
  <c r="L29" i="32"/>
  <c r="T29" i="32"/>
  <c r="AB29" i="32"/>
  <c r="AJ29" i="32"/>
  <c r="I29" i="32"/>
  <c r="Q29" i="32"/>
  <c r="Y29" i="32"/>
  <c r="AG29" i="32"/>
  <c r="P29" i="32"/>
  <c r="X29" i="32"/>
  <c r="AF29" i="32"/>
  <c r="AN29" i="32"/>
  <c r="M29" i="32"/>
  <c r="U29" i="32"/>
  <c r="AC29" i="32"/>
  <c r="AK29" i="32"/>
  <c r="J29" i="32"/>
  <c r="K29" i="32"/>
  <c r="S29" i="32"/>
  <c r="AA29" i="32"/>
  <c r="AI29" i="32"/>
  <c r="AO29" i="32"/>
  <c r="AD29" i="32"/>
  <c r="AM29" i="32"/>
  <c r="Z29" i="32"/>
  <c r="Q27" i="24"/>
  <c r="Q39" i="24" s="1"/>
  <c r="Q29" i="24"/>
  <c r="Q42" i="24" s="1"/>
  <c r="Q48" i="24"/>
  <c r="Q47" i="24"/>
  <c r="V37" i="29"/>
  <c r="Q25" i="24"/>
  <c r="Q26" i="24" s="1"/>
  <c r="Q26" i="13"/>
  <c r="Q64" i="24"/>
  <c r="P71" i="12" s="1"/>
  <c r="S48" i="32" s="1"/>
  <c r="Q63" i="24"/>
  <c r="Q36" i="24"/>
  <c r="Q43" i="24" s="1"/>
  <c r="Q30" i="13" s="1"/>
  <c r="Q35" i="24"/>
  <c r="P29" i="14" s="1"/>
  <c r="AA23" i="19"/>
  <c r="AB111" i="18"/>
  <c r="AA19" i="19"/>
  <c r="AB107" i="18"/>
  <c r="K19" i="19"/>
  <c r="L107" i="18"/>
  <c r="I21" i="19"/>
  <c r="J109" i="18"/>
  <c r="J22" i="19"/>
  <c r="K110" i="18"/>
  <c r="AE15" i="19"/>
  <c r="AF103" i="18"/>
  <c r="AA27" i="19"/>
  <c r="AB115" i="18"/>
  <c r="AD26" i="19"/>
  <c r="AE114" i="18"/>
  <c r="E14" i="19"/>
  <c r="F102" i="18"/>
  <c r="J15" i="19"/>
  <c r="K103" i="18"/>
  <c r="Y18" i="19"/>
  <c r="Z106" i="18"/>
  <c r="H21" i="19"/>
  <c r="I109" i="18"/>
  <c r="AE24" i="19"/>
  <c r="AF112" i="18"/>
  <c r="M26" i="19"/>
  <c r="N114" i="18"/>
  <c r="AA28" i="19"/>
  <c r="AB116" i="18"/>
  <c r="M16" i="19"/>
  <c r="N104" i="18"/>
  <c r="J17" i="19"/>
  <c r="K105" i="18"/>
  <c r="J21" i="19"/>
  <c r="K109" i="18"/>
  <c r="Y24" i="19"/>
  <c r="Z112" i="18"/>
  <c r="X27" i="19"/>
  <c r="Y115" i="18"/>
  <c r="E102" i="18"/>
  <c r="D14" i="19"/>
  <c r="Z115" i="18"/>
  <c r="Y27" i="19"/>
  <c r="F20" i="19"/>
  <c r="G108" i="18"/>
  <c r="S17" i="19"/>
  <c r="T105" i="18"/>
  <c r="N17" i="19"/>
  <c r="O105" i="18"/>
  <c r="E15" i="19"/>
  <c r="F103" i="18"/>
  <c r="AA14" i="19"/>
  <c r="AB102" i="18"/>
  <c r="K102" i="18"/>
  <c r="AA80" i="18"/>
  <c r="S15" i="19"/>
  <c r="T103" i="18"/>
  <c r="E17" i="19"/>
  <c r="F105" i="18"/>
  <c r="Z18" i="19"/>
  <c r="AA106" i="18"/>
  <c r="X20" i="19"/>
  <c r="Y108" i="18"/>
  <c r="H24" i="19"/>
  <c r="I112" i="18"/>
  <c r="M25" i="19"/>
  <c r="N113" i="18"/>
  <c r="T28" i="19"/>
  <c r="U116" i="18"/>
  <c r="S19" i="19"/>
  <c r="T107" i="18"/>
  <c r="V14" i="19"/>
  <c r="W102" i="18"/>
  <c r="M22" i="19"/>
  <c r="N110" i="18"/>
  <c r="K27" i="19"/>
  <c r="L115" i="18"/>
  <c r="V22" i="19"/>
  <c r="W110" i="18"/>
  <c r="AK16" i="19"/>
  <c r="AL104" i="18"/>
  <c r="AG22" i="19"/>
  <c r="AH110" i="18"/>
  <c r="AK27" i="19"/>
  <c r="AL115" i="18"/>
  <c r="AC14" i="19"/>
  <c r="AD102" i="18"/>
  <c r="G16" i="19"/>
  <c r="H104" i="18"/>
  <c r="L17" i="19"/>
  <c r="M105" i="18"/>
  <c r="Q18" i="19"/>
  <c r="R106" i="18"/>
  <c r="V19" i="19"/>
  <c r="W107" i="18"/>
  <c r="AA20" i="19"/>
  <c r="AB108" i="18"/>
  <c r="M109" i="18"/>
  <c r="E22" i="19"/>
  <c r="F110" i="18"/>
  <c r="V110" i="18"/>
  <c r="R23" i="19"/>
  <c r="S111" i="18"/>
  <c r="AE111" i="18"/>
  <c r="W24" i="19"/>
  <c r="X112" i="18"/>
  <c r="I113" i="18"/>
  <c r="AB25" i="19"/>
  <c r="AC113" i="18"/>
  <c r="R114" i="18"/>
  <c r="N27" i="19"/>
  <c r="O115" i="18"/>
  <c r="AA115" i="18"/>
  <c r="S28" i="19"/>
  <c r="T116" i="18"/>
  <c r="AF116" i="18"/>
  <c r="AJ17" i="19"/>
  <c r="AK105" i="18"/>
  <c r="AG109" i="18"/>
  <c r="AF25" i="19"/>
  <c r="AG113" i="18"/>
  <c r="AK115" i="18"/>
  <c r="P111" i="18"/>
  <c r="AJ104" i="18"/>
  <c r="AJ110" i="18"/>
  <c r="AG111" i="18"/>
  <c r="AL106" i="18"/>
  <c r="F108" i="18"/>
  <c r="X15" i="19"/>
  <c r="Y103" i="18"/>
  <c r="R17" i="19"/>
  <c r="S105" i="18"/>
  <c r="AE105" i="18"/>
  <c r="O18" i="19"/>
  <c r="P106" i="18"/>
  <c r="AC85" i="18"/>
  <c r="R108" i="18"/>
  <c r="AC89" i="18"/>
  <c r="N24" i="19"/>
  <c r="O112" i="18"/>
  <c r="K18" i="19"/>
  <c r="F14" i="19"/>
  <c r="G102" i="18"/>
  <c r="H16" i="19"/>
  <c r="I104" i="18"/>
  <c r="K23" i="19"/>
  <c r="L111" i="18"/>
  <c r="AG18" i="19"/>
  <c r="AH106" i="18"/>
  <c r="AK23" i="19"/>
  <c r="AL111" i="18"/>
  <c r="O16" i="19"/>
  <c r="P104" i="18"/>
  <c r="T17" i="19"/>
  <c r="U105" i="18"/>
  <c r="AD19" i="19"/>
  <c r="AE107" i="18"/>
  <c r="Q22" i="19"/>
  <c r="R110" i="18"/>
  <c r="Z23" i="19"/>
  <c r="AA111" i="18"/>
  <c r="V27" i="19"/>
  <c r="W115" i="18"/>
  <c r="AJ20" i="19"/>
  <c r="AK108" i="18"/>
  <c r="AF27" i="19"/>
  <c r="AG115" i="18"/>
  <c r="Z21" i="19"/>
  <c r="AA109" i="18"/>
  <c r="AC27" i="19"/>
  <c r="AD115" i="18"/>
  <c r="AD22" i="19"/>
  <c r="AE110" i="18"/>
  <c r="I15" i="19"/>
  <c r="J103" i="18"/>
  <c r="AN107" i="18"/>
  <c r="AN111" i="18"/>
  <c r="AN115" i="18"/>
  <c r="AG104" i="18"/>
  <c r="AG107" i="18"/>
  <c r="AG112" i="18"/>
  <c r="AG116" i="18"/>
  <c r="G15" i="19"/>
  <c r="H103" i="18"/>
  <c r="AB103" i="18"/>
  <c r="X16" i="19"/>
  <c r="Y104" i="18"/>
  <c r="J105" i="18"/>
  <c r="R18" i="19"/>
  <c r="S106" i="18"/>
  <c r="AE106" i="18"/>
  <c r="H20" i="19"/>
  <c r="I108" i="18"/>
  <c r="F109" i="18"/>
  <c r="Y21" i="19"/>
  <c r="Z109" i="18"/>
  <c r="M112" i="18"/>
  <c r="R113" i="18"/>
  <c r="Y116" i="18"/>
  <c r="N83" i="18"/>
  <c r="R26" i="19"/>
  <c r="S114" i="18"/>
  <c r="AJ102" i="18"/>
  <c r="AF20" i="19"/>
  <c r="AG108" i="18"/>
  <c r="AD110" i="18"/>
  <c r="AM25" i="19"/>
  <c r="AN113" i="18"/>
  <c r="T115" i="18"/>
  <c r="L20" i="19"/>
  <c r="M108" i="18"/>
  <c r="O114" i="18"/>
  <c r="AK15" i="19"/>
  <c r="AL103" i="18"/>
  <c r="AL105" i="18"/>
  <c r="AG21" i="19"/>
  <c r="AH109" i="18"/>
  <c r="AH111" i="18"/>
  <c r="AG26" i="19"/>
  <c r="AH114" i="18"/>
  <c r="AL116" i="18"/>
  <c r="U14" i="19"/>
  <c r="V102" i="18"/>
  <c r="Z15" i="19"/>
  <c r="AA103" i="18"/>
  <c r="L104" i="18"/>
  <c r="AE16" i="19"/>
  <c r="AF104" i="18"/>
  <c r="Q105" i="18"/>
  <c r="I18" i="19"/>
  <c r="J106" i="18"/>
  <c r="V106" i="18"/>
  <c r="N19" i="19"/>
  <c r="O107" i="18"/>
  <c r="AA107" i="18"/>
  <c r="H86" i="18"/>
  <c r="S20" i="19"/>
  <c r="T108" i="18"/>
  <c r="AF108" i="18"/>
  <c r="X21" i="19"/>
  <c r="Y109" i="18"/>
  <c r="J110" i="18"/>
  <c r="J23" i="19"/>
  <c r="K111" i="18"/>
  <c r="W111" i="18"/>
  <c r="O24" i="19"/>
  <c r="P112" i="18"/>
  <c r="AB112" i="18"/>
  <c r="T25" i="19"/>
  <c r="U113" i="18"/>
  <c r="J114" i="18"/>
  <c r="F27" i="19"/>
  <c r="G115" i="18"/>
  <c r="S115" i="18"/>
  <c r="K28" i="19"/>
  <c r="L116" i="18"/>
  <c r="X116" i="18"/>
  <c r="AJ15" i="19"/>
  <c r="AK103" i="18"/>
  <c r="AK107" i="18"/>
  <c r="AJ23" i="19"/>
  <c r="AK111" i="18"/>
  <c r="AK114" i="18"/>
  <c r="Q108" i="18"/>
  <c r="AF115" i="18"/>
  <c r="AJ108" i="18"/>
  <c r="AJ116" i="18"/>
  <c r="AK106" i="18"/>
  <c r="T102" i="18"/>
  <c r="AE14" i="19"/>
  <c r="AF102" i="18"/>
  <c r="Q103" i="18"/>
  <c r="P19" i="19"/>
  <c r="Q107" i="18"/>
  <c r="AE22" i="19"/>
  <c r="AF110" i="18"/>
  <c r="U111" i="18"/>
  <c r="K26" i="19"/>
  <c r="L114" i="18"/>
  <c r="E114" i="18"/>
  <c r="D26" i="19"/>
  <c r="R28" i="19"/>
  <c r="S116" i="18"/>
  <c r="F26" i="19"/>
  <c r="G114" i="18"/>
  <c r="S25" i="19"/>
  <c r="T113" i="18"/>
  <c r="E25" i="19"/>
  <c r="AB15" i="19"/>
  <c r="Q17" i="19"/>
  <c r="R105" i="18"/>
  <c r="P24" i="19"/>
  <c r="Q112" i="18"/>
  <c r="U25" i="19"/>
  <c r="V113" i="18"/>
  <c r="AB28" i="19"/>
  <c r="AC116" i="18"/>
  <c r="R14" i="19"/>
  <c r="S102" i="18"/>
  <c r="P103" i="18"/>
  <c r="P16" i="19"/>
  <c r="Q104" i="18"/>
  <c r="AC104" i="18"/>
  <c r="AC17" i="19"/>
  <c r="AD105" i="18"/>
  <c r="W106" i="18"/>
  <c r="U108" i="18"/>
  <c r="Q21" i="19"/>
  <c r="R109" i="18"/>
  <c r="AD109" i="18"/>
  <c r="X24" i="19"/>
  <c r="Y112" i="18"/>
  <c r="J113" i="18"/>
  <c r="AC25" i="19"/>
  <c r="AD113" i="18"/>
  <c r="Q116" i="18"/>
  <c r="K15" i="19"/>
  <c r="L103" i="18"/>
  <c r="AG106" i="18"/>
  <c r="Z22" i="19"/>
  <c r="AA110" i="18"/>
  <c r="AA114" i="18"/>
  <c r="N18" i="19"/>
  <c r="O106" i="18"/>
  <c r="AN109" i="18"/>
  <c r="V114" i="18"/>
  <c r="E26" i="19"/>
  <c r="F114" i="18"/>
  <c r="G110" i="18"/>
  <c r="AK14" i="19"/>
  <c r="AL102" i="18"/>
  <c r="AH104" i="18"/>
  <c r="AK19" i="19"/>
  <c r="AL107" i="18"/>
  <c r="AL109" i="18"/>
  <c r="AG25" i="19"/>
  <c r="AH113" i="18"/>
  <c r="AH115" i="18"/>
  <c r="M14" i="19"/>
  <c r="N102" i="18"/>
  <c r="Z102" i="18"/>
  <c r="G81" i="18"/>
  <c r="R15" i="19"/>
  <c r="S103" i="18"/>
  <c r="AE103" i="18"/>
  <c r="W16" i="19"/>
  <c r="X104" i="18"/>
  <c r="I105" i="18"/>
  <c r="AB17" i="19"/>
  <c r="AC105" i="18"/>
  <c r="N106" i="18"/>
  <c r="F19" i="19"/>
  <c r="G107" i="18"/>
  <c r="S107" i="18"/>
  <c r="K20" i="19"/>
  <c r="L108" i="18"/>
  <c r="X108" i="18"/>
  <c r="P21" i="19"/>
  <c r="Q109" i="18"/>
  <c r="AC109" i="18"/>
  <c r="Y22" i="19"/>
  <c r="Z110" i="18"/>
  <c r="O111" i="18"/>
  <c r="G24" i="19"/>
  <c r="H112" i="18"/>
  <c r="T112" i="18"/>
  <c r="L25" i="19"/>
  <c r="M113" i="18"/>
  <c r="Y113" i="18"/>
  <c r="Y26" i="19"/>
  <c r="Z114" i="18"/>
  <c r="K115" i="18"/>
  <c r="AD27" i="19"/>
  <c r="AE115" i="18"/>
  <c r="P116" i="18"/>
  <c r="AJ14" i="19"/>
  <c r="AK102" i="18"/>
  <c r="AK104" i="18"/>
  <c r="AJ21" i="19"/>
  <c r="AK109" i="18"/>
  <c r="AK112" i="18"/>
  <c r="AJ28" i="19"/>
  <c r="AK116" i="18"/>
  <c r="G106" i="18"/>
  <c r="P115" i="18"/>
  <c r="AN106" i="18"/>
  <c r="AJ114" i="18"/>
  <c r="L102" i="18"/>
  <c r="F17" i="19"/>
  <c r="G105" i="18"/>
  <c r="W18" i="19"/>
  <c r="X106" i="18"/>
  <c r="I107" i="18"/>
  <c r="U107" i="18"/>
  <c r="T19" i="19"/>
  <c r="N25" i="19"/>
  <c r="O113" i="18"/>
  <c r="V116" i="18"/>
  <c r="D20" i="19"/>
  <c r="E108" i="18"/>
  <c r="I27" i="19"/>
  <c r="J115" i="18"/>
  <c r="X26" i="19"/>
  <c r="Y114" i="18"/>
  <c r="T26" i="19"/>
  <c r="U114" i="18"/>
  <c r="L28" i="19"/>
  <c r="X103" i="18"/>
  <c r="H107" i="18"/>
  <c r="H111" i="18"/>
  <c r="X111" i="18"/>
  <c r="H115" i="18"/>
  <c r="X115" i="18"/>
  <c r="AN102" i="18"/>
  <c r="AJ105" i="18"/>
  <c r="AJ106" i="18"/>
  <c r="AJ107" i="18"/>
  <c r="AN108" i="18"/>
  <c r="AN110" i="18"/>
  <c r="AN112" i="18"/>
  <c r="AN114" i="18"/>
  <c r="AN116" i="18"/>
  <c r="AH116" i="18"/>
  <c r="AK113" i="18"/>
  <c r="AL110" i="18"/>
  <c r="H102" i="18"/>
  <c r="P102" i="18"/>
  <c r="X102" i="18"/>
  <c r="F107" i="18"/>
  <c r="T15" i="19"/>
  <c r="U103" i="18"/>
  <c r="J104" i="18"/>
  <c r="AC16" i="19"/>
  <c r="AD104" i="18"/>
  <c r="G18" i="19"/>
  <c r="H106" i="18"/>
  <c r="T106" i="18"/>
  <c r="L19" i="19"/>
  <c r="M107" i="18"/>
  <c r="Y107" i="18"/>
  <c r="U20" i="19"/>
  <c r="V108" i="18"/>
  <c r="S109" i="18"/>
  <c r="P110" i="18"/>
  <c r="I24" i="19"/>
  <c r="J112" i="18"/>
  <c r="S26" i="19"/>
  <c r="T114" i="18"/>
  <c r="I115" i="18"/>
  <c r="Q93" i="18"/>
  <c r="N94" i="18"/>
  <c r="E111" i="18"/>
  <c r="D23" i="19"/>
  <c r="E113" i="18"/>
  <c r="V28" i="19"/>
  <c r="W116" i="18"/>
  <c r="O116" i="18"/>
  <c r="V115" i="18"/>
  <c r="U27" i="19"/>
  <c r="L26" i="19"/>
  <c r="M114" i="18"/>
  <c r="I114" i="18"/>
  <c r="K25" i="19"/>
  <c r="L113" i="18"/>
  <c r="H113" i="18"/>
  <c r="F24" i="19"/>
  <c r="G112" i="18"/>
  <c r="AD111" i="18"/>
  <c r="W108" i="18"/>
  <c r="V20" i="19"/>
  <c r="H18" i="19"/>
  <c r="I106" i="18"/>
  <c r="Y15" i="19"/>
  <c r="Z103" i="18"/>
  <c r="X22" i="19"/>
  <c r="L15" i="19"/>
  <c r="M103" i="18"/>
  <c r="U16" i="19"/>
  <c r="V104" i="18"/>
  <c r="Z17" i="19"/>
  <c r="AA105" i="18"/>
  <c r="AE18" i="19"/>
  <c r="AF106" i="18"/>
  <c r="M20" i="19"/>
  <c r="N108" i="18"/>
  <c r="AC28" i="19"/>
  <c r="AD116" i="18"/>
  <c r="E103" i="18"/>
  <c r="D15" i="19"/>
  <c r="E105" i="18"/>
  <c r="D21" i="19"/>
  <c r="E109" i="18"/>
  <c r="AD28" i="19"/>
  <c r="AE116" i="18"/>
  <c r="K94" i="18"/>
  <c r="G116" i="18"/>
  <c r="M27" i="19"/>
  <c r="N115" i="18"/>
  <c r="P92" i="18"/>
  <c r="Q92" i="18"/>
  <c r="AE90" i="18"/>
  <c r="Z24" i="19"/>
  <c r="AA112" i="18"/>
  <c r="J24" i="19"/>
  <c r="K112" i="18"/>
  <c r="K21" i="19"/>
  <c r="L109" i="18"/>
  <c r="X18" i="19"/>
  <c r="Y106" i="18"/>
  <c r="N16" i="19"/>
  <c r="O104" i="18"/>
  <c r="E110" i="18"/>
  <c r="D22" i="19"/>
  <c r="D28" i="19"/>
  <c r="E116" i="18"/>
  <c r="Z28" i="19"/>
  <c r="AA116" i="18"/>
  <c r="Q27" i="19"/>
  <c r="R115" i="18"/>
  <c r="E27" i="19"/>
  <c r="F115" i="18"/>
  <c r="AB26" i="19"/>
  <c r="AC114" i="18"/>
  <c r="V26" i="19"/>
  <c r="W114" i="18"/>
  <c r="AA25" i="19"/>
  <c r="AB113" i="18"/>
  <c r="AC24" i="19"/>
  <c r="AD112" i="18"/>
  <c r="V24" i="19"/>
  <c r="W112" i="18"/>
  <c r="Q23" i="19"/>
  <c r="R111" i="18"/>
  <c r="AA21" i="19"/>
  <c r="AB109" i="18"/>
  <c r="Q19" i="19"/>
  <c r="R107" i="18"/>
  <c r="AE104" i="18"/>
  <c r="AD16" i="19"/>
  <c r="P14" i="19"/>
  <c r="Q102" i="18"/>
  <c r="AH28" i="19"/>
  <c r="AI116" i="18"/>
  <c r="AH26" i="19"/>
  <c r="AI114" i="18"/>
  <c r="AH24" i="19"/>
  <c r="AI112" i="18"/>
  <c r="AL23" i="19"/>
  <c r="AM111" i="18"/>
  <c r="AL21" i="19"/>
  <c r="AM109" i="18"/>
  <c r="AI107" i="18"/>
  <c r="AH19" i="19"/>
  <c r="AI105" i="18"/>
  <c r="AH17" i="19"/>
  <c r="AL16" i="19"/>
  <c r="AM104" i="18"/>
  <c r="AL14" i="19"/>
  <c r="AM102" i="18"/>
  <c r="D18" i="19"/>
  <c r="AE25" i="19"/>
  <c r="U88" i="18"/>
  <c r="Q110" i="18"/>
  <c r="AH90" i="18"/>
  <c r="AH83" i="18"/>
  <c r="Y29" i="18"/>
  <c r="Y33" i="18" s="1"/>
  <c r="U29" i="18"/>
  <c r="S8" i="12" s="1"/>
  <c r="X113" i="18"/>
  <c r="S112" i="18"/>
  <c r="Z89" i="18"/>
  <c r="V111" i="18"/>
  <c r="J89" i="18"/>
  <c r="I88" i="18"/>
  <c r="AF109" i="18"/>
  <c r="T87" i="18"/>
  <c r="P109" i="18"/>
  <c r="AE86" i="18"/>
  <c r="AA108" i="18"/>
  <c r="O86" i="18"/>
  <c r="K108" i="18"/>
  <c r="Z85" i="18"/>
  <c r="V107" i="18"/>
  <c r="J85" i="18"/>
  <c r="AC106" i="18"/>
  <c r="Q84" i="18"/>
  <c r="M106" i="18"/>
  <c r="AB83" i="18"/>
  <c r="X105" i="18"/>
  <c r="L83" i="18"/>
  <c r="H105" i="18"/>
  <c r="W82" i="18"/>
  <c r="S104" i="18"/>
  <c r="G82" i="18"/>
  <c r="AD103" i="18"/>
  <c r="R81" i="18"/>
  <c r="N103" i="18"/>
  <c r="Y80" i="18"/>
  <c r="U102" i="18"/>
  <c r="I80" i="18"/>
  <c r="AH27" i="19"/>
  <c r="AI115" i="18"/>
  <c r="AL22" i="19"/>
  <c r="AM110" i="18"/>
  <c r="AL20" i="19"/>
  <c r="AM108" i="18"/>
  <c r="AH18" i="19"/>
  <c r="AI106" i="18"/>
  <c r="AL15" i="19"/>
  <c r="H92" i="18"/>
  <c r="AC88" i="18"/>
  <c r="AH25" i="19"/>
  <c r="C24" i="11"/>
  <c r="C44" i="11" s="1"/>
  <c r="N79" i="18"/>
  <c r="M13" i="19" s="1"/>
  <c r="J79" i="18"/>
  <c r="I13" i="19" s="1"/>
  <c r="Y78" i="18"/>
  <c r="X12" i="19" s="1"/>
  <c r="U78" i="18"/>
  <c r="T12" i="19" s="1"/>
  <c r="M78" i="18"/>
  <c r="L12" i="19" s="1"/>
  <c r="AB77" i="18"/>
  <c r="AA11" i="19" s="1"/>
  <c r="AA76" i="18"/>
  <c r="Z10" i="19" s="1"/>
  <c r="K75" i="18"/>
  <c r="Z77" i="19"/>
  <c r="Z99" i="19" s="1"/>
  <c r="R78" i="19"/>
  <c r="R100" i="19" s="1"/>
  <c r="Z78" i="19"/>
  <c r="Z100" i="19" s="1"/>
  <c r="L17" i="28"/>
  <c r="S33" i="23"/>
  <c r="S22" i="23"/>
  <c r="AJ79" i="18"/>
  <c r="AI13" i="19" s="1"/>
  <c r="AJ75" i="18"/>
  <c r="AJ97" i="18" s="1"/>
  <c r="S75" i="19"/>
  <c r="S97" i="19" s="1"/>
  <c r="W75" i="19"/>
  <c r="W97" i="19" s="1"/>
  <c r="AI75" i="19"/>
  <c r="AI97" i="19" s="1"/>
  <c r="S76" i="19"/>
  <c r="S98" i="19" s="1"/>
  <c r="W76" i="19"/>
  <c r="W98" i="19" s="1"/>
  <c r="AA76" i="19"/>
  <c r="AA98" i="19" s="1"/>
  <c r="S77" i="19"/>
  <c r="S99" i="19" s="1"/>
  <c r="W77" i="19"/>
  <c r="W99" i="19" s="1"/>
  <c r="W79" i="19"/>
  <c r="W101" i="19" s="1"/>
  <c r="AI79" i="19"/>
  <c r="AI101" i="19" s="1"/>
  <c r="T79" i="19"/>
  <c r="T101" i="19" s="1"/>
  <c r="Z77" i="18"/>
  <c r="Z99" i="18" s="1"/>
  <c r="AB79" i="19"/>
  <c r="AB101" i="19" s="1"/>
  <c r="W77" i="18"/>
  <c r="V11" i="19" s="1"/>
  <c r="Z76" i="18"/>
  <c r="Y10" i="19" s="1"/>
  <c r="V76" i="18"/>
  <c r="U10" i="19" s="1"/>
  <c r="Y75" i="18"/>
  <c r="X9" i="19" s="1"/>
  <c r="AA78" i="18"/>
  <c r="AA100" i="18" s="1"/>
  <c r="R75" i="19"/>
  <c r="R97" i="19" s="1"/>
  <c r="AA77" i="18"/>
  <c r="Z11" i="19" s="1"/>
  <c r="Z75" i="18"/>
  <c r="Y9" i="19" s="1"/>
  <c r="Y77" i="19"/>
  <c r="Y99" i="19" s="1"/>
  <c r="H75" i="19"/>
  <c r="H97" i="19" s="1"/>
  <c r="P75" i="19"/>
  <c r="P97" i="19" s="1"/>
  <c r="T75" i="19"/>
  <c r="T97" i="19" s="1"/>
  <c r="X75" i="19"/>
  <c r="X97" i="19" s="1"/>
  <c r="AB75" i="19"/>
  <c r="AB97" i="19" s="1"/>
  <c r="AC79" i="18"/>
  <c r="AB13" i="19" s="1"/>
  <c r="U79" i="18"/>
  <c r="T13" i="19" s="1"/>
  <c r="M79" i="18"/>
  <c r="M101" i="18" s="1"/>
  <c r="AF78" i="18"/>
  <c r="AE12" i="19" s="1"/>
  <c r="P78" i="18"/>
  <c r="O12" i="19" s="1"/>
  <c r="T77" i="18"/>
  <c r="S11" i="19" s="1"/>
  <c r="P77" i="18"/>
  <c r="P99" i="18" s="1"/>
  <c r="H77" i="18"/>
  <c r="H99" i="18" s="1"/>
  <c r="AE76" i="18"/>
  <c r="AD10" i="19" s="1"/>
  <c r="W76" i="18"/>
  <c r="V10" i="19" s="1"/>
  <c r="S76" i="18"/>
  <c r="R10" i="19" s="1"/>
  <c r="O76" i="18"/>
  <c r="N10" i="19" s="1"/>
  <c r="G76" i="18"/>
  <c r="F10" i="19" s="1"/>
  <c r="V75" i="18"/>
  <c r="U9" i="19" s="1"/>
  <c r="R75" i="18"/>
  <c r="Q9" i="19" s="1"/>
  <c r="AI77" i="18"/>
  <c r="AH11" i="19" s="1"/>
  <c r="U79" i="19"/>
  <c r="U101" i="19" s="1"/>
  <c r="Y79" i="19"/>
  <c r="Y101" i="19" s="1"/>
  <c r="AG79" i="19"/>
  <c r="AG101" i="19" s="1"/>
  <c r="S79" i="18"/>
  <c r="R13" i="19" s="1"/>
  <c r="M76" i="18"/>
  <c r="L10" i="19" s="1"/>
  <c r="H75" i="18"/>
  <c r="G9" i="19" s="1"/>
  <c r="Y75" i="19"/>
  <c r="Y97" i="19" s="1"/>
  <c r="AG75" i="19"/>
  <c r="AG97" i="19" s="1"/>
  <c r="AF77" i="18"/>
  <c r="AE11" i="19" s="1"/>
  <c r="AL77" i="18"/>
  <c r="AK11" i="19" s="1"/>
  <c r="AK75" i="18"/>
  <c r="AJ9" i="19" s="1"/>
  <c r="Y79" i="18"/>
  <c r="X13" i="19" s="1"/>
  <c r="X78" i="18"/>
  <c r="W12" i="19" s="1"/>
  <c r="T78" i="18"/>
  <c r="S12" i="19" s="1"/>
  <c r="J75" i="18"/>
  <c r="J97" i="18" s="1"/>
  <c r="H76" i="19"/>
  <c r="H98" i="19" s="1"/>
  <c r="H78" i="19"/>
  <c r="H100" i="19" s="1"/>
  <c r="T78" i="19"/>
  <c r="T100" i="19" s="1"/>
  <c r="AG78" i="19"/>
  <c r="AG100" i="19" s="1"/>
  <c r="J77" i="19"/>
  <c r="J99" i="19" s="1"/>
  <c r="AD77" i="19"/>
  <c r="AD99" i="19" s="1"/>
  <c r="AH78" i="19"/>
  <c r="AH100" i="19" s="1"/>
  <c r="N79" i="19"/>
  <c r="N101" i="19" s="1"/>
  <c r="R79" i="19"/>
  <c r="R101" i="19" s="1"/>
  <c r="U75" i="19"/>
  <c r="U97" i="19" s="1"/>
  <c r="AD79" i="18"/>
  <c r="AC13" i="19" s="1"/>
  <c r="AF76" i="18"/>
  <c r="AF98" i="18" s="1"/>
  <c r="X76" i="18"/>
  <c r="X98" i="18" s="1"/>
  <c r="Q75" i="19"/>
  <c r="Q97" i="19" s="1"/>
  <c r="AM77" i="19"/>
  <c r="AM99" i="19" s="1"/>
  <c r="AD79" i="19"/>
  <c r="AD101" i="19" s="1"/>
  <c r="U75" i="18"/>
  <c r="T9" i="19" s="1"/>
  <c r="AE75" i="18"/>
  <c r="AD9" i="19" s="1"/>
  <c r="AN78" i="18"/>
  <c r="AM12" i="19" s="1"/>
  <c r="AJ78" i="18"/>
  <c r="AI12" i="19" s="1"/>
  <c r="AF75" i="19"/>
  <c r="AF97" i="19" s="1"/>
  <c r="AH29" i="18"/>
  <c r="AD76" i="18"/>
  <c r="AC10" i="19" s="1"/>
  <c r="AH75" i="18"/>
  <c r="AH97" i="18" s="1"/>
  <c r="AF76" i="19"/>
  <c r="AF98" i="19" s="1"/>
  <c r="AF77" i="19"/>
  <c r="AF99" i="19" s="1"/>
  <c r="AB79" i="18"/>
  <c r="AB101" i="18" s="1"/>
  <c r="Z78" i="18"/>
  <c r="Y12" i="19" s="1"/>
  <c r="AB29" i="18"/>
  <c r="AB32" i="18" s="1"/>
  <c r="X29" i="18"/>
  <c r="X77" i="19"/>
  <c r="X99" i="19" s="1"/>
  <c r="T29" i="18"/>
  <c r="T32" i="18" s="1"/>
  <c r="J16" i="29"/>
  <c r="AH77" i="18"/>
  <c r="AH99" i="18" s="1"/>
  <c r="AG75" i="18"/>
  <c r="AF9" i="19" s="1"/>
  <c r="AI29" i="18"/>
  <c r="AI32" i="18" s="1"/>
  <c r="AG29" i="18"/>
  <c r="AG32" i="18" s="1"/>
  <c r="AD78" i="18"/>
  <c r="AC12" i="19" s="1"/>
  <c r="AK77" i="18"/>
  <c r="AK99" i="18" s="1"/>
  <c r="AL77" i="19"/>
  <c r="AL99" i="19" s="1"/>
  <c r="AA29" i="18"/>
  <c r="Y8" i="12" s="1"/>
  <c r="AD10" i="20" s="1"/>
  <c r="Y21" i="12" s="1"/>
  <c r="W29" i="18"/>
  <c r="U8" i="12" s="1"/>
  <c r="Z29" i="18"/>
  <c r="V29" i="18"/>
  <c r="R29" i="18"/>
  <c r="P8" i="12" s="1"/>
  <c r="Q8" i="12"/>
  <c r="V10" i="20" s="1"/>
  <c r="V35" i="20" s="1"/>
  <c r="W61" i="20" s="1"/>
  <c r="V78" i="18"/>
  <c r="V100" i="18" s="1"/>
  <c r="T76" i="19"/>
  <c r="T98" i="19" s="1"/>
  <c r="W8" i="12"/>
  <c r="AB8" i="20" s="1"/>
  <c r="AB33" i="20" s="1"/>
  <c r="AC59" i="20" s="1"/>
  <c r="Y32" i="18"/>
  <c r="Y37" i="18" s="1"/>
  <c r="U32" i="18"/>
  <c r="X33" i="18"/>
  <c r="X38" i="18" s="1"/>
  <c r="Y43" i="18" s="1"/>
  <c r="V8" i="12"/>
  <c r="AA10" i="20" s="1"/>
  <c r="X32" i="18"/>
  <c r="R8" i="12"/>
  <c r="W10" i="20" s="1"/>
  <c r="W35" i="20" s="1"/>
  <c r="X61" i="20" s="1"/>
  <c r="T33" i="18"/>
  <c r="AA33" i="18"/>
  <c r="AA38" i="18" s="1"/>
  <c r="AA32" i="18"/>
  <c r="Z33" i="18"/>
  <c r="Z38" i="18" s="1"/>
  <c r="X8" i="12"/>
  <c r="AC9" i="20" s="1"/>
  <c r="Z32" i="18"/>
  <c r="V33" i="18"/>
  <c r="V38" i="18" s="1"/>
  <c r="T8" i="12"/>
  <c r="Y9" i="20" s="1"/>
  <c r="Y34" i="20" s="1"/>
  <c r="Z60" i="20" s="1"/>
  <c r="V32" i="18"/>
  <c r="R33" i="18"/>
  <c r="R38" i="18" s="1"/>
  <c r="R32" i="18"/>
  <c r="S33" i="18"/>
  <c r="S38" i="18" s="1"/>
  <c r="R78" i="18"/>
  <c r="Q12" i="19" s="1"/>
  <c r="Q75" i="18"/>
  <c r="P9" i="19" s="1"/>
  <c r="X76" i="19"/>
  <c r="X98" i="19" s="1"/>
  <c r="U78" i="19"/>
  <c r="U100" i="19" s="1"/>
  <c r="K76" i="19"/>
  <c r="K98" i="19" s="1"/>
  <c r="O77" i="19"/>
  <c r="O99" i="19" s="1"/>
  <c r="F79" i="18"/>
  <c r="E13" i="19" s="1"/>
  <c r="L76" i="18"/>
  <c r="K10" i="19" s="1"/>
  <c r="N76" i="18"/>
  <c r="M10" i="19" s="1"/>
  <c r="O77" i="18"/>
  <c r="N11" i="19" s="1"/>
  <c r="H79" i="19"/>
  <c r="H101" i="19" s="1"/>
  <c r="I75" i="18"/>
  <c r="I97" i="18" s="1"/>
  <c r="I77" i="19"/>
  <c r="I99" i="19" s="1"/>
  <c r="E78" i="19"/>
  <c r="E100" i="19" s="1"/>
  <c r="I78" i="19"/>
  <c r="I100" i="19" s="1"/>
  <c r="F75" i="19"/>
  <c r="F97" i="19" s="1"/>
  <c r="N75" i="19"/>
  <c r="N97" i="19" s="1"/>
  <c r="N78" i="19"/>
  <c r="N100" i="19" s="1"/>
  <c r="K78" i="18"/>
  <c r="K100" i="18" s="1"/>
  <c r="G78" i="18"/>
  <c r="G100" i="18" s="1"/>
  <c r="F78" i="19"/>
  <c r="F100" i="19" s="1"/>
  <c r="F78" i="18"/>
  <c r="E12" i="19" s="1"/>
  <c r="G79" i="19"/>
  <c r="G101" i="19" s="1"/>
  <c r="F79" i="19"/>
  <c r="F101" i="19" s="1"/>
  <c r="AE8" i="12"/>
  <c r="AJ8" i="20" s="1"/>
  <c r="AE19" i="12" s="1"/>
  <c r="AC79" i="19"/>
  <c r="AC101" i="19" s="1"/>
  <c r="AM78" i="19"/>
  <c r="AM100" i="19" s="1"/>
  <c r="AJ77" i="18"/>
  <c r="AI11" i="19" s="1"/>
  <c r="AE78" i="18"/>
  <c r="AD12" i="19" s="1"/>
  <c r="AE77" i="18"/>
  <c r="AH79" i="18"/>
  <c r="AG13" i="19" s="1"/>
  <c r="AI76" i="18"/>
  <c r="AI98" i="18" s="1"/>
  <c r="AC76" i="19"/>
  <c r="AC98" i="19" s="1"/>
  <c r="AF79" i="19"/>
  <c r="AF101" i="19" s="1"/>
  <c r="AH75" i="19"/>
  <c r="AH97" i="19" s="1"/>
  <c r="AD78" i="19"/>
  <c r="AD100" i="19" s="1"/>
  <c r="S37" i="18"/>
  <c r="S39" i="18" s="1"/>
  <c r="Q8" i="14" s="1"/>
  <c r="R8" i="16" s="1"/>
  <c r="Q29" i="18"/>
  <c r="O8" i="12" s="1"/>
  <c r="T77" i="19"/>
  <c r="T99" i="19" s="1"/>
  <c r="W78" i="19"/>
  <c r="W100" i="19" s="1"/>
  <c r="AA78" i="19"/>
  <c r="AA100" i="19" s="1"/>
  <c r="S34" i="18"/>
  <c r="R76" i="19"/>
  <c r="R98" i="19" s="1"/>
  <c r="T43" i="18"/>
  <c r="Y78" i="19"/>
  <c r="Y100" i="19" s="1"/>
  <c r="O29" i="18"/>
  <c r="O33" i="18" s="1"/>
  <c r="N29" i="18"/>
  <c r="L8" i="12" s="1"/>
  <c r="J29" i="18"/>
  <c r="F29" i="18"/>
  <c r="D8" i="12" s="1"/>
  <c r="I9" i="20" s="1"/>
  <c r="D20" i="12" s="1"/>
  <c r="M29" i="18"/>
  <c r="M32" i="18" s="1"/>
  <c r="I29" i="18"/>
  <c r="G8" i="12" s="1"/>
  <c r="L8" i="20" s="1"/>
  <c r="L33" i="20" s="1"/>
  <c r="M59" i="20" s="1"/>
  <c r="I77" i="18"/>
  <c r="H11" i="19" s="1"/>
  <c r="P76" i="18"/>
  <c r="O10" i="19" s="1"/>
  <c r="P75" i="18"/>
  <c r="O9" i="19" s="1"/>
  <c r="L75" i="18"/>
  <c r="K9" i="19" s="1"/>
  <c r="G75" i="18"/>
  <c r="F9" i="19" s="1"/>
  <c r="P76" i="19"/>
  <c r="P98" i="19" s="1"/>
  <c r="H77" i="19"/>
  <c r="H99" i="19" s="1"/>
  <c r="L77" i="19"/>
  <c r="L99" i="19" s="1"/>
  <c r="P77" i="19"/>
  <c r="P99" i="19" s="1"/>
  <c r="G78" i="19"/>
  <c r="G100" i="19" s="1"/>
  <c r="G29" i="18"/>
  <c r="G32" i="18" s="1"/>
  <c r="G75" i="19"/>
  <c r="G97" i="19" s="1"/>
  <c r="E29" i="18"/>
  <c r="C8" i="12" s="1"/>
  <c r="O79" i="18"/>
  <c r="N13" i="19" s="1"/>
  <c r="G79" i="18"/>
  <c r="F13" i="19" s="1"/>
  <c r="N78" i="18"/>
  <c r="M12" i="19" s="1"/>
  <c r="J76" i="18"/>
  <c r="J98" i="18" s="1"/>
  <c r="O75" i="19"/>
  <c r="O97" i="19" s="1"/>
  <c r="AG76" i="19"/>
  <c r="AG98" i="19" s="1"/>
  <c r="AK76" i="19"/>
  <c r="AK98" i="19" s="1"/>
  <c r="E77" i="19"/>
  <c r="E99" i="19" s="1"/>
  <c r="Q77" i="19"/>
  <c r="Q99" i="19" s="1"/>
  <c r="U77" i="19"/>
  <c r="U99" i="19" s="1"/>
  <c r="AC77" i="19"/>
  <c r="AC99" i="19" s="1"/>
  <c r="AG77" i="19"/>
  <c r="AG99" i="19" s="1"/>
  <c r="AL78" i="19"/>
  <c r="AL100" i="19" s="1"/>
  <c r="X79" i="19"/>
  <c r="X101" i="19" s="1"/>
  <c r="AE79" i="18"/>
  <c r="AD13" i="19" s="1"/>
  <c r="AA79" i="18"/>
  <c r="Z13" i="19" s="1"/>
  <c r="W79" i="18"/>
  <c r="V13" i="19" s="1"/>
  <c r="N77" i="18"/>
  <c r="N99" i="18" s="1"/>
  <c r="F76" i="18"/>
  <c r="F98" i="18" s="1"/>
  <c r="AN79" i="18"/>
  <c r="AM13" i="19" s="1"/>
  <c r="AM79" i="18"/>
  <c r="AM101" i="18" s="1"/>
  <c r="AM78" i="18"/>
  <c r="AL12" i="19" s="1"/>
  <c r="AI78" i="18"/>
  <c r="AI100" i="18" s="1"/>
  <c r="AM77" i="18"/>
  <c r="AL11" i="19" s="1"/>
  <c r="AK76" i="18"/>
  <c r="AJ10" i="19" s="1"/>
  <c r="O76" i="19"/>
  <c r="O98" i="19" s="1"/>
  <c r="AJ76" i="19"/>
  <c r="AJ98" i="19" s="1"/>
  <c r="K77" i="19"/>
  <c r="K99" i="19" s="1"/>
  <c r="P78" i="19"/>
  <c r="P100" i="19" s="1"/>
  <c r="X78" i="19"/>
  <c r="X100" i="19" s="1"/>
  <c r="AB78" i="19"/>
  <c r="AB100" i="19" s="1"/>
  <c r="AJ78" i="19"/>
  <c r="AJ100" i="19" s="1"/>
  <c r="O79" i="19"/>
  <c r="O101" i="19" s="1"/>
  <c r="T79" i="18"/>
  <c r="S13" i="19" s="1"/>
  <c r="L79" i="18"/>
  <c r="K13" i="19" s="1"/>
  <c r="H79" i="18"/>
  <c r="G13" i="19" s="1"/>
  <c r="AB78" i="18"/>
  <c r="AB100" i="18" s="1"/>
  <c r="AK78" i="19"/>
  <c r="AK100" i="19" s="1"/>
  <c r="Z75" i="19"/>
  <c r="Z97" i="19" s="1"/>
  <c r="K75" i="19"/>
  <c r="K97" i="19" s="1"/>
  <c r="AC75" i="19"/>
  <c r="AC97" i="19" s="1"/>
  <c r="S77" i="18"/>
  <c r="R11" i="19" s="1"/>
  <c r="U100" i="18"/>
  <c r="AC78" i="18"/>
  <c r="AB12" i="19" s="1"/>
  <c r="Z79" i="18"/>
  <c r="Y13" i="19" s="1"/>
  <c r="V79" i="18"/>
  <c r="AC99" i="18"/>
  <c r="X77" i="18"/>
  <c r="W11" i="19" s="1"/>
  <c r="AB76" i="19"/>
  <c r="AB98" i="19" s="1"/>
  <c r="F76" i="19"/>
  <c r="F98" i="19" s="1"/>
  <c r="M76" i="19"/>
  <c r="M98" i="19" s="1"/>
  <c r="U76" i="19"/>
  <c r="U98" i="19" s="1"/>
  <c r="Y76" i="19"/>
  <c r="Y98" i="19" s="1"/>
  <c r="M77" i="19"/>
  <c r="M99" i="19" s="1"/>
  <c r="J78" i="19"/>
  <c r="J100" i="19" s="1"/>
  <c r="K79" i="19"/>
  <c r="K101" i="19" s="1"/>
  <c r="V79" i="19"/>
  <c r="V101" i="19" s="1"/>
  <c r="Z79" i="19"/>
  <c r="Z101" i="19" s="1"/>
  <c r="AJ76" i="18"/>
  <c r="L78" i="18"/>
  <c r="AF79" i="18"/>
  <c r="AE13" i="19" s="1"/>
  <c r="R79" i="18"/>
  <c r="Q13" i="19" s="1"/>
  <c r="K79" i="18"/>
  <c r="J13" i="19" s="1"/>
  <c r="V77" i="18"/>
  <c r="V99" i="18" s="1"/>
  <c r="R77" i="18"/>
  <c r="Q11" i="19" s="1"/>
  <c r="K77" i="18"/>
  <c r="J11" i="19" s="1"/>
  <c r="AG78" i="18"/>
  <c r="AG100" i="18" s="1"/>
  <c r="V78" i="19"/>
  <c r="V100" i="19" s="1"/>
  <c r="AE77" i="19"/>
  <c r="AE99" i="19" s="1"/>
  <c r="V77" i="19"/>
  <c r="V99" i="19" s="1"/>
  <c r="AE79" i="19"/>
  <c r="AE101" i="19" s="1"/>
  <c r="G76" i="19"/>
  <c r="G98" i="19" s="1"/>
  <c r="J76" i="19"/>
  <c r="J98" i="19" s="1"/>
  <c r="Z76" i="19"/>
  <c r="Z98" i="19" s="1"/>
  <c r="O78" i="19"/>
  <c r="O100" i="19" s="1"/>
  <c r="S78" i="19"/>
  <c r="S100" i="19" s="1"/>
  <c r="AI78" i="19"/>
  <c r="AI100" i="19" s="1"/>
  <c r="P79" i="19"/>
  <c r="P101" i="19" s="1"/>
  <c r="AH79" i="19"/>
  <c r="AH101" i="19" s="1"/>
  <c r="AG77" i="18"/>
  <c r="AF11" i="19" s="1"/>
  <c r="T98" i="18"/>
  <c r="AB98" i="18"/>
  <c r="U99" i="18"/>
  <c r="W78" i="18"/>
  <c r="W100" i="18" s="1"/>
  <c r="S78" i="18"/>
  <c r="R12" i="19" s="1"/>
  <c r="O78" i="18"/>
  <c r="N12" i="19" s="1"/>
  <c r="J77" i="18"/>
  <c r="I11" i="19" s="1"/>
  <c r="AC76" i="18"/>
  <c r="AB10" i="19" s="1"/>
  <c r="Y76" i="18"/>
  <c r="Y98" i="18" s="1"/>
  <c r="U76" i="18"/>
  <c r="T10" i="19" s="1"/>
  <c r="AN77" i="18"/>
  <c r="AL76" i="18"/>
  <c r="AL98" i="18" s="1"/>
  <c r="E79" i="19"/>
  <c r="E101" i="19" s="1"/>
  <c r="R77" i="19"/>
  <c r="R99" i="19" s="1"/>
  <c r="AA79" i="19"/>
  <c r="AA101" i="19" s="1"/>
  <c r="J79" i="19"/>
  <c r="J101" i="19" s="1"/>
  <c r="AF75" i="18"/>
  <c r="AE9" i="19" s="1"/>
  <c r="AB75" i="18"/>
  <c r="AA9" i="19" s="1"/>
  <c r="X75" i="18"/>
  <c r="W9" i="19" s="1"/>
  <c r="T75" i="18"/>
  <c r="S9" i="19" s="1"/>
  <c r="AM75" i="18"/>
  <c r="AL9" i="19" s="1"/>
  <c r="AI75" i="18"/>
  <c r="AI97" i="18" s="1"/>
  <c r="V75" i="19"/>
  <c r="V97" i="19" s="1"/>
  <c r="AM9" i="19"/>
  <c r="AJ77" i="19"/>
  <c r="AJ99" i="19" s="1"/>
  <c r="AK77" i="19"/>
  <c r="AK99" i="19" s="1"/>
  <c r="AL79" i="18"/>
  <c r="AK79" i="18"/>
  <c r="AG79" i="18"/>
  <c r="AM29" i="18"/>
  <c r="AE29" i="18"/>
  <c r="AL29" i="18"/>
  <c r="AD29" i="18"/>
  <c r="AK29" i="18"/>
  <c r="AM76" i="18"/>
  <c r="AN76" i="18"/>
  <c r="AH76" i="18"/>
  <c r="AG76" i="18"/>
  <c r="AD75" i="19"/>
  <c r="AD97" i="19" s="1"/>
  <c r="AE75" i="19"/>
  <c r="AE97" i="19" s="1"/>
  <c r="AK75" i="19"/>
  <c r="AK97" i="19" s="1"/>
  <c r="AJ75" i="19"/>
  <c r="AJ97" i="19" s="1"/>
  <c r="AD76" i="19"/>
  <c r="AD98" i="19" s="1"/>
  <c r="AE76" i="19"/>
  <c r="AE98" i="19" s="1"/>
  <c r="AF8" i="12"/>
  <c r="AK9" i="20" s="1"/>
  <c r="AF20" i="12" s="1"/>
  <c r="AH33" i="18"/>
  <c r="AH12" i="19"/>
  <c r="AK79" i="19"/>
  <c r="AK101" i="19" s="1"/>
  <c r="AJ79" i="19"/>
  <c r="AJ101" i="19" s="1"/>
  <c r="AH32" i="18"/>
  <c r="AN29" i="18"/>
  <c r="AJ29" i="18"/>
  <c r="AF29" i="18"/>
  <c r="AH76" i="19"/>
  <c r="AH98" i="19" s="1"/>
  <c r="AI76" i="19"/>
  <c r="AI98" i="19" s="1"/>
  <c r="AH77" i="19"/>
  <c r="AH99" i="19" s="1"/>
  <c r="AI77" i="19"/>
  <c r="AI99" i="19" s="1"/>
  <c r="AE78" i="19"/>
  <c r="AE100" i="19" s="1"/>
  <c r="AF78" i="19"/>
  <c r="AF100" i="19" s="1"/>
  <c r="AD77" i="18"/>
  <c r="AD99" i="18" s="1"/>
  <c r="AI79" i="18"/>
  <c r="AL78" i="18"/>
  <c r="AK78" i="18"/>
  <c r="AH78" i="18"/>
  <c r="AL75" i="18"/>
  <c r="AL75" i="19"/>
  <c r="AL97" i="19" s="1"/>
  <c r="AM75" i="19"/>
  <c r="AM97" i="19" s="1"/>
  <c r="AL76" i="19"/>
  <c r="AL98" i="19" s="1"/>
  <c r="AM76" i="19"/>
  <c r="AM98" i="19" s="1"/>
  <c r="AL79" i="19"/>
  <c r="AL101" i="19" s="1"/>
  <c r="AM79" i="19"/>
  <c r="AM101" i="19" s="1"/>
  <c r="AD75" i="18"/>
  <c r="AD97" i="18" s="1"/>
  <c r="AC78" i="19"/>
  <c r="AC100" i="19" s="1"/>
  <c r="AC29" i="18"/>
  <c r="AA8" i="12" s="1"/>
  <c r="AB77" i="19"/>
  <c r="AB99" i="19" s="1"/>
  <c r="AC75" i="18"/>
  <c r="AB9" i="19" s="1"/>
  <c r="S97" i="18"/>
  <c r="AA97" i="18"/>
  <c r="Y99" i="18"/>
  <c r="AB99" i="18"/>
  <c r="W97" i="18"/>
  <c r="W98" i="18"/>
  <c r="Y97" i="18"/>
  <c r="X79" i="18"/>
  <c r="T101" i="18"/>
  <c r="R76" i="18"/>
  <c r="Q10" i="19" s="1"/>
  <c r="V76" i="19"/>
  <c r="V98" i="19" s="1"/>
  <c r="Q76" i="19"/>
  <c r="Q98" i="19" s="1"/>
  <c r="Q78" i="18"/>
  <c r="P12" i="19" s="1"/>
  <c r="R98" i="18"/>
  <c r="Q76" i="18"/>
  <c r="P10" i="19" s="1"/>
  <c r="Q33" i="18"/>
  <c r="Q78" i="19"/>
  <c r="Q100" i="19" s="1"/>
  <c r="Q79" i="19"/>
  <c r="Q101" i="19" s="1"/>
  <c r="M33" i="18"/>
  <c r="P29" i="18"/>
  <c r="F77" i="19"/>
  <c r="F99" i="19" s="1"/>
  <c r="G77" i="19"/>
  <c r="G99" i="19" s="1"/>
  <c r="H29" i="18"/>
  <c r="F12" i="19"/>
  <c r="G10" i="19"/>
  <c r="H98" i="18"/>
  <c r="K76" i="18"/>
  <c r="P79" i="18"/>
  <c r="Q79" i="18"/>
  <c r="J78" i="18"/>
  <c r="I78" i="18"/>
  <c r="G77" i="18"/>
  <c r="F77" i="18"/>
  <c r="F99" i="18" s="1"/>
  <c r="I76" i="18"/>
  <c r="N75" i="18"/>
  <c r="O75" i="18"/>
  <c r="I79" i="19"/>
  <c r="I101" i="19" s="1"/>
  <c r="J75" i="19"/>
  <c r="J97" i="19" s="1"/>
  <c r="I75" i="19"/>
  <c r="I97" i="19" s="1"/>
  <c r="M75" i="19"/>
  <c r="M97" i="19" s="1"/>
  <c r="L75" i="19"/>
  <c r="L97" i="19" s="1"/>
  <c r="J9" i="19"/>
  <c r="K97" i="18"/>
  <c r="J33" i="18"/>
  <c r="H8" i="12"/>
  <c r="M9" i="20" s="1"/>
  <c r="M34" i="20" s="1"/>
  <c r="N60" i="20" s="1"/>
  <c r="L29" i="18"/>
  <c r="M77" i="18"/>
  <c r="L77" i="18"/>
  <c r="J32" i="18"/>
  <c r="H78" i="18"/>
  <c r="K29" i="18"/>
  <c r="M100" i="18"/>
  <c r="P11" i="19"/>
  <c r="Q99" i="18"/>
  <c r="I79" i="18"/>
  <c r="M75" i="18"/>
  <c r="L79" i="19"/>
  <c r="L101" i="19" s="1"/>
  <c r="M79" i="19"/>
  <c r="M101" i="19" s="1"/>
  <c r="N101" i="18"/>
  <c r="N76" i="19"/>
  <c r="N98" i="19" s="1"/>
  <c r="N77" i="19"/>
  <c r="N99" i="19" s="1"/>
  <c r="K78" i="19"/>
  <c r="K100" i="19" s="1"/>
  <c r="I76" i="19"/>
  <c r="I98" i="19" s="1"/>
  <c r="L76" i="19"/>
  <c r="L98" i="19" s="1"/>
  <c r="L78" i="19"/>
  <c r="L100" i="19" s="1"/>
  <c r="M78" i="19"/>
  <c r="M100" i="19" s="1"/>
  <c r="D13" i="19"/>
  <c r="E101" i="18"/>
  <c r="D12" i="19"/>
  <c r="D11" i="19"/>
  <c r="D10" i="19"/>
  <c r="E98" i="18"/>
  <c r="E76" i="19"/>
  <c r="E98" i="19" s="1"/>
  <c r="D117" i="19"/>
  <c r="E75" i="19"/>
  <c r="E97" i="19" s="1"/>
  <c r="D9" i="19"/>
  <c r="E97" i="18"/>
  <c r="J34" i="29"/>
  <c r="F75" i="18"/>
  <c r="L20" i="29"/>
  <c r="K20" i="29"/>
  <c r="J20" i="29"/>
  <c r="E6" i="12"/>
  <c r="E74" i="18"/>
  <c r="C78" i="11"/>
  <c r="E8" i="19"/>
  <c r="E31" i="19" s="1"/>
  <c r="E36" i="19" s="1"/>
  <c r="E41" i="19" s="1"/>
  <c r="E46" i="19" s="1"/>
  <c r="F8" i="18"/>
  <c r="E19" i="21" s="1"/>
  <c r="E24" i="21" s="1"/>
  <c r="E31" i="21" s="1"/>
  <c r="G8" i="17"/>
  <c r="G31" i="17" s="1"/>
  <c r="D71" i="11"/>
  <c r="F72" i="11"/>
  <c r="E71" i="11"/>
  <c r="F6" i="11"/>
  <c r="E96" i="19"/>
  <c r="E31" i="18"/>
  <c r="E36" i="18" s="1"/>
  <c r="E41" i="18" s="1"/>
  <c r="E46" i="18" s="1"/>
  <c r="E52" i="18"/>
  <c r="E96" i="18"/>
  <c r="D74" i="19"/>
  <c r="D31" i="19"/>
  <c r="D36" i="19" s="1"/>
  <c r="D41" i="19" s="1"/>
  <c r="D46" i="19" s="1"/>
  <c r="D96" i="19"/>
  <c r="F9" i="22"/>
  <c r="D24" i="21"/>
  <c r="D31" i="21" s="1"/>
  <c r="O49" i="12"/>
  <c r="I58" i="20"/>
  <c r="I84" i="20"/>
  <c r="AC10" i="20"/>
  <c r="X21" i="12" s="1"/>
  <c r="AB9" i="20"/>
  <c r="AB34" i="20" s="1"/>
  <c r="AA8" i="20"/>
  <c r="V19" i="12" s="1"/>
  <c r="E6" i="13"/>
  <c r="F6" i="13" s="1"/>
  <c r="G6" i="13" s="1"/>
  <c r="H6" i="13" s="1"/>
  <c r="I6" i="13" s="1"/>
  <c r="J6" i="13" s="1"/>
  <c r="K6" i="13" s="1"/>
  <c r="L6" i="13" s="1"/>
  <c r="M6" i="13" s="1"/>
  <c r="N6" i="13" s="1"/>
  <c r="O6" i="13" s="1"/>
  <c r="P6" i="13" s="1"/>
  <c r="Q6" i="13" s="1"/>
  <c r="R6" i="13" s="1"/>
  <c r="S6" i="13" s="1"/>
  <c r="T6" i="13" s="1"/>
  <c r="U6" i="13" s="1"/>
  <c r="V6" i="13" s="1"/>
  <c r="W6" i="13" s="1"/>
  <c r="X6" i="13" s="1"/>
  <c r="Y6" i="13" s="1"/>
  <c r="Z6" i="13" s="1"/>
  <c r="AA6" i="13" s="1"/>
  <c r="AB6" i="13" s="1"/>
  <c r="AC6" i="13" s="1"/>
  <c r="AD6" i="13" s="1"/>
  <c r="AE6" i="13" s="1"/>
  <c r="AF6" i="13" s="1"/>
  <c r="AG6" i="13" s="1"/>
  <c r="AH6" i="13" s="1"/>
  <c r="AI6" i="13" s="1"/>
  <c r="AJ6" i="13" s="1"/>
  <c r="AK6" i="13" s="1"/>
  <c r="AL6" i="13" s="1"/>
  <c r="AM6" i="13" s="1"/>
  <c r="AJ10" i="20"/>
  <c r="AE21" i="12" s="1"/>
  <c r="AA9" i="20"/>
  <c r="V20" i="12" s="1"/>
  <c r="AC8" i="20"/>
  <c r="X19" i="12" s="1"/>
  <c r="Y8" i="20"/>
  <c r="T19" i="12" s="1"/>
  <c r="C6" i="13"/>
  <c r="H58" i="20"/>
  <c r="H84" i="20"/>
  <c r="D59" i="22"/>
  <c r="F62" i="11"/>
  <c r="H31" i="32" s="1"/>
  <c r="H40" i="32" s="1"/>
  <c r="C90" i="22"/>
  <c r="D88" i="22"/>
  <c r="D78" i="22"/>
  <c r="P96" i="22"/>
  <c r="C78" i="22"/>
  <c r="AE96" i="22"/>
  <c r="S96" i="22"/>
  <c r="C86" i="22"/>
  <c r="C80" i="22"/>
  <c r="F77" i="22"/>
  <c r="AH96" i="22"/>
  <c r="AA96" i="22"/>
  <c r="W96" i="22"/>
  <c r="J96" i="22"/>
  <c r="R96" i="22"/>
  <c r="L96" i="22"/>
  <c r="AI96" i="22"/>
  <c r="N96" i="22"/>
  <c r="AM96" i="22"/>
  <c r="C111" i="22"/>
  <c r="C133" i="22" s="1"/>
  <c r="C89" i="22"/>
  <c r="C103" i="22"/>
  <c r="C125" i="22" s="1"/>
  <c r="C81" i="22"/>
  <c r="D91" i="22"/>
  <c r="D69" i="22"/>
  <c r="AN96" i="22"/>
  <c r="AG78" i="22"/>
  <c r="AG96" i="22" s="1"/>
  <c r="AG74" i="22"/>
  <c r="T96" i="22"/>
  <c r="Q79" i="22"/>
  <c r="Q74" i="22"/>
  <c r="M79" i="22"/>
  <c r="M74" i="22"/>
  <c r="K96" i="22"/>
  <c r="C67" i="22"/>
  <c r="C59" i="22"/>
  <c r="D72" i="22"/>
  <c r="D58" i="22"/>
  <c r="C113" i="22"/>
  <c r="C135" i="22" s="1"/>
  <c r="C91" i="22"/>
  <c r="C105" i="22"/>
  <c r="C127" i="22" s="1"/>
  <c r="C83" i="22"/>
  <c r="AO78" i="22"/>
  <c r="AO96" i="22" s="1"/>
  <c r="AO74" i="22"/>
  <c r="AL96" i="22"/>
  <c r="AB96" i="22"/>
  <c r="F52" i="22"/>
  <c r="C55" i="22"/>
  <c r="C70" i="22"/>
  <c r="C62" i="22"/>
  <c r="D71" i="22"/>
  <c r="AF74" i="22"/>
  <c r="AA74" i="22"/>
  <c r="V74" i="22"/>
  <c r="P74" i="22"/>
  <c r="C77" i="22"/>
  <c r="C115" i="22"/>
  <c r="C137" i="22" s="1"/>
  <c r="C93" i="22"/>
  <c r="C107" i="22"/>
  <c r="C129" i="22" s="1"/>
  <c r="C85" i="22"/>
  <c r="D95" i="22"/>
  <c r="D73" i="22"/>
  <c r="F79" i="22"/>
  <c r="AF96" i="22"/>
  <c r="Z96" i="22"/>
  <c r="Y78" i="22"/>
  <c r="Y96" i="22" s="1"/>
  <c r="Y74" i="22"/>
  <c r="U81" i="22"/>
  <c r="U96" i="22" s="1"/>
  <c r="U74" i="22"/>
  <c r="O96" i="22"/>
  <c r="G52" i="22"/>
  <c r="G79" i="22"/>
  <c r="G96" i="22" s="1"/>
  <c r="D21" i="14" s="1"/>
  <c r="G39" i="32" s="1"/>
  <c r="G40" i="32" s="1"/>
  <c r="H52" i="22"/>
  <c r="L33" i="29" s="1"/>
  <c r="C69" i="22"/>
  <c r="C61" i="22"/>
  <c r="D55" i="22"/>
  <c r="AJ74" i="22"/>
  <c r="AE74" i="22"/>
  <c r="T74" i="22"/>
  <c r="J74" i="22"/>
  <c r="C117" i="22"/>
  <c r="C139" i="22" s="1"/>
  <c r="C95" i="22"/>
  <c r="C92" i="22"/>
  <c r="C109" i="22"/>
  <c r="C131" i="22" s="1"/>
  <c r="C87" i="22"/>
  <c r="C84" i="22"/>
  <c r="C101" i="22"/>
  <c r="C123" i="22" s="1"/>
  <c r="C79" i="22"/>
  <c r="D83" i="22"/>
  <c r="D61" i="22"/>
  <c r="AK78" i="22"/>
  <c r="AK96" i="22" s="1"/>
  <c r="AK74" i="22"/>
  <c r="AJ96" i="22"/>
  <c r="AD96" i="22"/>
  <c r="AC78" i="22"/>
  <c r="AC96" i="22" s="1"/>
  <c r="AC74" i="22"/>
  <c r="V96" i="22"/>
  <c r="I79" i="22"/>
  <c r="I96" i="22" s="1"/>
  <c r="I74" i="22"/>
  <c r="X96" i="22"/>
  <c r="Q96" i="22"/>
  <c r="M96" i="22"/>
  <c r="H81" i="22"/>
  <c r="H96" i="22" s="1"/>
  <c r="D28" i="11"/>
  <c r="D36" i="11"/>
  <c r="D35" i="11" s="1"/>
  <c r="H32" i="20"/>
  <c r="X20" i="12"/>
  <c r="G19" i="12"/>
  <c r="V21" i="12"/>
  <c r="R21" i="12"/>
  <c r="AA35" i="20"/>
  <c r="AB61" i="20" s="1"/>
  <c r="AC34" i="20"/>
  <c r="AD60" i="20" s="1"/>
  <c r="E38" i="11"/>
  <c r="F38" i="11" s="1"/>
  <c r="G38" i="11" s="1"/>
  <c r="H38" i="11" s="1"/>
  <c r="I38" i="11" s="1"/>
  <c r="J38" i="11" s="1"/>
  <c r="K38" i="11" s="1"/>
  <c r="L38" i="11" s="1"/>
  <c r="M38" i="11" s="1"/>
  <c r="N38" i="11" s="1"/>
  <c r="O38" i="11" s="1"/>
  <c r="E37" i="11"/>
  <c r="F37" i="11" s="1"/>
  <c r="E29" i="11"/>
  <c r="F29" i="11" s="1"/>
  <c r="G29" i="11" s="1"/>
  <c r="D25" i="11"/>
  <c r="E26" i="11"/>
  <c r="E30" i="11"/>
  <c r="F30" i="11" s="1"/>
  <c r="G30" i="11" s="1"/>
  <c r="H30" i="11" s="1"/>
  <c r="I30" i="11" s="1"/>
  <c r="J30" i="11" s="1"/>
  <c r="K30" i="11" s="1"/>
  <c r="L30" i="11" s="1"/>
  <c r="M30" i="11" s="1"/>
  <c r="N30" i="11" s="1"/>
  <c r="O30" i="11" s="1"/>
  <c r="E39" i="11"/>
  <c r="AJ33" i="20" l="1"/>
  <c r="AK59" i="20" s="1"/>
  <c r="AG33" i="18"/>
  <c r="AG38" i="18" s="1"/>
  <c r="W20" i="12"/>
  <c r="AL49" i="12"/>
  <c r="AM14" i="28" s="1"/>
  <c r="AI43" i="21"/>
  <c r="AH24" i="14" s="1"/>
  <c r="AJ43" i="21"/>
  <c r="AI24" i="14" s="1"/>
  <c r="AD49" i="12"/>
  <c r="AE14" i="28" s="1"/>
  <c r="AE43" i="21"/>
  <c r="AD24" i="14" s="1"/>
  <c r="AM43" i="21"/>
  <c r="AL24" i="14" s="1"/>
  <c r="AP49" i="12"/>
  <c r="G25" i="33" s="1"/>
  <c r="AB14" i="28"/>
  <c r="AB21" i="13"/>
  <c r="AB43" i="21"/>
  <c r="AA24" i="14" s="1"/>
  <c r="R43" i="21"/>
  <c r="Q24" i="14" s="1"/>
  <c r="W43" i="21"/>
  <c r="V24" i="14" s="1"/>
  <c r="U43" i="21"/>
  <c r="T24" i="14" s="1"/>
  <c r="V43" i="21"/>
  <c r="U24" i="14" s="1"/>
  <c r="X43" i="21"/>
  <c r="W24" i="14" s="1"/>
  <c r="AA43" i="21"/>
  <c r="Z24" i="14" s="1"/>
  <c r="K49" i="12"/>
  <c r="L14" i="28" s="1"/>
  <c r="K17" i="29"/>
  <c r="P14" i="28"/>
  <c r="AN48" i="12"/>
  <c r="P43" i="21"/>
  <c r="O24" i="14" s="1"/>
  <c r="AN47" i="12"/>
  <c r="AO48" i="12"/>
  <c r="AO49" i="12" s="1"/>
  <c r="F25" i="33" s="1"/>
  <c r="R18" i="32"/>
  <c r="R43" i="32" s="1"/>
  <c r="R45" i="32" s="1"/>
  <c r="Q21" i="13"/>
  <c r="AP21" i="13" s="1"/>
  <c r="Q43" i="21"/>
  <c r="P24" i="14" s="1"/>
  <c r="G49" i="12"/>
  <c r="H14" i="28" s="1"/>
  <c r="F21" i="13"/>
  <c r="L35" i="29" s="1"/>
  <c r="F43" i="21"/>
  <c r="E24" i="14" s="1"/>
  <c r="F43" i="32"/>
  <c r="F45" i="32" s="1"/>
  <c r="D64" i="11"/>
  <c r="E21" i="13"/>
  <c r="E43" i="21"/>
  <c r="D24" i="14" s="1"/>
  <c r="E56" i="11" s="1"/>
  <c r="D14" i="28"/>
  <c r="S34" i="32"/>
  <c r="S33" i="32"/>
  <c r="S40" i="32" s="1"/>
  <c r="Q38" i="24"/>
  <c r="S22" i="13"/>
  <c r="Y36" i="29" s="1"/>
  <c r="H20" i="12"/>
  <c r="M10" i="20"/>
  <c r="M35" i="20" s="1"/>
  <c r="N61" i="20" s="1"/>
  <c r="AF8" i="20"/>
  <c r="AF33" i="20" s="1"/>
  <c r="AG59" i="20" s="1"/>
  <c r="F33" i="18"/>
  <c r="F38" i="18" s="1"/>
  <c r="E33" i="18"/>
  <c r="H9" i="20"/>
  <c r="H34" i="20" s="1"/>
  <c r="I60" i="20" s="1"/>
  <c r="E18" i="13"/>
  <c r="K33" i="29" s="1"/>
  <c r="D18" i="13"/>
  <c r="P38" i="11"/>
  <c r="Q38" i="11" s="1"/>
  <c r="R38" i="11" s="1"/>
  <c r="S38" i="11" s="1"/>
  <c r="T38" i="11" s="1"/>
  <c r="U38" i="11" s="1"/>
  <c r="V38" i="11" s="1"/>
  <c r="W38" i="11" s="1"/>
  <c r="X38" i="11" s="1"/>
  <c r="Y38" i="11" s="1"/>
  <c r="Z38" i="11" s="1"/>
  <c r="AA38" i="11" s="1"/>
  <c r="AO38" i="11"/>
  <c r="AB40" i="11"/>
  <c r="AC40" i="11" s="1"/>
  <c r="AD40" i="11" s="1"/>
  <c r="AE40" i="11" s="1"/>
  <c r="AF40" i="11" s="1"/>
  <c r="AG40" i="11" s="1"/>
  <c r="AH40" i="11" s="1"/>
  <c r="AI40" i="11" s="1"/>
  <c r="AJ40" i="11" s="1"/>
  <c r="AK40" i="11" s="1"/>
  <c r="AL40" i="11" s="1"/>
  <c r="AM40" i="11" s="1"/>
  <c r="AQ40" i="11" s="1"/>
  <c r="AP40" i="11"/>
  <c r="AB27" i="11"/>
  <c r="AC27" i="11" s="1"/>
  <c r="AD27" i="11" s="1"/>
  <c r="AE27" i="11" s="1"/>
  <c r="AF27" i="11" s="1"/>
  <c r="AG27" i="11" s="1"/>
  <c r="AH27" i="11" s="1"/>
  <c r="AI27" i="11" s="1"/>
  <c r="AJ27" i="11" s="1"/>
  <c r="AK27" i="11" s="1"/>
  <c r="AL27" i="11" s="1"/>
  <c r="AM27" i="11" s="1"/>
  <c r="AQ27" i="11" s="1"/>
  <c r="AP27" i="11"/>
  <c r="P30" i="11"/>
  <c r="Q30" i="11" s="1"/>
  <c r="R30" i="11" s="1"/>
  <c r="S30" i="11" s="1"/>
  <c r="T30" i="11" s="1"/>
  <c r="U30" i="11" s="1"/>
  <c r="V30" i="11" s="1"/>
  <c r="W30" i="11" s="1"/>
  <c r="X30" i="11" s="1"/>
  <c r="Y30" i="11" s="1"/>
  <c r="Z30" i="11" s="1"/>
  <c r="AA30" i="11" s="1"/>
  <c r="AO30" i="11"/>
  <c r="AB31" i="11"/>
  <c r="AC31" i="11" s="1"/>
  <c r="AD31" i="11" s="1"/>
  <c r="AE31" i="11" s="1"/>
  <c r="AF31" i="11" s="1"/>
  <c r="AG31" i="11" s="1"/>
  <c r="AH31" i="11" s="1"/>
  <c r="AI31" i="11" s="1"/>
  <c r="AJ31" i="11" s="1"/>
  <c r="AK31" i="11" s="1"/>
  <c r="AL31" i="11" s="1"/>
  <c r="AM31" i="11" s="1"/>
  <c r="AQ31" i="11" s="1"/>
  <c r="AP31" i="11"/>
  <c r="Q15" i="28"/>
  <c r="Q63" i="11"/>
  <c r="Q31" i="24"/>
  <c r="R24" i="24" s="1"/>
  <c r="Q25" i="13"/>
  <c r="Q49" i="24"/>
  <c r="Q50" i="24" s="1"/>
  <c r="Q61" i="24" s="1"/>
  <c r="Q44" i="24"/>
  <c r="Q29" i="13"/>
  <c r="P44" i="12"/>
  <c r="AB37" i="18"/>
  <c r="X8" i="20"/>
  <c r="X10" i="20"/>
  <c r="S21" i="12" s="1"/>
  <c r="X9" i="20"/>
  <c r="S20" i="12" s="1"/>
  <c r="U9" i="20"/>
  <c r="P20" i="12" s="1"/>
  <c r="U8" i="20"/>
  <c r="U33" i="20" s="1"/>
  <c r="V59" i="20" s="1"/>
  <c r="AG37" i="18"/>
  <c r="AH42" i="18" s="1"/>
  <c r="Z10" i="20"/>
  <c r="Z9" i="20"/>
  <c r="U20" i="12" s="1"/>
  <c r="Z8" i="20"/>
  <c r="U19" i="12" s="1"/>
  <c r="R103" i="18"/>
  <c r="Q15" i="19"/>
  <c r="AA17" i="19"/>
  <c r="AB105" i="18"/>
  <c r="N20" i="19"/>
  <c r="O108" i="18"/>
  <c r="M28" i="19"/>
  <c r="N116" i="18"/>
  <c r="T20" i="12"/>
  <c r="W33" i="18"/>
  <c r="AB33" i="18"/>
  <c r="AB38" i="18" s="1"/>
  <c r="AC43" i="18" s="1"/>
  <c r="Y23" i="19"/>
  <c r="Z111" i="18"/>
  <c r="T22" i="19"/>
  <c r="U110" i="18"/>
  <c r="W19" i="12"/>
  <c r="AK8" i="20"/>
  <c r="AF19" i="12" s="1"/>
  <c r="AB10" i="20"/>
  <c r="W21" i="12" s="1"/>
  <c r="W8" i="20"/>
  <c r="AF9" i="20"/>
  <c r="AF34" i="20" s="1"/>
  <c r="E32" i="18"/>
  <c r="G11" i="19"/>
  <c r="I9" i="19"/>
  <c r="AA98" i="18"/>
  <c r="W43" i="18"/>
  <c r="AM97" i="18"/>
  <c r="J101" i="18"/>
  <c r="W32" i="18"/>
  <c r="W37" i="18" s="1"/>
  <c r="Z8" i="12"/>
  <c r="AE10" i="20" s="1"/>
  <c r="U33" i="18"/>
  <c r="G26" i="19"/>
  <c r="H114" i="18"/>
  <c r="X14" i="19"/>
  <c r="Y102" i="18"/>
  <c r="F16" i="19"/>
  <c r="G104" i="18"/>
  <c r="K17" i="19"/>
  <c r="L105" i="18"/>
  <c r="P18" i="19"/>
  <c r="Q106" i="18"/>
  <c r="Y19" i="19"/>
  <c r="Z107" i="18"/>
  <c r="AD20" i="19"/>
  <c r="AE108" i="18"/>
  <c r="H22" i="19"/>
  <c r="I110" i="18"/>
  <c r="AG17" i="19"/>
  <c r="AH105" i="18"/>
  <c r="AD24" i="19"/>
  <c r="AE112" i="18"/>
  <c r="I102" i="18"/>
  <c r="H14" i="19"/>
  <c r="V16" i="19"/>
  <c r="W104" i="18"/>
  <c r="J107" i="18"/>
  <c r="I19" i="19"/>
  <c r="S21" i="19"/>
  <c r="T109" i="18"/>
  <c r="O26" i="19"/>
  <c r="P114" i="18"/>
  <c r="J28" i="19"/>
  <c r="K116" i="18"/>
  <c r="Z14" i="19"/>
  <c r="AA102" i="18"/>
  <c r="AK34" i="20"/>
  <c r="AL60" i="20" s="1"/>
  <c r="V8" i="20"/>
  <c r="V33" i="20" s="1"/>
  <c r="W59" i="20" s="1"/>
  <c r="Y10" i="20"/>
  <c r="T21" i="12" s="1"/>
  <c r="F74" i="18"/>
  <c r="Z42" i="18"/>
  <c r="AC110" i="18"/>
  <c r="AB22" i="19"/>
  <c r="P27" i="19"/>
  <c r="Q115" i="18"/>
  <c r="F15" i="19"/>
  <c r="G103" i="18"/>
  <c r="AB23" i="19"/>
  <c r="AC111" i="18"/>
  <c r="V9" i="20"/>
  <c r="Q20" i="12" s="1"/>
  <c r="W9" i="20"/>
  <c r="R20" i="12" s="1"/>
  <c r="AF10" i="20"/>
  <c r="AA21" i="12" s="1"/>
  <c r="AJ9" i="20"/>
  <c r="AJ34" i="20" s="1"/>
  <c r="AK10" i="20"/>
  <c r="AF21" i="12" s="1"/>
  <c r="I10" i="19"/>
  <c r="Y101" i="18"/>
  <c r="AM99" i="18"/>
  <c r="Y100" i="18"/>
  <c r="AH10" i="19"/>
  <c r="S43" i="18"/>
  <c r="S48" i="18" s="1"/>
  <c r="I23" i="19"/>
  <c r="J111" i="18"/>
  <c r="AH112" i="18"/>
  <c r="AG24" i="19"/>
  <c r="P26" i="19"/>
  <c r="Q114" i="18"/>
  <c r="G20" i="19"/>
  <c r="H108" i="18"/>
  <c r="M17" i="19"/>
  <c r="N105" i="18"/>
  <c r="AB19" i="19"/>
  <c r="AB29" i="19" s="1"/>
  <c r="AB33" i="19" s="1"/>
  <c r="AB38" i="19" s="1"/>
  <c r="AC107" i="18"/>
  <c r="C82" i="11"/>
  <c r="F96" i="22"/>
  <c r="E10" i="19"/>
  <c r="V12" i="19"/>
  <c r="V29" i="19" s="1"/>
  <c r="V32" i="19" s="1"/>
  <c r="X97" i="18"/>
  <c r="AC101" i="18"/>
  <c r="AB97" i="18"/>
  <c r="AB117" i="18" s="1"/>
  <c r="Z27" i="14" s="1"/>
  <c r="AC16" i="32" s="1"/>
  <c r="AE100" i="18"/>
  <c r="U98" i="18"/>
  <c r="U12" i="19"/>
  <c r="AH9" i="19"/>
  <c r="AJ99" i="18"/>
  <c r="AF12" i="19"/>
  <c r="Z98" i="18"/>
  <c r="J12" i="19"/>
  <c r="J99" i="18"/>
  <c r="S101" i="18"/>
  <c r="AN101" i="18"/>
  <c r="S117" i="19"/>
  <c r="AF100" i="18"/>
  <c r="I99" i="18"/>
  <c r="W10" i="19"/>
  <c r="F101" i="18"/>
  <c r="G97" i="18"/>
  <c r="U97" i="18"/>
  <c r="AD100" i="18"/>
  <c r="AG11" i="19"/>
  <c r="AJ101" i="18"/>
  <c r="AI99" i="18"/>
  <c r="O98" i="18"/>
  <c r="Q21" i="12"/>
  <c r="P100" i="18"/>
  <c r="V98" i="18"/>
  <c r="AE97" i="18"/>
  <c r="AJ11" i="19"/>
  <c r="X100" i="18"/>
  <c r="P98" i="18"/>
  <c r="Y11" i="19"/>
  <c r="AA99" i="18"/>
  <c r="AI9" i="19"/>
  <c r="AE98" i="18"/>
  <c r="M98" i="18"/>
  <c r="G98" i="18"/>
  <c r="O101" i="18"/>
  <c r="U11" i="19"/>
  <c r="AF99" i="18"/>
  <c r="AG97" i="18"/>
  <c r="S23" i="23"/>
  <c r="S25" i="23" s="1"/>
  <c r="T21" i="23" s="1"/>
  <c r="S35" i="23"/>
  <c r="R26" i="14" s="1"/>
  <c r="R97" i="18"/>
  <c r="W99" i="18"/>
  <c r="O11" i="19"/>
  <c r="W117" i="19"/>
  <c r="L13" i="19"/>
  <c r="AK97" i="18"/>
  <c r="AH101" i="18"/>
  <c r="AL13" i="19"/>
  <c r="Z12" i="19"/>
  <c r="S98" i="18"/>
  <c r="AA117" i="19"/>
  <c r="AE10" i="19"/>
  <c r="AE29" i="19" s="1"/>
  <c r="AG9" i="19"/>
  <c r="T99" i="18"/>
  <c r="Z97" i="18"/>
  <c r="AD98" i="18"/>
  <c r="AL99" i="18"/>
  <c r="T100" i="18"/>
  <c r="H97" i="18"/>
  <c r="U101" i="18"/>
  <c r="V97" i="18"/>
  <c r="T29" i="19"/>
  <c r="T33" i="19" s="1"/>
  <c r="X117" i="19"/>
  <c r="AF97" i="18"/>
  <c r="AG117" i="19"/>
  <c r="AG8" i="12"/>
  <c r="AG39" i="18"/>
  <c r="AE8" i="14" s="1"/>
  <c r="AF8" i="16" s="1"/>
  <c r="Q97" i="18"/>
  <c r="T117" i="19"/>
  <c r="AC98" i="18"/>
  <c r="S99" i="18"/>
  <c r="Z101" i="18"/>
  <c r="R29" i="19"/>
  <c r="R33" i="19" s="1"/>
  <c r="X99" i="18"/>
  <c r="Z100" i="18"/>
  <c r="AF117" i="19"/>
  <c r="AD101" i="18"/>
  <c r="AM100" i="18"/>
  <c r="AJ100" i="18"/>
  <c r="R117" i="19"/>
  <c r="AK98" i="18"/>
  <c r="N98" i="18"/>
  <c r="K101" i="18"/>
  <c r="T97" i="18"/>
  <c r="AA13" i="19"/>
  <c r="AC117" i="19"/>
  <c r="AN100" i="18"/>
  <c r="Y117" i="19"/>
  <c r="O99" i="18"/>
  <c r="U117" i="19"/>
  <c r="T10" i="20"/>
  <c r="T35" i="20" s="1"/>
  <c r="U61" i="20" s="1"/>
  <c r="T9" i="20"/>
  <c r="T34" i="20" s="1"/>
  <c r="Q32" i="18"/>
  <c r="Q37" i="18" s="1"/>
  <c r="R42" i="18" s="1"/>
  <c r="Z117" i="19"/>
  <c r="AA101" i="18"/>
  <c r="AA12" i="19"/>
  <c r="AI37" i="18"/>
  <c r="AI33" i="18"/>
  <c r="AI38" i="18" s="1"/>
  <c r="T42" i="18"/>
  <c r="T44" i="18" s="1"/>
  <c r="Z37" i="18"/>
  <c r="Z39" i="18" s="1"/>
  <c r="X8" i="14" s="1"/>
  <c r="Y8" i="16" s="1"/>
  <c r="Z34" i="18"/>
  <c r="X37" i="18"/>
  <c r="X39" i="18" s="1"/>
  <c r="V8" i="14" s="1"/>
  <c r="W8" i="16" s="1"/>
  <c r="U34" i="20"/>
  <c r="V60" i="20" s="1"/>
  <c r="P19" i="12"/>
  <c r="R101" i="18"/>
  <c r="V37" i="18"/>
  <c r="V39" i="18" s="1"/>
  <c r="T8" i="14" s="1"/>
  <c r="U8" i="16" s="1"/>
  <c r="V34" i="18"/>
  <c r="T34" i="18"/>
  <c r="T37" i="18"/>
  <c r="U42" i="18" s="1"/>
  <c r="Y34" i="18"/>
  <c r="Y38" i="18"/>
  <c r="Y39" i="18" s="1"/>
  <c r="W8" i="14" s="1"/>
  <c r="X8" i="16" s="1"/>
  <c r="AD9" i="20"/>
  <c r="Y20" i="12" s="1"/>
  <c r="AD8" i="20"/>
  <c r="Y19" i="12" s="1"/>
  <c r="AE9" i="20"/>
  <c r="AE34" i="20" s="1"/>
  <c r="AF60" i="20" s="1"/>
  <c r="U10" i="20"/>
  <c r="X34" i="18"/>
  <c r="R34" i="18"/>
  <c r="R37" i="18"/>
  <c r="R39" i="18" s="1"/>
  <c r="P8" i="14" s="1"/>
  <c r="Q8" i="16" s="1"/>
  <c r="AA37" i="18"/>
  <c r="AB42" i="18" s="1"/>
  <c r="AB47" i="18" s="1"/>
  <c r="AA34" i="18"/>
  <c r="T38" i="18"/>
  <c r="T48" i="18" s="1"/>
  <c r="U34" i="18"/>
  <c r="U37" i="18"/>
  <c r="W34" i="20"/>
  <c r="X60" i="20" s="1"/>
  <c r="AD35" i="20"/>
  <c r="AE61" i="20" s="1"/>
  <c r="AE8" i="20"/>
  <c r="Z19" i="12" s="1"/>
  <c r="W101" i="18"/>
  <c r="R100" i="18"/>
  <c r="AA42" i="18"/>
  <c r="W38" i="18"/>
  <c r="X43" i="18" s="1"/>
  <c r="X48" i="18" s="1"/>
  <c r="F32" i="18"/>
  <c r="L98" i="18"/>
  <c r="H9" i="19"/>
  <c r="L101" i="18"/>
  <c r="H117" i="19"/>
  <c r="F117" i="19"/>
  <c r="G101" i="18"/>
  <c r="M8" i="12"/>
  <c r="R9" i="20" s="1"/>
  <c r="M20" i="12" s="1"/>
  <c r="P97" i="18"/>
  <c r="E8" i="12"/>
  <c r="J10" i="20" s="1"/>
  <c r="J35" i="20" s="1"/>
  <c r="K61" i="20" s="1"/>
  <c r="O32" i="18"/>
  <c r="O37" i="18" s="1"/>
  <c r="K117" i="19"/>
  <c r="K8" i="12"/>
  <c r="P9" i="20" s="1"/>
  <c r="K20" i="12" s="1"/>
  <c r="O20" i="12"/>
  <c r="M11" i="19"/>
  <c r="Q100" i="18"/>
  <c r="M8" i="20"/>
  <c r="H19" i="12" s="1"/>
  <c r="H10" i="20"/>
  <c r="C21" i="12" s="1"/>
  <c r="F100" i="18"/>
  <c r="H101" i="18"/>
  <c r="G33" i="18"/>
  <c r="G38" i="18" s="1"/>
  <c r="L97" i="18"/>
  <c r="AE101" i="18"/>
  <c r="AD11" i="19"/>
  <c r="AE99" i="18"/>
  <c r="AC33" i="18"/>
  <c r="AC38" i="18" s="1"/>
  <c r="AA43" i="18"/>
  <c r="AA48" i="18" s="1"/>
  <c r="AB43" i="18"/>
  <c r="P117" i="19"/>
  <c r="Q9" i="20"/>
  <c r="Q10" i="20"/>
  <c r="Q8" i="20"/>
  <c r="E11" i="19"/>
  <c r="G117" i="19"/>
  <c r="N33" i="18"/>
  <c r="N100" i="18"/>
  <c r="L10" i="20"/>
  <c r="G21" i="12" s="1"/>
  <c r="L9" i="20"/>
  <c r="L34" i="20" s="1"/>
  <c r="I32" i="18"/>
  <c r="O100" i="18"/>
  <c r="K99" i="18"/>
  <c r="N32" i="18"/>
  <c r="N37" i="18" s="1"/>
  <c r="E117" i="19"/>
  <c r="I33" i="18"/>
  <c r="I38" i="18" s="1"/>
  <c r="O117" i="19"/>
  <c r="I34" i="20"/>
  <c r="J60" i="20" s="1"/>
  <c r="X34" i="20"/>
  <c r="N117" i="19"/>
  <c r="Q117" i="19"/>
  <c r="AC9" i="19"/>
  <c r="D29" i="19"/>
  <c r="D33" i="19" s="1"/>
  <c r="Q29" i="19"/>
  <c r="Q33" i="19" s="1"/>
  <c r="AI10" i="19"/>
  <c r="AJ98" i="18"/>
  <c r="R99" i="18"/>
  <c r="V117" i="19"/>
  <c r="S29" i="19"/>
  <c r="S33" i="19" s="1"/>
  <c r="X10" i="19"/>
  <c r="X29" i="19" s="1"/>
  <c r="X33" i="19" s="1"/>
  <c r="AC11" i="19"/>
  <c r="AM11" i="19"/>
  <c r="AN99" i="18"/>
  <c r="Q98" i="18"/>
  <c r="J117" i="19"/>
  <c r="S100" i="18"/>
  <c r="AB117" i="19"/>
  <c r="AC100" i="18"/>
  <c r="AI117" i="19"/>
  <c r="AG99" i="18"/>
  <c r="AF101" i="18"/>
  <c r="U13" i="19"/>
  <c r="V101" i="18"/>
  <c r="L117" i="19"/>
  <c r="AK10" i="19"/>
  <c r="K12" i="19"/>
  <c r="L100" i="18"/>
  <c r="AK9" i="19"/>
  <c r="AL97" i="18"/>
  <c r="AH8" i="12"/>
  <c r="AJ32" i="18"/>
  <c r="AJ33" i="18"/>
  <c r="AE117" i="19"/>
  <c r="AK33" i="18"/>
  <c r="AI8" i="12"/>
  <c r="AK32" i="18"/>
  <c r="AK8" i="12"/>
  <c r="AM33" i="18"/>
  <c r="AM32" i="18"/>
  <c r="AM117" i="19"/>
  <c r="AG12" i="19"/>
  <c r="AH100" i="18"/>
  <c r="AL8" i="12"/>
  <c r="AN32" i="18"/>
  <c r="AN33" i="18"/>
  <c r="AH38" i="18"/>
  <c r="AI43" i="18" s="1"/>
  <c r="AD117" i="19"/>
  <c r="AL10" i="19"/>
  <c r="AM98" i="18"/>
  <c r="AD32" i="18"/>
  <c r="AB8" i="12"/>
  <c r="AD33" i="18"/>
  <c r="AJ13" i="19"/>
  <c r="AK101" i="18"/>
  <c r="AL117" i="19"/>
  <c r="AJ12" i="19"/>
  <c r="AK100" i="18"/>
  <c r="AJ117" i="19"/>
  <c r="AF10" i="19"/>
  <c r="AG98" i="18"/>
  <c r="AJ8" i="12"/>
  <c r="AL32" i="18"/>
  <c r="AL33" i="18"/>
  <c r="AL101" i="18"/>
  <c r="AK13" i="19"/>
  <c r="AI101" i="18"/>
  <c r="AH13" i="19"/>
  <c r="AH29" i="19" s="1"/>
  <c r="AM10" i="19"/>
  <c r="AN98" i="18"/>
  <c r="AL100" i="18"/>
  <c r="AK12" i="19"/>
  <c r="AH117" i="19"/>
  <c r="AF32" i="18"/>
  <c r="AD8" i="12"/>
  <c r="AF33" i="18"/>
  <c r="AH37" i="18"/>
  <c r="AH39" i="18" s="1"/>
  <c r="AF8" i="14" s="1"/>
  <c r="AG8" i="16" s="1"/>
  <c r="AH34" i="18"/>
  <c r="AK117" i="19"/>
  <c r="AG10" i="19"/>
  <c r="AH98" i="18"/>
  <c r="AC8" i="12"/>
  <c r="AE32" i="18"/>
  <c r="AE33" i="18"/>
  <c r="AF13" i="19"/>
  <c r="AG101" i="18"/>
  <c r="AA19" i="12"/>
  <c r="AC32" i="18"/>
  <c r="AC97" i="18"/>
  <c r="AA33" i="20"/>
  <c r="AB59" i="20" s="1"/>
  <c r="AB85" i="20" s="1"/>
  <c r="W13" i="19"/>
  <c r="X101" i="18"/>
  <c r="T32" i="19"/>
  <c r="W48" i="18"/>
  <c r="Z43" i="18"/>
  <c r="Z44" i="18" s="1"/>
  <c r="Q38" i="18"/>
  <c r="R43" i="18" s="1"/>
  <c r="R48" i="18" s="1"/>
  <c r="T8" i="20"/>
  <c r="K8" i="29"/>
  <c r="I10" i="20"/>
  <c r="G12" i="19"/>
  <c r="G29" i="19" s="1"/>
  <c r="H100" i="18"/>
  <c r="J37" i="18"/>
  <c r="J34" i="18"/>
  <c r="L11" i="19"/>
  <c r="M99" i="18"/>
  <c r="M117" i="19"/>
  <c r="I98" i="18"/>
  <c r="H10" i="19"/>
  <c r="O13" i="19"/>
  <c r="P101" i="18"/>
  <c r="G37" i="18"/>
  <c r="O38" i="18"/>
  <c r="L33" i="18"/>
  <c r="J8" i="12"/>
  <c r="L32" i="18"/>
  <c r="P32" i="18"/>
  <c r="P33" i="18"/>
  <c r="N8" i="12"/>
  <c r="M34" i="18"/>
  <c r="M37" i="18"/>
  <c r="I8" i="20"/>
  <c r="D19" i="12" s="1"/>
  <c r="L9" i="19"/>
  <c r="M97" i="18"/>
  <c r="J38" i="18"/>
  <c r="I117" i="19"/>
  <c r="N9" i="19"/>
  <c r="N29" i="19" s="1"/>
  <c r="O97" i="18"/>
  <c r="H12" i="19"/>
  <c r="I100" i="18"/>
  <c r="J10" i="19"/>
  <c r="K98" i="18"/>
  <c r="F37" i="18"/>
  <c r="H13" i="19"/>
  <c r="I101" i="18"/>
  <c r="K32" i="18"/>
  <c r="I8" i="12"/>
  <c r="K33" i="18"/>
  <c r="K11" i="19"/>
  <c r="L99" i="18"/>
  <c r="P13" i="19"/>
  <c r="P29" i="19" s="1"/>
  <c r="Q101" i="18"/>
  <c r="F8" i="12"/>
  <c r="H32" i="18"/>
  <c r="H33" i="18"/>
  <c r="N97" i="18"/>
  <c r="M9" i="19"/>
  <c r="F11" i="19"/>
  <c r="F29" i="19" s="1"/>
  <c r="G99" i="18"/>
  <c r="I12" i="19"/>
  <c r="J100" i="18"/>
  <c r="M38" i="18"/>
  <c r="E117" i="18"/>
  <c r="C27" i="14" s="1"/>
  <c r="E34" i="18"/>
  <c r="E37" i="18"/>
  <c r="E42" i="18" s="1"/>
  <c r="E9" i="19"/>
  <c r="F97" i="18"/>
  <c r="H8" i="20"/>
  <c r="E38" i="18"/>
  <c r="E43" i="18" s="1"/>
  <c r="E48" i="18" s="1"/>
  <c r="G9" i="22"/>
  <c r="E23" i="24" s="1"/>
  <c r="AE20" i="12"/>
  <c r="AE22" i="12" s="1"/>
  <c r="H21" i="12"/>
  <c r="Y33" i="20"/>
  <c r="Z59" i="20" s="1"/>
  <c r="F6" i="12"/>
  <c r="J7" i="20"/>
  <c r="F96" i="18"/>
  <c r="F31" i="18"/>
  <c r="F36" i="18" s="1"/>
  <c r="F41" i="18" s="1"/>
  <c r="F46" i="18" s="1"/>
  <c r="D24" i="11"/>
  <c r="F52" i="18"/>
  <c r="F8" i="19"/>
  <c r="G8" i="18"/>
  <c r="H8" i="17"/>
  <c r="H31" i="17" s="1"/>
  <c r="G6" i="11"/>
  <c r="G72" i="11"/>
  <c r="F71" i="11"/>
  <c r="E52" i="19"/>
  <c r="E74" i="19"/>
  <c r="F76" i="22"/>
  <c r="F98" i="22" s="1"/>
  <c r="F120" i="22" s="1"/>
  <c r="D23" i="24"/>
  <c r="AN20" i="23"/>
  <c r="D20" i="23"/>
  <c r="E13" i="25" s="1"/>
  <c r="F32" i="22"/>
  <c r="F54" i="22" s="1"/>
  <c r="G76" i="22"/>
  <c r="G98" i="22" s="1"/>
  <c r="G120" i="22" s="1"/>
  <c r="G32" i="22"/>
  <c r="G54" i="22" s="1"/>
  <c r="Z33" i="20"/>
  <c r="AA59" i="20" s="1"/>
  <c r="AA85" i="20" s="1"/>
  <c r="AJ35" i="20"/>
  <c r="AK61" i="20" s="1"/>
  <c r="C20" i="12"/>
  <c r="AC35" i="20"/>
  <c r="AD61" i="20" s="1"/>
  <c r="Q19" i="12"/>
  <c r="AK33" i="20"/>
  <c r="AL59" i="20" s="1"/>
  <c r="AF35" i="20"/>
  <c r="AG61" i="20" s="1"/>
  <c r="T22" i="12"/>
  <c r="AC33" i="20"/>
  <c r="AD59" i="20" s="1"/>
  <c r="AA34" i="20"/>
  <c r="AB60" i="20" s="1"/>
  <c r="AB86" i="20" s="1"/>
  <c r="AB35" i="20"/>
  <c r="AC61" i="20" s="1"/>
  <c r="V34" i="20"/>
  <c r="W60" i="20" s="1"/>
  <c r="W82" i="20" s="1"/>
  <c r="Y34" i="29" s="1"/>
  <c r="H86" i="20"/>
  <c r="W87" i="20"/>
  <c r="Z34" i="20"/>
  <c r="Z86" i="20" s="1"/>
  <c r="G62" i="11"/>
  <c r="Y60" i="20"/>
  <c r="V22" i="12"/>
  <c r="X22" i="12"/>
  <c r="AF22" i="12"/>
  <c r="AC60" i="20"/>
  <c r="AC86" i="20" s="1"/>
  <c r="AK60" i="20"/>
  <c r="F39" i="11"/>
  <c r="G39" i="11" s="1"/>
  <c r="H39" i="11" s="1"/>
  <c r="I39" i="11" s="1"/>
  <c r="J39" i="11" s="1"/>
  <c r="K39" i="11" s="1"/>
  <c r="L39" i="11" s="1"/>
  <c r="M39" i="11" s="1"/>
  <c r="N39" i="11" s="1"/>
  <c r="O39" i="11" s="1"/>
  <c r="E36" i="11"/>
  <c r="E35" i="11" s="1"/>
  <c r="G28" i="11"/>
  <c r="H29" i="11"/>
  <c r="E28" i="11"/>
  <c r="G37" i="11"/>
  <c r="E25" i="11"/>
  <c r="F26" i="11"/>
  <c r="F28" i="11"/>
  <c r="AG34" i="18" l="1"/>
  <c r="AD33" i="20"/>
  <c r="AE59" i="20" s="1"/>
  <c r="R32" i="19"/>
  <c r="W29" i="19"/>
  <c r="O21" i="12"/>
  <c r="AK35" i="20"/>
  <c r="AL61" i="20" s="1"/>
  <c r="AI29" i="19"/>
  <c r="AI48" i="18"/>
  <c r="V56" i="20"/>
  <c r="W22" i="12"/>
  <c r="L17" i="29"/>
  <c r="AQ21" i="13"/>
  <c r="AH35" i="29"/>
  <c r="AN49" i="12"/>
  <c r="E25" i="33" s="1"/>
  <c r="J17" i="29"/>
  <c r="F56" i="11"/>
  <c r="G56" i="11" s="1"/>
  <c r="AO21" i="13"/>
  <c r="E64" i="11"/>
  <c r="D61" i="11"/>
  <c r="E19" i="13"/>
  <c r="E40" i="21"/>
  <c r="P45" i="12"/>
  <c r="U31" i="32"/>
  <c r="U32" i="32"/>
  <c r="Y117" i="18"/>
  <c r="W27" i="14" s="1"/>
  <c r="Z16" i="32" s="1"/>
  <c r="AP8" i="12"/>
  <c r="V85" i="20"/>
  <c r="F34" i="18"/>
  <c r="AN8" i="12"/>
  <c r="AO8" i="12"/>
  <c r="Z29" i="19"/>
  <c r="Z33" i="19" s="1"/>
  <c r="Z38" i="19" s="1"/>
  <c r="AC48" i="18"/>
  <c r="D20" i="11"/>
  <c r="F16" i="32"/>
  <c r="AO18" i="13"/>
  <c r="C21" i="14"/>
  <c r="F39" i="32" s="1"/>
  <c r="F40" i="32" s="1"/>
  <c r="J33" i="29"/>
  <c r="P39" i="11"/>
  <c r="Q39" i="11" s="1"/>
  <c r="R39" i="11" s="1"/>
  <c r="S39" i="11" s="1"/>
  <c r="T39" i="11" s="1"/>
  <c r="U39" i="11" s="1"/>
  <c r="V39" i="11" s="1"/>
  <c r="W39" i="11" s="1"/>
  <c r="X39" i="11" s="1"/>
  <c r="Y39" i="11" s="1"/>
  <c r="Z39" i="11" s="1"/>
  <c r="AA39" i="11" s="1"/>
  <c r="AO39" i="11"/>
  <c r="AB38" i="11"/>
  <c r="AC38" i="11" s="1"/>
  <c r="AD38" i="11" s="1"/>
  <c r="AE38" i="11" s="1"/>
  <c r="AF38" i="11" s="1"/>
  <c r="AG38" i="11" s="1"/>
  <c r="AH38" i="11" s="1"/>
  <c r="AI38" i="11" s="1"/>
  <c r="AJ38" i="11" s="1"/>
  <c r="AK38" i="11" s="1"/>
  <c r="AL38" i="11" s="1"/>
  <c r="AM38" i="11" s="1"/>
  <c r="AQ38" i="11" s="1"/>
  <c r="AP38" i="11"/>
  <c r="AB30" i="11"/>
  <c r="AC30" i="11" s="1"/>
  <c r="AD30" i="11" s="1"/>
  <c r="AE30" i="11" s="1"/>
  <c r="AF30" i="11" s="1"/>
  <c r="AG30" i="11" s="1"/>
  <c r="AH30" i="11" s="1"/>
  <c r="AI30" i="11" s="1"/>
  <c r="AJ30" i="11" s="1"/>
  <c r="AK30" i="11" s="1"/>
  <c r="AL30" i="11" s="1"/>
  <c r="AM30" i="11" s="1"/>
  <c r="AQ30" i="11" s="1"/>
  <c r="AP30" i="11"/>
  <c r="R48" i="24"/>
  <c r="R47" i="24"/>
  <c r="R27" i="24"/>
  <c r="R39" i="24" s="1"/>
  <c r="R26" i="13" s="1"/>
  <c r="R29" i="24"/>
  <c r="R42" i="24" s="1"/>
  <c r="W37" i="29"/>
  <c r="R64" i="24"/>
  <c r="Q71" i="12" s="1"/>
  <c r="T48" i="32" s="1"/>
  <c r="Q17" i="28"/>
  <c r="Q14" i="27"/>
  <c r="W33" i="20"/>
  <c r="R19" i="12"/>
  <c r="R22" i="12" s="1"/>
  <c r="X33" i="20"/>
  <c r="S19" i="12"/>
  <c r="S22" i="12" s="1"/>
  <c r="X35" i="20"/>
  <c r="Q34" i="18"/>
  <c r="AG60" i="20"/>
  <c r="AG82" i="20" s="1"/>
  <c r="H35" i="20"/>
  <c r="I61" i="20" s="1"/>
  <c r="Q22" i="12"/>
  <c r="AA20" i="12"/>
  <c r="E20" i="23"/>
  <c r="F13" i="25" s="1"/>
  <c r="E30" i="25"/>
  <c r="D7" i="26"/>
  <c r="J29" i="19"/>
  <c r="J33" i="19" s="1"/>
  <c r="Y35" i="20"/>
  <c r="Z61" i="20" s="1"/>
  <c r="Z82" i="20" s="1"/>
  <c r="AB34" i="29" s="1"/>
  <c r="Y48" i="18"/>
  <c r="AC34" i="18"/>
  <c r="AD29" i="19"/>
  <c r="W34" i="18"/>
  <c r="Z47" i="18"/>
  <c r="Y29" i="19"/>
  <c r="Y32" i="19" s="1"/>
  <c r="Y37" i="19" s="1"/>
  <c r="U38" i="18"/>
  <c r="V43" i="18"/>
  <c r="V48" i="18" s="1"/>
  <c r="U21" i="12"/>
  <c r="U22" i="12" s="1"/>
  <c r="Z35" i="20"/>
  <c r="AB34" i="18"/>
  <c r="AF86" i="20"/>
  <c r="AJ56" i="20"/>
  <c r="I29" i="19"/>
  <c r="AA39" i="18"/>
  <c r="Y8" i="14" s="1"/>
  <c r="Z8" i="16" s="1"/>
  <c r="U117" i="18"/>
  <c r="S27" i="14" s="1"/>
  <c r="V16" i="32" s="1"/>
  <c r="AE35" i="20"/>
  <c r="Z21" i="12"/>
  <c r="AB39" i="18"/>
  <c r="Z8" i="14" s="1"/>
  <c r="AA8" i="16" s="1"/>
  <c r="AA44" i="18"/>
  <c r="Z7" i="13" s="1"/>
  <c r="AF26" i="29" s="1"/>
  <c r="Y7" i="13"/>
  <c r="AE26" i="29" s="1"/>
  <c r="S7" i="13"/>
  <c r="Y26" i="29" s="1"/>
  <c r="AA117" i="18"/>
  <c r="Y27" i="14" s="1"/>
  <c r="AB16" i="32" s="1"/>
  <c r="O29" i="19"/>
  <c r="O33" i="19" s="1"/>
  <c r="AB32" i="19"/>
  <c r="J117" i="18"/>
  <c r="H27" i="14" s="1"/>
  <c r="K16" i="32" s="1"/>
  <c r="Z117" i="18"/>
  <c r="X27" i="14" s="1"/>
  <c r="AA16" i="32" s="1"/>
  <c r="AI117" i="18"/>
  <c r="AG27" i="14" s="1"/>
  <c r="AJ16" i="32" s="1"/>
  <c r="U29" i="19"/>
  <c r="U33" i="19" s="1"/>
  <c r="U38" i="19" s="1"/>
  <c r="W117" i="18"/>
  <c r="U27" i="14" s="1"/>
  <c r="X16" i="32" s="1"/>
  <c r="AF117" i="18"/>
  <c r="AD27" i="14" s="1"/>
  <c r="AG16" i="32" s="1"/>
  <c r="AH43" i="18"/>
  <c r="AH48" i="18" s="1"/>
  <c r="T47" i="18"/>
  <c r="T49" i="18" s="1"/>
  <c r="R9" i="14" s="1"/>
  <c r="U14" i="32" s="1"/>
  <c r="J8" i="20"/>
  <c r="E19" i="12" s="1"/>
  <c r="U60" i="20"/>
  <c r="U86" i="20" s="1"/>
  <c r="AL82" i="20"/>
  <c r="AN34" i="29" s="1"/>
  <c r="X86" i="20"/>
  <c r="Y22" i="12"/>
  <c r="M33" i="20"/>
  <c r="M56" i="20" s="1"/>
  <c r="AD117" i="18"/>
  <c r="AB27" i="14" s="1"/>
  <c r="AE16" i="32" s="1"/>
  <c r="D32" i="19"/>
  <c r="D34" i="19" s="1"/>
  <c r="C13" i="12" s="1"/>
  <c r="T117" i="18"/>
  <c r="R27" i="14" s="1"/>
  <c r="U16" i="32" s="1"/>
  <c r="T24" i="23"/>
  <c r="T29" i="23" s="1"/>
  <c r="T33" i="23"/>
  <c r="AA29" i="19"/>
  <c r="AA32" i="19" s="1"/>
  <c r="N117" i="18"/>
  <c r="L27" i="14" s="1"/>
  <c r="O16" i="32" s="1"/>
  <c r="Q32" i="19"/>
  <c r="Q34" i="19" s="1"/>
  <c r="P13" i="12" s="1"/>
  <c r="P15" i="12" s="1"/>
  <c r="X117" i="18"/>
  <c r="V27" i="14" s="1"/>
  <c r="Y16" i="32" s="1"/>
  <c r="AL29" i="19"/>
  <c r="AL32" i="19" s="1"/>
  <c r="AE117" i="18"/>
  <c r="AC27" i="14" s="1"/>
  <c r="AF16" i="32" s="1"/>
  <c r="S117" i="18"/>
  <c r="Q27" i="14" s="1"/>
  <c r="T16" i="32" s="1"/>
  <c r="M29" i="19"/>
  <c r="M32" i="19" s="1"/>
  <c r="AM117" i="18"/>
  <c r="AK27" i="14" s="1"/>
  <c r="AN16" i="32" s="1"/>
  <c r="V117" i="18"/>
  <c r="T27" i="14" s="1"/>
  <c r="W16" i="32" s="1"/>
  <c r="AL10" i="20"/>
  <c r="AL8" i="20"/>
  <c r="AL9" i="20"/>
  <c r="P117" i="18"/>
  <c r="N27" i="14" s="1"/>
  <c r="Q16" i="32" s="1"/>
  <c r="E29" i="19"/>
  <c r="E32" i="19" s="1"/>
  <c r="H117" i="18"/>
  <c r="F27" i="14" s="1"/>
  <c r="I16" i="32" s="1"/>
  <c r="V33" i="19"/>
  <c r="V34" i="19" s="1"/>
  <c r="U13" i="12" s="1"/>
  <c r="U15" i="12" s="1"/>
  <c r="R117" i="18"/>
  <c r="P27" i="14" s="1"/>
  <c r="S16" i="32" s="1"/>
  <c r="AJ117" i="18"/>
  <c r="AH27" i="14" s="1"/>
  <c r="AK16" i="32" s="1"/>
  <c r="AD34" i="20"/>
  <c r="AE60" i="20" s="1"/>
  <c r="AE86" i="20" s="1"/>
  <c r="AE33" i="20"/>
  <c r="AF59" i="20" s="1"/>
  <c r="AF85" i="20" s="1"/>
  <c r="AK117" i="18"/>
  <c r="AI27" i="14" s="1"/>
  <c r="AL16" i="32" s="1"/>
  <c r="AI39" i="18"/>
  <c r="AG8" i="14" s="1"/>
  <c r="AH8" i="16" s="1"/>
  <c r="AI34" i="18"/>
  <c r="AA47" i="18"/>
  <c r="AA49" i="18" s="1"/>
  <c r="Y9" i="14" s="1"/>
  <c r="AB14" i="32" s="1"/>
  <c r="U43" i="18"/>
  <c r="U48" i="18" s="1"/>
  <c r="W42" i="18"/>
  <c r="W47" i="18" s="1"/>
  <c r="W49" i="18" s="1"/>
  <c r="U9" i="14" s="1"/>
  <c r="X14" i="32" s="1"/>
  <c r="U39" i="18"/>
  <c r="S8" i="14" s="1"/>
  <c r="T8" i="16" s="1"/>
  <c r="V42" i="18"/>
  <c r="S42" i="18"/>
  <c r="T39" i="18"/>
  <c r="R8" i="14" s="1"/>
  <c r="S8" i="16" s="1"/>
  <c r="Y42" i="18"/>
  <c r="AD87" i="20"/>
  <c r="Z20" i="12"/>
  <c r="U47" i="18"/>
  <c r="X42" i="18"/>
  <c r="X44" i="18" s="1"/>
  <c r="W39" i="18"/>
  <c r="U8" i="14" s="1"/>
  <c r="V8" i="16" s="1"/>
  <c r="P21" i="12"/>
  <c r="P22" i="12" s="1"/>
  <c r="U35" i="20"/>
  <c r="F117" i="18"/>
  <c r="D27" i="14" s="1"/>
  <c r="M60" i="20"/>
  <c r="M86" i="20" s="1"/>
  <c r="P34" i="20"/>
  <c r="Q60" i="20" s="1"/>
  <c r="F39" i="18"/>
  <c r="D8" i="14" s="1"/>
  <c r="E8" i="16" s="1"/>
  <c r="O34" i="18"/>
  <c r="O117" i="18"/>
  <c r="M27" i="14" s="1"/>
  <c r="P16" i="32" s="1"/>
  <c r="G34" i="18"/>
  <c r="J9" i="20"/>
  <c r="E20" i="12" s="1"/>
  <c r="L35" i="20"/>
  <c r="M61" i="20" s="1"/>
  <c r="M87" i="20" s="1"/>
  <c r="G117" i="18"/>
  <c r="E27" i="14" s="1"/>
  <c r="N42" i="18"/>
  <c r="N47" i="18" s="1"/>
  <c r="N34" i="18"/>
  <c r="E21" i="12"/>
  <c r="P8" i="20"/>
  <c r="P10" i="20"/>
  <c r="N38" i="18"/>
  <c r="N43" i="18" s="1"/>
  <c r="K117" i="18"/>
  <c r="I27" i="14" s="1"/>
  <c r="L16" i="32" s="1"/>
  <c r="R10" i="20"/>
  <c r="R8" i="20"/>
  <c r="I33" i="20"/>
  <c r="J59" i="20" s="1"/>
  <c r="R34" i="20"/>
  <c r="S60" i="20" s="1"/>
  <c r="G43" i="18"/>
  <c r="G48" i="18" s="1"/>
  <c r="H22" i="12"/>
  <c r="I86" i="20"/>
  <c r="F42" i="18"/>
  <c r="F47" i="18" s="1"/>
  <c r="Q117" i="18"/>
  <c r="O27" i="14" s="1"/>
  <c r="R16" i="32" s="1"/>
  <c r="AK85" i="20"/>
  <c r="AH47" i="18"/>
  <c r="AF29" i="19"/>
  <c r="AF32" i="19" s="1"/>
  <c r="AC29" i="19"/>
  <c r="AC33" i="19" s="1"/>
  <c r="AC38" i="19" s="1"/>
  <c r="AI42" i="18"/>
  <c r="AI44" i="18" s="1"/>
  <c r="R47" i="18"/>
  <c r="R49" i="18" s="1"/>
  <c r="P9" i="14" s="1"/>
  <c r="S14" i="32" s="1"/>
  <c r="R44" i="18"/>
  <c r="AB48" i="18"/>
  <c r="AB49" i="18" s="1"/>
  <c r="Z9" i="14" s="1"/>
  <c r="AC14" i="32" s="1"/>
  <c r="AB44" i="18"/>
  <c r="AC85" i="20"/>
  <c r="C9" i="12"/>
  <c r="C10" i="12" s="1"/>
  <c r="Q33" i="20"/>
  <c r="L19" i="12"/>
  <c r="O42" i="18"/>
  <c r="O47" i="18" s="1"/>
  <c r="J43" i="18"/>
  <c r="J48" i="18" s="1"/>
  <c r="I34" i="18"/>
  <c r="G42" i="18"/>
  <c r="G47" i="18" s="1"/>
  <c r="L21" i="12"/>
  <c r="Q35" i="20"/>
  <c r="R61" i="20" s="1"/>
  <c r="O39" i="18"/>
  <c r="M8" i="14" s="1"/>
  <c r="N8" i="16" s="1"/>
  <c r="I37" i="18"/>
  <c r="I39" i="18" s="1"/>
  <c r="G8" i="14" s="1"/>
  <c r="H8" i="16" s="1"/>
  <c r="F43" i="18"/>
  <c r="F48" i="18" s="1"/>
  <c r="G20" i="12"/>
  <c r="G22" i="12" s="1"/>
  <c r="Q34" i="20"/>
  <c r="R60" i="20" s="1"/>
  <c r="L20" i="12"/>
  <c r="AK82" i="20"/>
  <c r="AM34" i="29" s="1"/>
  <c r="K29" i="19"/>
  <c r="K32" i="19" s="1"/>
  <c r="L29" i="19"/>
  <c r="L33" i="19" s="1"/>
  <c r="AC117" i="18"/>
  <c r="AA27" i="14" s="1"/>
  <c r="AD16" i="32" s="1"/>
  <c r="AJ29" i="19"/>
  <c r="AJ32" i="19" s="1"/>
  <c r="S32" i="19"/>
  <c r="S37" i="19" s="1"/>
  <c r="AG29" i="19"/>
  <c r="AG32" i="19" s="1"/>
  <c r="AI33" i="19"/>
  <c r="AI38" i="19" s="1"/>
  <c r="AI32" i="19"/>
  <c r="AI37" i="19" s="1"/>
  <c r="X32" i="19"/>
  <c r="X34" i="19" s="1"/>
  <c r="W13" i="12" s="1"/>
  <c r="W15" i="12" s="1"/>
  <c r="AN117" i="18"/>
  <c r="AL27" i="14" s="1"/>
  <c r="AO16" i="32" s="1"/>
  <c r="L117" i="18"/>
  <c r="J27" i="14" s="1"/>
  <c r="M16" i="32" s="1"/>
  <c r="M117" i="18"/>
  <c r="K27" i="14" s="1"/>
  <c r="N16" i="32" s="1"/>
  <c r="AH117" i="18"/>
  <c r="AF27" i="14" s="1"/>
  <c r="AI16" i="32" s="1"/>
  <c r="AM29" i="19"/>
  <c r="AM33" i="19" s="1"/>
  <c r="AH32" i="19"/>
  <c r="AH33" i="19"/>
  <c r="AL38" i="18"/>
  <c r="AD37" i="18"/>
  <c r="AD34" i="18"/>
  <c r="AN38" i="18"/>
  <c r="AM38" i="18"/>
  <c r="AM43" i="18" s="1"/>
  <c r="AM10" i="20"/>
  <c r="AM8" i="20"/>
  <c r="AM9" i="20"/>
  <c r="AE33" i="19"/>
  <c r="AE32" i="19"/>
  <c r="AE34" i="18"/>
  <c r="AE37" i="18"/>
  <c r="AI10" i="20"/>
  <c r="AI8" i="20"/>
  <c r="AI9" i="20"/>
  <c r="AL34" i="18"/>
  <c r="AL37" i="18"/>
  <c r="AN37" i="18"/>
  <c r="AN34" i="18"/>
  <c r="AP10" i="20"/>
  <c r="AP9" i="20"/>
  <c r="AP8" i="20"/>
  <c r="AE38" i="18"/>
  <c r="AF38" i="18"/>
  <c r="AK38" i="18"/>
  <c r="AH10" i="20"/>
  <c r="AH8" i="20"/>
  <c r="AH9" i="20"/>
  <c r="AF34" i="18"/>
  <c r="AF37" i="18"/>
  <c r="AO9" i="20"/>
  <c r="AO10" i="20"/>
  <c r="AO8" i="20"/>
  <c r="AD38" i="18"/>
  <c r="AD43" i="18" s="1"/>
  <c r="AD48" i="18" s="1"/>
  <c r="AQ10" i="20"/>
  <c r="AQ8" i="20"/>
  <c r="AQ9" i="20"/>
  <c r="AK34" i="18"/>
  <c r="AK37" i="18"/>
  <c r="AJ38" i="18"/>
  <c r="AJ43" i="18" s="1"/>
  <c r="AL117" i="18"/>
  <c r="AJ27" i="14" s="1"/>
  <c r="AM16" i="32" s="1"/>
  <c r="AH44" i="18"/>
  <c r="AG117" i="18"/>
  <c r="AE27" i="14" s="1"/>
  <c r="AH16" i="32" s="1"/>
  <c r="AG9" i="20"/>
  <c r="L8" i="29"/>
  <c r="AG8" i="20"/>
  <c r="AG10" i="20"/>
  <c r="AD32" i="19"/>
  <c r="AD33" i="19"/>
  <c r="AM37" i="18"/>
  <c r="AM34" i="18"/>
  <c r="AN8" i="20"/>
  <c r="AN9" i="20"/>
  <c r="AN10" i="20"/>
  <c r="AJ37" i="18"/>
  <c r="AJ34" i="18"/>
  <c r="AK29" i="19"/>
  <c r="AC37" i="18"/>
  <c r="AC39" i="18" s="1"/>
  <c r="AA8" i="14" s="1"/>
  <c r="AB8" i="16" s="1"/>
  <c r="AC42" i="18"/>
  <c r="AC44" i="18" s="1"/>
  <c r="AF56" i="20"/>
  <c r="W33" i="19"/>
  <c r="W32" i="19"/>
  <c r="T34" i="19"/>
  <c r="S13" i="12" s="1"/>
  <c r="S15" i="12" s="1"/>
  <c r="T37" i="19"/>
  <c r="S38" i="19"/>
  <c r="R38" i="19"/>
  <c r="X38" i="19"/>
  <c r="T38" i="19"/>
  <c r="V37" i="19"/>
  <c r="R37" i="19"/>
  <c r="R34" i="19"/>
  <c r="Q13" i="12" s="1"/>
  <c r="Q15" i="12" s="1"/>
  <c r="Z48" i="18"/>
  <c r="O19" i="12"/>
  <c r="T33" i="20"/>
  <c r="Q37" i="19"/>
  <c r="Q38" i="19"/>
  <c r="Q39" i="18"/>
  <c r="O8" i="14" s="1"/>
  <c r="P8" i="16" s="1"/>
  <c r="I32" i="19"/>
  <c r="I33" i="19"/>
  <c r="O32" i="19"/>
  <c r="G33" i="19"/>
  <c r="G32" i="19"/>
  <c r="P33" i="19"/>
  <c r="P32" i="19"/>
  <c r="H34" i="18"/>
  <c r="H37" i="18"/>
  <c r="H42" i="18" s="1"/>
  <c r="N10" i="20"/>
  <c r="N8" i="20"/>
  <c r="N9" i="20"/>
  <c r="P37" i="18"/>
  <c r="Q42" i="18" s="1"/>
  <c r="Q47" i="18" s="1"/>
  <c r="P42" i="18"/>
  <c r="P34" i="18"/>
  <c r="L38" i="18"/>
  <c r="M43" i="18" s="1"/>
  <c r="M48" i="18" s="1"/>
  <c r="J32" i="19"/>
  <c r="J8" i="29"/>
  <c r="K10" i="20"/>
  <c r="K9" i="20"/>
  <c r="K8" i="20"/>
  <c r="K37" i="18"/>
  <c r="K42" i="18" s="1"/>
  <c r="K34" i="18"/>
  <c r="G39" i="18"/>
  <c r="E8" i="14" s="1"/>
  <c r="F8" i="16" s="1"/>
  <c r="M39" i="18"/>
  <c r="K8" i="14" s="1"/>
  <c r="L8" i="16" s="1"/>
  <c r="S10" i="20"/>
  <c r="S9" i="20"/>
  <c r="S8" i="20"/>
  <c r="L37" i="18"/>
  <c r="L34" i="18"/>
  <c r="H29" i="19"/>
  <c r="F32" i="19"/>
  <c r="F33" i="19"/>
  <c r="H38" i="18"/>
  <c r="K38" i="18"/>
  <c r="K43" i="18" s="1"/>
  <c r="K48" i="18" s="1"/>
  <c r="N32" i="19"/>
  <c r="N33" i="19"/>
  <c r="P38" i="18"/>
  <c r="P43" i="18" s="1"/>
  <c r="P48" i="18" s="1"/>
  <c r="O10" i="20"/>
  <c r="O8" i="20"/>
  <c r="O9" i="20"/>
  <c r="I117" i="18"/>
  <c r="G27" i="14" s="1"/>
  <c r="J16" i="32" s="1"/>
  <c r="J39" i="18"/>
  <c r="H8" i="14" s="1"/>
  <c r="I8" i="16" s="1"/>
  <c r="I35" i="20"/>
  <c r="D21" i="12"/>
  <c r="D22" i="12" s="1"/>
  <c r="D19" i="11"/>
  <c r="C19" i="12"/>
  <c r="H33" i="20"/>
  <c r="H56" i="20" s="1"/>
  <c r="E44" i="18"/>
  <c r="D7" i="13" s="1"/>
  <c r="E47" i="18"/>
  <c r="E49" i="18" s="1"/>
  <c r="E39" i="18"/>
  <c r="C8" i="14" s="1"/>
  <c r="D8" i="16" s="1"/>
  <c r="D38" i="19"/>
  <c r="D43" i="19" s="1"/>
  <c r="AK56" i="20"/>
  <c r="Z85" i="20"/>
  <c r="D46" i="24"/>
  <c r="D62" i="24" s="1"/>
  <c r="D33" i="24"/>
  <c r="D37" i="24" s="1"/>
  <c r="E46" i="24"/>
  <c r="E62" i="24" s="1"/>
  <c r="E33" i="24"/>
  <c r="E37" i="24" s="1"/>
  <c r="AD82" i="20"/>
  <c r="G6" i="12"/>
  <c r="K7" i="20"/>
  <c r="AA56" i="20"/>
  <c r="J58" i="20"/>
  <c r="J32" i="20"/>
  <c r="J84" i="20"/>
  <c r="E24" i="11"/>
  <c r="F19" i="21"/>
  <c r="G96" i="18"/>
  <c r="G31" i="18"/>
  <c r="G36" i="18" s="1"/>
  <c r="G41" i="18" s="1"/>
  <c r="G46" i="18" s="1"/>
  <c r="G52" i="18"/>
  <c r="G74" i="18"/>
  <c r="G8" i="19"/>
  <c r="I8" i="17"/>
  <c r="I31" i="17" s="1"/>
  <c r="H8" i="18"/>
  <c r="H6" i="11"/>
  <c r="H72" i="11"/>
  <c r="G71" i="11"/>
  <c r="F96" i="19"/>
  <c r="F31" i="19"/>
  <c r="F36" i="19" s="1"/>
  <c r="F41" i="19" s="1"/>
  <c r="F46" i="19" s="1"/>
  <c r="F74" i="19"/>
  <c r="F52" i="19"/>
  <c r="AB82" i="20"/>
  <c r="AB56" i="20"/>
  <c r="AC56" i="20"/>
  <c r="AC87" i="20"/>
  <c r="AB87" i="20"/>
  <c r="AB108" i="20" s="1"/>
  <c r="Z56" i="20"/>
  <c r="AC82" i="20"/>
  <c r="AK86" i="20"/>
  <c r="W86" i="20"/>
  <c r="AA60" i="20"/>
  <c r="Y86" i="20"/>
  <c r="H87" i="20"/>
  <c r="AD85" i="20"/>
  <c r="V86" i="20"/>
  <c r="H62" i="11"/>
  <c r="H37" i="11"/>
  <c r="G36" i="11"/>
  <c r="G35" i="11" s="1"/>
  <c r="G26" i="11"/>
  <c r="F25" i="11"/>
  <c r="F24" i="11" s="1"/>
  <c r="H28" i="11"/>
  <c r="I29" i="11"/>
  <c r="F36" i="11"/>
  <c r="F35" i="11" s="1"/>
  <c r="U32" i="19" l="1"/>
  <c r="U37" i="19" s="1"/>
  <c r="AK87" i="20"/>
  <c r="Z32" i="19"/>
  <c r="Z37" i="19" s="1"/>
  <c r="Y33" i="19"/>
  <c r="Y38" i="19" s="1"/>
  <c r="AE82" i="20"/>
  <c r="Z22" i="12"/>
  <c r="AD86" i="20"/>
  <c r="AD108" i="20" s="1"/>
  <c r="AD56" i="20"/>
  <c r="D22" i="14"/>
  <c r="E55" i="11" s="1"/>
  <c r="E41" i="21"/>
  <c r="F41" i="21" s="1"/>
  <c r="G41" i="21" s="1"/>
  <c r="H41" i="21" s="1"/>
  <c r="I32" i="21" s="1"/>
  <c r="K35" i="29"/>
  <c r="F64" i="11"/>
  <c r="E61" i="11"/>
  <c r="T22" i="13"/>
  <c r="Z36" i="29" s="1"/>
  <c r="D54" i="11"/>
  <c r="E54" i="11" s="1"/>
  <c r="F54" i="11" s="1"/>
  <c r="H56" i="11"/>
  <c r="AO20" i="12"/>
  <c r="M82" i="20"/>
  <c r="M85" i="20"/>
  <c r="X56" i="20"/>
  <c r="O22" i="12"/>
  <c r="K15" i="29" s="1"/>
  <c r="AO19" i="12"/>
  <c r="Y56" i="20"/>
  <c r="N59" i="20"/>
  <c r="N82" i="20" s="1"/>
  <c r="AL33" i="19"/>
  <c r="AE85" i="20"/>
  <c r="AE56" i="20"/>
  <c r="AA22" i="12"/>
  <c r="AO21" i="12"/>
  <c r="E20" i="11"/>
  <c r="G16" i="32"/>
  <c r="C22" i="12"/>
  <c r="AB39" i="11"/>
  <c r="AC39" i="11" s="1"/>
  <c r="AD39" i="11" s="1"/>
  <c r="AE39" i="11" s="1"/>
  <c r="AF39" i="11" s="1"/>
  <c r="AG39" i="11" s="1"/>
  <c r="AH39" i="11" s="1"/>
  <c r="AI39" i="11" s="1"/>
  <c r="AJ39" i="11" s="1"/>
  <c r="AK39" i="11" s="1"/>
  <c r="AL39" i="11" s="1"/>
  <c r="AM39" i="11" s="1"/>
  <c r="AQ39" i="11" s="1"/>
  <c r="AP39" i="11"/>
  <c r="R15" i="28"/>
  <c r="R63" i="24"/>
  <c r="Q44" i="12" s="1"/>
  <c r="R25" i="24"/>
  <c r="D11" i="28"/>
  <c r="D11" i="27"/>
  <c r="D10" i="26"/>
  <c r="E10" i="26" s="1"/>
  <c r="F10" i="26" s="1"/>
  <c r="D15" i="26"/>
  <c r="X59" i="20"/>
  <c r="X82" i="20" s="1"/>
  <c r="Z34" i="29" s="1"/>
  <c r="W85" i="20"/>
  <c r="W108" i="20" s="1"/>
  <c r="Y61" i="20"/>
  <c r="Y87" i="20" s="1"/>
  <c r="L56" i="20"/>
  <c r="X87" i="20"/>
  <c r="F30" i="25"/>
  <c r="E7" i="26"/>
  <c r="Y59" i="20"/>
  <c r="Y85" i="20" s="1"/>
  <c r="AK108" i="20"/>
  <c r="M108" i="20"/>
  <c r="Z49" i="18"/>
  <c r="X9" i="14" s="1"/>
  <c r="AA14" i="32" s="1"/>
  <c r="W56" i="20"/>
  <c r="AF61" i="20"/>
  <c r="AE87" i="20"/>
  <c r="AA61" i="20"/>
  <c r="AA87" i="20" s="1"/>
  <c r="Z87" i="20"/>
  <c r="Z108" i="20" s="1"/>
  <c r="D7" i="12"/>
  <c r="D9" i="12" s="1"/>
  <c r="E7" i="12" s="1"/>
  <c r="E9" i="12" s="1"/>
  <c r="AA7" i="13"/>
  <c r="AG26" i="29" s="1"/>
  <c r="AH7" i="13"/>
  <c r="AN26" i="29" s="1"/>
  <c r="W7" i="13"/>
  <c r="AC26" i="29" s="1"/>
  <c r="AB7" i="13"/>
  <c r="AG7" i="13"/>
  <c r="AM26" i="29" s="1"/>
  <c r="C9" i="14"/>
  <c r="Q7" i="13"/>
  <c r="W26" i="29" s="1"/>
  <c r="AB34" i="19"/>
  <c r="AA13" i="12" s="1"/>
  <c r="AB37" i="19"/>
  <c r="AB39" i="19" s="1"/>
  <c r="S34" i="19"/>
  <c r="R13" i="12" s="1"/>
  <c r="R15" i="12" s="1"/>
  <c r="K33" i="19"/>
  <c r="Y34" i="19"/>
  <c r="X13" i="12" s="1"/>
  <c r="X15" i="12" s="1"/>
  <c r="N44" i="18"/>
  <c r="AL39" i="18"/>
  <c r="AJ8" i="14" s="1"/>
  <c r="AK8" i="16" s="1"/>
  <c r="AI47" i="18"/>
  <c r="AI49" i="18" s="1"/>
  <c r="AG9" i="14" s="1"/>
  <c r="AJ14" i="32" s="1"/>
  <c r="R86" i="20"/>
  <c r="J33" i="20"/>
  <c r="K59" i="20" s="1"/>
  <c r="N48" i="18"/>
  <c r="N49" i="18" s="1"/>
  <c r="L9" i="14" s="1"/>
  <c r="O14" i="32" s="1"/>
  <c r="D37" i="19"/>
  <c r="D42" i="19" s="1"/>
  <c r="D44" i="19" s="1"/>
  <c r="D17" i="13" s="1"/>
  <c r="AA33" i="19"/>
  <c r="AA38" i="19" s="1"/>
  <c r="AB43" i="19" s="1"/>
  <c r="AB48" i="19" s="1"/>
  <c r="T22" i="23"/>
  <c r="M33" i="19"/>
  <c r="M38" i="19" s="1"/>
  <c r="S43" i="19"/>
  <c r="S48" i="19" s="1"/>
  <c r="AC32" i="19"/>
  <c r="AC34" i="19" s="1"/>
  <c r="AB13" i="12" s="1"/>
  <c r="AB15" i="12" s="1"/>
  <c r="X37" i="19"/>
  <c r="X39" i="19" s="1"/>
  <c r="E33" i="19"/>
  <c r="E38" i="19" s="1"/>
  <c r="E43" i="19" s="1"/>
  <c r="Z43" i="19"/>
  <c r="Z48" i="19" s="1"/>
  <c r="AG20" i="12"/>
  <c r="AL34" i="20"/>
  <c r="AG19" i="12"/>
  <c r="AL33" i="20"/>
  <c r="AG21" i="12"/>
  <c r="AL35" i="20"/>
  <c r="AM61" i="20" s="1"/>
  <c r="AK39" i="18"/>
  <c r="AI8" i="14" s="1"/>
  <c r="AJ8" i="16" s="1"/>
  <c r="G49" i="18"/>
  <c r="E9" i="14" s="1"/>
  <c r="H14" i="32" s="1"/>
  <c r="U44" i="18"/>
  <c r="G44" i="18"/>
  <c r="U49" i="18"/>
  <c r="S9" i="14" s="1"/>
  <c r="V14" i="32" s="1"/>
  <c r="V38" i="19"/>
  <c r="V43" i="19" s="1"/>
  <c r="V48" i="19" s="1"/>
  <c r="AF33" i="19"/>
  <c r="AF38" i="19" s="1"/>
  <c r="AF39" i="18"/>
  <c r="AD8" i="14" s="1"/>
  <c r="AE8" i="16" s="1"/>
  <c r="AN39" i="18"/>
  <c r="AL8" i="14" s="1"/>
  <c r="AM8" i="16" s="1"/>
  <c r="AE108" i="20"/>
  <c r="W44" i="18"/>
  <c r="AM39" i="18"/>
  <c r="AK8" i="14" s="1"/>
  <c r="AL8" i="16" s="1"/>
  <c r="AN43" i="18"/>
  <c r="AN48" i="18" s="1"/>
  <c r="V61" i="20"/>
  <c r="U87" i="20"/>
  <c r="U56" i="20"/>
  <c r="Y47" i="18"/>
  <c r="Y49" i="18" s="1"/>
  <c r="W9" i="14" s="1"/>
  <c r="Z14" i="32" s="1"/>
  <c r="Y44" i="18"/>
  <c r="AC108" i="20"/>
  <c r="X47" i="18"/>
  <c r="X49" i="18" s="1"/>
  <c r="V9" i="14" s="1"/>
  <c r="Y14" i="32" s="1"/>
  <c r="S47" i="18"/>
  <c r="S49" i="18" s="1"/>
  <c r="Q9" i="14" s="1"/>
  <c r="T14" i="32" s="1"/>
  <c r="S44" i="18"/>
  <c r="V44" i="18"/>
  <c r="V47" i="18"/>
  <c r="V49" i="18" s="1"/>
  <c r="T9" i="14" s="1"/>
  <c r="W14" i="32" s="1"/>
  <c r="E22" i="12"/>
  <c r="F44" i="18"/>
  <c r="J34" i="20"/>
  <c r="K60" i="20" s="1"/>
  <c r="Q86" i="20"/>
  <c r="N39" i="18"/>
  <c r="L8" i="14" s="1"/>
  <c r="M8" i="16" s="1"/>
  <c r="O43" i="18"/>
  <c r="O48" i="18" s="1"/>
  <c r="O49" i="18" s="1"/>
  <c r="M9" i="14" s="1"/>
  <c r="P14" i="32" s="1"/>
  <c r="M19" i="12"/>
  <c r="R33" i="20"/>
  <c r="K21" i="12"/>
  <c r="P35" i="20"/>
  <c r="Q61" i="20" s="1"/>
  <c r="Q87" i="20" s="1"/>
  <c r="M21" i="12"/>
  <c r="R35" i="20"/>
  <c r="S61" i="20" s="1"/>
  <c r="P33" i="20"/>
  <c r="K19" i="12"/>
  <c r="L39" i="18"/>
  <c r="J8" i="14" s="1"/>
  <c r="K8" i="16" s="1"/>
  <c r="F49" i="18"/>
  <c r="AF43" i="18"/>
  <c r="AF48" i="18" s="1"/>
  <c r="AG43" i="18"/>
  <c r="AG48" i="18" s="1"/>
  <c r="AE43" i="18"/>
  <c r="AE48" i="18" s="1"/>
  <c r="AL43" i="18"/>
  <c r="AL48" i="18" s="1"/>
  <c r="AK43" i="18"/>
  <c r="AK48" i="18" s="1"/>
  <c r="AH49" i="18"/>
  <c r="AF9" i="14" s="1"/>
  <c r="AI14" i="32" s="1"/>
  <c r="AG42" i="18"/>
  <c r="T42" i="19"/>
  <c r="T47" i="19" s="1"/>
  <c r="Q56" i="20"/>
  <c r="R59" i="20"/>
  <c r="L32" i="19"/>
  <c r="L34" i="19" s="1"/>
  <c r="K13" i="12" s="1"/>
  <c r="K15" i="12" s="1"/>
  <c r="Q43" i="18"/>
  <c r="H43" i="18"/>
  <c r="H48" i="18" s="1"/>
  <c r="I43" i="18"/>
  <c r="I48" i="18" s="1"/>
  <c r="L43" i="18"/>
  <c r="L48" i="18" s="1"/>
  <c r="I42" i="18"/>
  <c r="M42" i="18"/>
  <c r="L22" i="12"/>
  <c r="J42" i="18"/>
  <c r="U39" i="19"/>
  <c r="AJ33" i="19"/>
  <c r="AJ34" i="19" s="1"/>
  <c r="AI13" i="12" s="1"/>
  <c r="AI15" i="12" s="1"/>
  <c r="AI34" i="19"/>
  <c r="AH13" i="12" s="1"/>
  <c r="AH15" i="12" s="1"/>
  <c r="U34" i="19"/>
  <c r="T13" i="12" s="1"/>
  <c r="T15" i="12" s="1"/>
  <c r="AG33" i="19"/>
  <c r="AG34" i="19" s="1"/>
  <c r="AF13" i="12" s="1"/>
  <c r="AF15" i="12" s="1"/>
  <c r="S39" i="19"/>
  <c r="V42" i="19"/>
  <c r="T43" i="19"/>
  <c r="T48" i="19" s="1"/>
  <c r="Y39" i="19"/>
  <c r="AM32" i="19"/>
  <c r="AM37" i="19" s="1"/>
  <c r="U43" i="19"/>
  <c r="U48" i="19" s="1"/>
  <c r="R39" i="19"/>
  <c r="AM48" i="18"/>
  <c r="AD39" i="18"/>
  <c r="AB8" i="14" s="1"/>
  <c r="AC8" i="16" s="1"/>
  <c r="K44" i="18"/>
  <c r="AN42" i="18"/>
  <c r="AN47" i="18" s="1"/>
  <c r="P47" i="18"/>
  <c r="P49" i="18" s="1"/>
  <c r="N9" i="14" s="1"/>
  <c r="Q14" i="32" s="1"/>
  <c r="AJ42" i="18"/>
  <c r="AJ47" i="18" s="1"/>
  <c r="AM42" i="18"/>
  <c r="AG34" i="20"/>
  <c r="AH60" i="20" s="1"/>
  <c r="AB20" i="12"/>
  <c r="AL21" i="12"/>
  <c r="AQ35" i="20"/>
  <c r="AJ21" i="12"/>
  <c r="AO35" i="20"/>
  <c r="AP61" i="20" s="1"/>
  <c r="AE37" i="19"/>
  <c r="AE34" i="19"/>
  <c r="AD13" i="12" s="1"/>
  <c r="AD15" i="12" s="1"/>
  <c r="AI20" i="12"/>
  <c r="AN34" i="20"/>
  <c r="AO60" i="20" s="1"/>
  <c r="AB21" i="12"/>
  <c r="AG35" i="20"/>
  <c r="AH61" i="20" s="1"/>
  <c r="AJ48" i="18"/>
  <c r="AJ20" i="12"/>
  <c r="AO34" i="20"/>
  <c r="AH34" i="20"/>
  <c r="AI60" i="20" s="1"/>
  <c r="AC20" i="12"/>
  <c r="AK21" i="12"/>
  <c r="AP35" i="20"/>
  <c r="AQ61" i="20" s="1"/>
  <c r="AE39" i="18"/>
  <c r="AC8" i="14" s="1"/>
  <c r="AD8" i="16" s="1"/>
  <c r="AE38" i="19"/>
  <c r="AH20" i="12"/>
  <c r="AM34" i="20"/>
  <c r="AM38" i="19"/>
  <c r="AH37" i="19"/>
  <c r="AJ42" i="19" s="1"/>
  <c r="AH34" i="19"/>
  <c r="AG13" i="12" s="1"/>
  <c r="AG15" i="12" s="1"/>
  <c r="AI21" i="12"/>
  <c r="AN35" i="20"/>
  <c r="AO61" i="20" s="1"/>
  <c r="AD37" i="19"/>
  <c r="AD34" i="19"/>
  <c r="AC13" i="12" s="1"/>
  <c r="AF37" i="19"/>
  <c r="AK20" i="12"/>
  <c r="AP34" i="20"/>
  <c r="AQ60" i="20" s="1"/>
  <c r="AD21" i="12"/>
  <c r="AI35" i="20"/>
  <c r="AJ61" i="20" s="1"/>
  <c r="AJ87" i="20" s="1"/>
  <c r="AH38" i="19"/>
  <c r="AJ39" i="18"/>
  <c r="AH8" i="14" s="1"/>
  <c r="AI8" i="16" s="1"/>
  <c r="AN33" i="20"/>
  <c r="AI19" i="12"/>
  <c r="AG33" i="20"/>
  <c r="AH59" i="20" s="1"/>
  <c r="AB19" i="12"/>
  <c r="AL38" i="19"/>
  <c r="AK42" i="18"/>
  <c r="AQ34" i="20"/>
  <c r="AL20" i="12"/>
  <c r="AF42" i="18"/>
  <c r="AI39" i="19"/>
  <c r="AH33" i="20"/>
  <c r="AI59" i="20" s="1"/>
  <c r="AC19" i="12"/>
  <c r="AL42" i="18"/>
  <c r="AD20" i="12"/>
  <c r="AI34" i="20"/>
  <c r="AJ60" i="20" s="1"/>
  <c r="AJ86" i="20" s="1"/>
  <c r="AE42" i="18"/>
  <c r="AH19" i="12"/>
  <c r="AM33" i="20"/>
  <c r="AJ37" i="19"/>
  <c r="AK32" i="19"/>
  <c r="AK33" i="19"/>
  <c r="AJ44" i="18"/>
  <c r="AD38" i="19"/>
  <c r="AD43" i="19" s="1"/>
  <c r="AL37" i="19"/>
  <c r="AL34" i="19"/>
  <c r="AK13" i="12" s="1"/>
  <c r="AK15" i="12" s="1"/>
  <c r="AQ33" i="20"/>
  <c r="AL19" i="12"/>
  <c r="AO33" i="20"/>
  <c r="AJ19" i="12"/>
  <c r="AH35" i="20"/>
  <c r="AI61" i="20" s="1"/>
  <c r="AC21" i="12"/>
  <c r="AK19" i="12"/>
  <c r="AP33" i="20"/>
  <c r="AI33" i="20"/>
  <c r="AD19" i="12"/>
  <c r="AH21" i="12"/>
  <c r="AM35" i="20"/>
  <c r="AN61" i="20" s="1"/>
  <c r="AD42" i="18"/>
  <c r="AG37" i="19"/>
  <c r="AC47" i="18"/>
  <c r="AC49" i="18" s="1"/>
  <c r="AA9" i="14" s="1"/>
  <c r="AD14" i="32" s="1"/>
  <c r="Z39" i="19"/>
  <c r="T39" i="19"/>
  <c r="AG34" i="29"/>
  <c r="AD34" i="29"/>
  <c r="AF34" i="29"/>
  <c r="W37" i="19"/>
  <c r="W42" i="19" s="1"/>
  <c r="W34" i="19"/>
  <c r="V13" i="12" s="1"/>
  <c r="V15" i="12" s="1"/>
  <c r="AI34" i="29"/>
  <c r="AE34" i="29"/>
  <c r="U42" i="19"/>
  <c r="AA37" i="19"/>
  <c r="AA42" i="19" s="1"/>
  <c r="W38" i="19"/>
  <c r="U59" i="20"/>
  <c r="T56" i="20"/>
  <c r="Q39" i="19"/>
  <c r="P34" i="29"/>
  <c r="J19" i="12"/>
  <c r="O33" i="20"/>
  <c r="N38" i="19"/>
  <c r="F37" i="19"/>
  <c r="F34" i="19"/>
  <c r="E13" i="12" s="1"/>
  <c r="E15" i="12" s="1"/>
  <c r="L42" i="18"/>
  <c r="S34" i="20"/>
  <c r="T60" i="20" s="1"/>
  <c r="T86" i="20" s="1"/>
  <c r="N20" i="12"/>
  <c r="K47" i="18"/>
  <c r="K49" i="18" s="1"/>
  <c r="I9" i="14" s="1"/>
  <c r="L14" i="32" s="1"/>
  <c r="F20" i="12"/>
  <c r="K34" i="20"/>
  <c r="J37" i="19"/>
  <c r="J34" i="19"/>
  <c r="I13" i="12" s="1"/>
  <c r="I15" i="12" s="1"/>
  <c r="I20" i="12"/>
  <c r="N34" i="20"/>
  <c r="H47" i="18"/>
  <c r="G38" i="19"/>
  <c r="O37" i="19"/>
  <c r="O34" i="19"/>
  <c r="N13" i="12" s="1"/>
  <c r="N15" i="12" s="1"/>
  <c r="J21" i="12"/>
  <c r="O35" i="20"/>
  <c r="P61" i="20" s="1"/>
  <c r="N37" i="19"/>
  <c r="N34" i="19"/>
  <c r="M13" i="12" s="1"/>
  <c r="M15" i="12" s="1"/>
  <c r="K34" i="19"/>
  <c r="J13" i="12" s="1"/>
  <c r="J15" i="12" s="1"/>
  <c r="K37" i="19"/>
  <c r="H33" i="19"/>
  <c r="H32" i="19"/>
  <c r="N21" i="12"/>
  <c r="S35" i="20"/>
  <c r="T61" i="20" s="1"/>
  <c r="T87" i="20" s="1"/>
  <c r="K35" i="20"/>
  <c r="L61" i="20" s="1"/>
  <c r="L87" i="20" s="1"/>
  <c r="F21" i="12"/>
  <c r="P44" i="18"/>
  <c r="I19" i="12"/>
  <c r="N33" i="20"/>
  <c r="P34" i="19"/>
  <c r="O13" i="12" s="1"/>
  <c r="P37" i="19"/>
  <c r="O38" i="19"/>
  <c r="J61" i="20"/>
  <c r="I56" i="20"/>
  <c r="K38" i="19"/>
  <c r="K39" i="18"/>
  <c r="I8" i="14" s="1"/>
  <c r="J8" i="16" s="1"/>
  <c r="P39" i="18"/>
  <c r="N8" i="14" s="1"/>
  <c r="O8" i="16" s="1"/>
  <c r="I21" i="12"/>
  <c r="N35" i="20"/>
  <c r="O61" i="20" s="1"/>
  <c r="P38" i="19"/>
  <c r="R43" i="19" s="1"/>
  <c r="R48" i="19" s="1"/>
  <c r="I38" i="19"/>
  <c r="O34" i="29"/>
  <c r="J20" i="12"/>
  <c r="O34" i="20"/>
  <c r="L38" i="19"/>
  <c r="F38" i="19"/>
  <c r="S33" i="20"/>
  <c r="N19" i="12"/>
  <c r="I87" i="20"/>
  <c r="F19" i="12"/>
  <c r="AN19" i="12" s="1"/>
  <c r="K33" i="20"/>
  <c r="J38" i="19"/>
  <c r="H39" i="18"/>
  <c r="F8" i="14" s="1"/>
  <c r="G8" i="16" s="1"/>
  <c r="M37" i="19"/>
  <c r="G37" i="19"/>
  <c r="G34" i="19"/>
  <c r="F13" i="12" s="1"/>
  <c r="F15" i="12" s="1"/>
  <c r="I37" i="19"/>
  <c r="I34" i="19"/>
  <c r="H13" i="12" s="1"/>
  <c r="H15" i="12" s="1"/>
  <c r="D48" i="19"/>
  <c r="J26" i="29"/>
  <c r="J31" i="29" s="1"/>
  <c r="D15" i="13"/>
  <c r="H85" i="20"/>
  <c r="H108" i="20" s="1"/>
  <c r="I59" i="20"/>
  <c r="E37" i="19"/>
  <c r="E42" i="19" s="1"/>
  <c r="C15" i="12"/>
  <c r="C17" i="12" s="1"/>
  <c r="C51" i="12" s="1"/>
  <c r="C61" i="12" s="1"/>
  <c r="E19" i="11"/>
  <c r="F20" i="11"/>
  <c r="K32" i="20"/>
  <c r="K84" i="20"/>
  <c r="K58" i="20"/>
  <c r="L7" i="20"/>
  <c r="H6" i="12"/>
  <c r="G19" i="21"/>
  <c r="H74" i="18"/>
  <c r="H52" i="18"/>
  <c r="H96" i="18"/>
  <c r="H31" i="18"/>
  <c r="H36" i="18" s="1"/>
  <c r="H41" i="18" s="1"/>
  <c r="H46" i="18" s="1"/>
  <c r="I72" i="11"/>
  <c r="H71" i="11"/>
  <c r="G74" i="19"/>
  <c r="G52" i="19"/>
  <c r="G31" i="19"/>
  <c r="G36" i="19" s="1"/>
  <c r="G41" i="19" s="1"/>
  <c r="G46" i="19" s="1"/>
  <c r="G96" i="19"/>
  <c r="J8" i="17"/>
  <c r="J31" i="17" s="1"/>
  <c r="H8" i="19"/>
  <c r="I6" i="11"/>
  <c r="I8" i="18"/>
  <c r="F24" i="21"/>
  <c r="F31" i="21" s="1"/>
  <c r="H9" i="22"/>
  <c r="Y82" i="20"/>
  <c r="AA82" i="20"/>
  <c r="AA86" i="20"/>
  <c r="I62" i="11"/>
  <c r="G54" i="11"/>
  <c r="H26" i="11"/>
  <c r="G25" i="11"/>
  <c r="G24" i="11" s="1"/>
  <c r="J29" i="11"/>
  <c r="I28" i="11"/>
  <c r="I37" i="11"/>
  <c r="H36" i="11"/>
  <c r="H35" i="11" s="1"/>
  <c r="Z34" i="19" l="1"/>
  <c r="Y13" i="12" s="1"/>
  <c r="Y15" i="12" s="1"/>
  <c r="X85" i="20"/>
  <c r="G64" i="11"/>
  <c r="F61" i="11"/>
  <c r="F55" i="11"/>
  <c r="G17" i="32"/>
  <c r="Q45" i="12"/>
  <c r="I56" i="11"/>
  <c r="Y108" i="20"/>
  <c r="AP20" i="12"/>
  <c r="AN21" i="12"/>
  <c r="AN20" i="12"/>
  <c r="J85" i="20"/>
  <c r="K82" i="20"/>
  <c r="M34" i="29" s="1"/>
  <c r="K22" i="12"/>
  <c r="AP19" i="12"/>
  <c r="AO22" i="12"/>
  <c r="AP21" i="12"/>
  <c r="AA15" i="12"/>
  <c r="AH26" i="29"/>
  <c r="D13" i="11"/>
  <c r="F14" i="32"/>
  <c r="R29" i="13"/>
  <c r="R36" i="24"/>
  <c r="R43" i="24" s="1"/>
  <c r="R30" i="13" s="1"/>
  <c r="R35" i="24"/>
  <c r="Q29" i="14" s="1"/>
  <c r="R38" i="24"/>
  <c r="R26" i="24"/>
  <c r="R31" i="24" s="1"/>
  <c r="S24" i="24" s="1"/>
  <c r="S47" i="24" s="1"/>
  <c r="C75" i="12"/>
  <c r="C79" i="12" s="1"/>
  <c r="F8" i="32"/>
  <c r="F12" i="32" s="1"/>
  <c r="D47" i="19"/>
  <c r="D39" i="19"/>
  <c r="C10" i="14" s="1"/>
  <c r="D9" i="16" s="1"/>
  <c r="D10" i="16" s="1"/>
  <c r="P10" i="14"/>
  <c r="J86" i="20"/>
  <c r="E11" i="28"/>
  <c r="E11" i="27"/>
  <c r="E15" i="26"/>
  <c r="X108" i="20"/>
  <c r="AA108" i="20"/>
  <c r="AF82" i="20"/>
  <c r="AH34" i="29" s="1"/>
  <c r="AF87" i="20"/>
  <c r="AF108" i="20" s="1"/>
  <c r="D10" i="12"/>
  <c r="J7" i="13"/>
  <c r="P26" i="29" s="1"/>
  <c r="D9" i="14"/>
  <c r="R7" i="13"/>
  <c r="X26" i="29" s="1"/>
  <c r="AI7" i="13"/>
  <c r="AO26" i="29" s="1"/>
  <c r="F7" i="13"/>
  <c r="L26" i="29" s="1"/>
  <c r="E7" i="13"/>
  <c r="X7" i="13"/>
  <c r="AD26" i="29" s="1"/>
  <c r="O7" i="13"/>
  <c r="U26" i="29" s="1"/>
  <c r="U7" i="13"/>
  <c r="AA26" i="29" s="1"/>
  <c r="V7" i="13"/>
  <c r="AB26" i="29" s="1"/>
  <c r="T7" i="13"/>
  <c r="Z26" i="29" s="1"/>
  <c r="M7" i="13"/>
  <c r="S26" i="29" s="1"/>
  <c r="G42" i="19"/>
  <c r="Y42" i="19"/>
  <c r="Y47" i="19" s="1"/>
  <c r="X43" i="19"/>
  <c r="X48" i="19" s="1"/>
  <c r="AF42" i="19"/>
  <c r="AC43" i="19"/>
  <c r="AC48" i="19" s="1"/>
  <c r="AA34" i="19"/>
  <c r="Z13" i="12" s="1"/>
  <c r="Z15" i="12" s="1"/>
  <c r="AK22" i="12"/>
  <c r="AQ87" i="20"/>
  <c r="P87" i="20"/>
  <c r="AO87" i="20"/>
  <c r="J56" i="20"/>
  <c r="AL87" i="20"/>
  <c r="AG22" i="12"/>
  <c r="E34" i="19"/>
  <c r="D13" i="12" s="1"/>
  <c r="M34" i="19"/>
  <c r="L13" i="12" s="1"/>
  <c r="L15" i="12" s="1"/>
  <c r="T23" i="23"/>
  <c r="T25" i="23" s="1"/>
  <c r="U21" i="23" s="1"/>
  <c r="T35" i="23"/>
  <c r="S26" i="14" s="1"/>
  <c r="V39" i="19"/>
  <c r="M43" i="19"/>
  <c r="M48" i="19" s="1"/>
  <c r="J32" i="29"/>
  <c r="J42" i="29" s="1"/>
  <c r="J43" i="29" s="1"/>
  <c r="J44" i="29" s="1"/>
  <c r="J47" i="29" s="1"/>
  <c r="AC37" i="19"/>
  <c r="AC42" i="19" s="1"/>
  <c r="AD42" i="19"/>
  <c r="AD44" i="19" s="1"/>
  <c r="AF34" i="19"/>
  <c r="AE13" i="12" s="1"/>
  <c r="AE15" i="12" s="1"/>
  <c r="V44" i="19"/>
  <c r="V17" i="13" s="1"/>
  <c r="E44" i="19"/>
  <c r="P42" i="19"/>
  <c r="P47" i="19" s="1"/>
  <c r="E47" i="19"/>
  <c r="W43" i="19"/>
  <c r="W44" i="19" s="1"/>
  <c r="AA43" i="19"/>
  <c r="AA44" i="19" s="1"/>
  <c r="AA17" i="13" s="1"/>
  <c r="W47" i="19"/>
  <c r="AM59" i="20"/>
  <c r="AM85" i="20" s="1"/>
  <c r="AL56" i="20"/>
  <c r="AL85" i="20"/>
  <c r="AM60" i="20"/>
  <c r="AM86" i="20" s="1"/>
  <c r="AL86" i="20"/>
  <c r="AL44" i="18"/>
  <c r="AN44" i="18"/>
  <c r="AN49" i="18"/>
  <c r="AL9" i="14" s="1"/>
  <c r="AO14" i="32" s="1"/>
  <c r="AJ38" i="19"/>
  <c r="AJ43" i="19" s="1"/>
  <c r="AJ44" i="19" s="1"/>
  <c r="AG38" i="19"/>
  <c r="AG39" i="19" s="1"/>
  <c r="L37" i="19"/>
  <c r="M42" i="19" s="1"/>
  <c r="AG86" i="20"/>
  <c r="AD22" i="12"/>
  <c r="AL22" i="12"/>
  <c r="AB22" i="12"/>
  <c r="V82" i="20"/>
  <c r="X34" i="29" s="1"/>
  <c r="V87" i="20"/>
  <c r="V108" i="20" s="1"/>
  <c r="F22" i="12"/>
  <c r="O44" i="18"/>
  <c r="O87" i="20"/>
  <c r="L44" i="18"/>
  <c r="AQ56" i="20"/>
  <c r="Q59" i="20"/>
  <c r="P56" i="20"/>
  <c r="R87" i="20"/>
  <c r="S59" i="20"/>
  <c r="S82" i="20" s="1"/>
  <c r="U34" i="29" s="1"/>
  <c r="R56" i="20"/>
  <c r="M22" i="12"/>
  <c r="AI22" i="12"/>
  <c r="AG56" i="20"/>
  <c r="K87" i="20"/>
  <c r="H44" i="18"/>
  <c r="H49" i="18"/>
  <c r="T44" i="19"/>
  <c r="AD48" i="19"/>
  <c r="AH22" i="12"/>
  <c r="AG47" i="18"/>
  <c r="AG49" i="18" s="1"/>
  <c r="AE9" i="14" s="1"/>
  <c r="AH14" i="32" s="1"/>
  <c r="AG44" i="18"/>
  <c r="AH82" i="20"/>
  <c r="AJ34" i="29" s="1"/>
  <c r="J47" i="18"/>
  <c r="J49" i="18" s="1"/>
  <c r="H9" i="14" s="1"/>
  <c r="K14" i="32" s="1"/>
  <c r="J44" i="18"/>
  <c r="Q48" i="18"/>
  <c r="Q49" i="18" s="1"/>
  <c r="O9" i="14" s="1"/>
  <c r="R14" i="32" s="1"/>
  <c r="Q44" i="18"/>
  <c r="I47" i="18"/>
  <c r="I49" i="18" s="1"/>
  <c r="G9" i="14" s="1"/>
  <c r="J14" i="32" s="1"/>
  <c r="I44" i="18"/>
  <c r="R82" i="20"/>
  <c r="T34" i="29" s="1"/>
  <c r="R85" i="20"/>
  <c r="G39" i="19"/>
  <c r="M44" i="18"/>
  <c r="M47" i="18"/>
  <c r="M49" i="18" s="1"/>
  <c r="K9" i="14" s="1"/>
  <c r="N14" i="32" s="1"/>
  <c r="AG87" i="20"/>
  <c r="AG85" i="20"/>
  <c r="AI86" i="20"/>
  <c r="AP87" i="20"/>
  <c r="S86" i="20"/>
  <c r="N87" i="20"/>
  <c r="AI82" i="20"/>
  <c r="AK34" i="29" s="1"/>
  <c r="L42" i="19"/>
  <c r="O43" i="19"/>
  <c r="O48" i="19" s="1"/>
  <c r="AA47" i="19"/>
  <c r="T49" i="19"/>
  <c r="V47" i="19"/>
  <c r="V49" i="19" s="1"/>
  <c r="U11" i="14" s="1"/>
  <c r="X15" i="32" s="1"/>
  <c r="E48" i="19"/>
  <c r="AF39" i="19"/>
  <c r="AM34" i="19"/>
  <c r="AL13" i="12" s="1"/>
  <c r="AL15" i="12" s="1"/>
  <c r="L43" i="19"/>
  <c r="AA39" i="19"/>
  <c r="AL39" i="19"/>
  <c r="N43" i="19"/>
  <c r="N48" i="19" s="1"/>
  <c r="AE43" i="19"/>
  <c r="AE48" i="19" s="1"/>
  <c r="F42" i="19"/>
  <c r="F47" i="19" s="1"/>
  <c r="AH43" i="19"/>
  <c r="AH48" i="19" s="1"/>
  <c r="K43" i="19"/>
  <c r="K48" i="19" s="1"/>
  <c r="Q43" i="19"/>
  <c r="Q48" i="19" s="1"/>
  <c r="AB42" i="19"/>
  <c r="AB47" i="19" s="1"/>
  <c r="AB49" i="19" s="1"/>
  <c r="X42" i="19"/>
  <c r="F43" i="19"/>
  <c r="F48" i="19" s="1"/>
  <c r="M39" i="19"/>
  <c r="L10" i="14" s="1"/>
  <c r="D49" i="19"/>
  <c r="N39" i="19"/>
  <c r="M10" i="14" s="1"/>
  <c r="AF43" i="19"/>
  <c r="AF48" i="19" s="1"/>
  <c r="M47" i="19"/>
  <c r="Q42" i="19"/>
  <c r="Q47" i="19" s="1"/>
  <c r="AJ47" i="19"/>
  <c r="AH42" i="19"/>
  <c r="L47" i="18"/>
  <c r="L49" i="18" s="1"/>
  <c r="J9" i="14" s="1"/>
  <c r="M14" i="32" s="1"/>
  <c r="AJ49" i="18"/>
  <c r="AH9" i="14" s="1"/>
  <c r="AK14" i="32" s="1"/>
  <c r="AM44" i="18"/>
  <c r="AM47" i="18"/>
  <c r="AM49" i="18" s="1"/>
  <c r="AK9" i="14" s="1"/>
  <c r="AN14" i="32" s="1"/>
  <c r="AC22" i="12"/>
  <c r="AM87" i="20"/>
  <c r="AJ59" i="20"/>
  <c r="AI56" i="20"/>
  <c r="AI85" i="20"/>
  <c r="AH87" i="20"/>
  <c r="AK37" i="19"/>
  <c r="AL42" i="19" s="1"/>
  <c r="AL47" i="19" s="1"/>
  <c r="AK34" i="19"/>
  <c r="AJ13" i="12" s="1"/>
  <c r="AJ15" i="12" s="1"/>
  <c r="AE47" i="18"/>
  <c r="AE49" i="18" s="1"/>
  <c r="AC9" i="14" s="1"/>
  <c r="AF14" i="32" s="1"/>
  <c r="AE44" i="18"/>
  <c r="AN87" i="20"/>
  <c r="AI87" i="20"/>
  <c r="AC15" i="12"/>
  <c r="AE39" i="19"/>
  <c r="AF47" i="18"/>
  <c r="AF49" i="18" s="1"/>
  <c r="AD9" i="14" s="1"/>
  <c r="AG14" i="32" s="1"/>
  <c r="AF44" i="18"/>
  <c r="AJ22" i="12"/>
  <c r="AH56" i="20"/>
  <c r="AH85" i="20"/>
  <c r="AQ86" i="20"/>
  <c r="AD39" i="19"/>
  <c r="AH39" i="19"/>
  <c r="AN60" i="20"/>
  <c r="AN86" i="20" s="1"/>
  <c r="AP60" i="20"/>
  <c r="AP86" i="20" s="1"/>
  <c r="AO86" i="20"/>
  <c r="AM39" i="19"/>
  <c r="AD47" i="18"/>
  <c r="AD49" i="18" s="1"/>
  <c r="AB9" i="14" s="1"/>
  <c r="AE14" i="32" s="1"/>
  <c r="AD44" i="18"/>
  <c r="AK38" i="19"/>
  <c r="AQ59" i="20"/>
  <c r="AP56" i="20"/>
  <c r="AP59" i="20"/>
  <c r="AP82" i="20" s="1"/>
  <c r="AO56" i="20"/>
  <c r="AN59" i="20"/>
  <c r="AM56" i="20"/>
  <c r="AK44" i="18"/>
  <c r="AK47" i="18"/>
  <c r="AK49" i="18" s="1"/>
  <c r="AI9" i="14" s="1"/>
  <c r="AL14" i="32" s="1"/>
  <c r="AO59" i="20"/>
  <c r="AO82" i="20" s="1"/>
  <c r="AN56" i="20"/>
  <c r="AI42" i="19"/>
  <c r="AG42" i="19"/>
  <c r="AL47" i="18"/>
  <c r="AL49" i="18" s="1"/>
  <c r="AJ9" i="14" s="1"/>
  <c r="AM14" i="32" s="1"/>
  <c r="AH86" i="20"/>
  <c r="AF47" i="19"/>
  <c r="AA34" i="29"/>
  <c r="Z42" i="19"/>
  <c r="AC34" i="29"/>
  <c r="Y43" i="19"/>
  <c r="Y48" i="19" s="1"/>
  <c r="U44" i="19"/>
  <c r="U47" i="19"/>
  <c r="U49" i="19" s="1"/>
  <c r="T11" i="14" s="1"/>
  <c r="W15" i="32" s="1"/>
  <c r="W39" i="19"/>
  <c r="P39" i="19"/>
  <c r="O10" i="14" s="1"/>
  <c r="U85" i="20"/>
  <c r="U108" i="20" s="1"/>
  <c r="U82" i="20"/>
  <c r="W34" i="29" s="1"/>
  <c r="L59" i="20"/>
  <c r="L85" i="20" s="1"/>
  <c r="K56" i="20"/>
  <c r="K85" i="20"/>
  <c r="I39" i="19"/>
  <c r="H10" i="14" s="1"/>
  <c r="N22" i="12"/>
  <c r="O42" i="19"/>
  <c r="H38" i="19"/>
  <c r="J43" i="19" s="1"/>
  <c r="O60" i="20"/>
  <c r="O86" i="20" s="1"/>
  <c r="N86" i="20"/>
  <c r="J39" i="19"/>
  <c r="F39" i="19"/>
  <c r="E10" i="14" s="1"/>
  <c r="P43" i="19"/>
  <c r="P48" i="19" s="1"/>
  <c r="T59" i="20"/>
  <c r="S56" i="20"/>
  <c r="J87" i="20"/>
  <c r="J82" i="20"/>
  <c r="L34" i="29" s="1"/>
  <c r="O59" i="20"/>
  <c r="N56" i="20"/>
  <c r="N85" i="20"/>
  <c r="O39" i="19"/>
  <c r="P59" i="20"/>
  <c r="O56" i="20"/>
  <c r="S42" i="19"/>
  <c r="I22" i="12"/>
  <c r="K39" i="19"/>
  <c r="J22" i="12"/>
  <c r="P60" i="20"/>
  <c r="P86" i="20" s="1"/>
  <c r="O15" i="12"/>
  <c r="S87" i="20"/>
  <c r="H37" i="19"/>
  <c r="J42" i="19" s="1"/>
  <c r="J47" i="19" s="1"/>
  <c r="H34" i="19"/>
  <c r="G13" i="12" s="1"/>
  <c r="G15" i="12" s="1"/>
  <c r="R42" i="19"/>
  <c r="L60" i="20"/>
  <c r="K86" i="20"/>
  <c r="G43" i="19"/>
  <c r="G48" i="19" s="1"/>
  <c r="H42" i="19"/>
  <c r="G20" i="11"/>
  <c r="F19" i="11"/>
  <c r="H16" i="32" s="1"/>
  <c r="G47" i="19"/>
  <c r="E39" i="19"/>
  <c r="D10" i="14" s="1"/>
  <c r="I85" i="20"/>
  <c r="I108" i="20" s="1"/>
  <c r="I82" i="20"/>
  <c r="F7" i="12"/>
  <c r="F9" i="12" s="1"/>
  <c r="E10" i="12"/>
  <c r="E17" i="12" s="1"/>
  <c r="E51" i="12" s="1"/>
  <c r="E61" i="12" s="1"/>
  <c r="H8" i="32" s="1"/>
  <c r="H12" i="32" s="1"/>
  <c r="I6" i="12"/>
  <c r="M7" i="20"/>
  <c r="L58" i="20"/>
  <c r="L84" i="20"/>
  <c r="L32" i="20"/>
  <c r="H19" i="21"/>
  <c r="I31" i="18"/>
  <c r="I36" i="18" s="1"/>
  <c r="I41" i="18" s="1"/>
  <c r="I46" i="18" s="1"/>
  <c r="I74" i="18"/>
  <c r="I52" i="18"/>
  <c r="I96" i="18"/>
  <c r="J8" i="18"/>
  <c r="I8" i="19"/>
  <c r="J6" i="11"/>
  <c r="K8" i="17"/>
  <c r="K31" i="17" s="1"/>
  <c r="I71" i="11"/>
  <c r="J72" i="11"/>
  <c r="H32" i="22"/>
  <c r="H54" i="22" s="1"/>
  <c r="F20" i="23"/>
  <c r="G13" i="25" s="1"/>
  <c r="H76" i="22"/>
  <c r="H98" i="22" s="1"/>
  <c r="H120" i="22" s="1"/>
  <c r="F23" i="24"/>
  <c r="H52" i="19"/>
  <c r="H96" i="19"/>
  <c r="H74" i="19"/>
  <c r="H31" i="19"/>
  <c r="H36" i="19" s="1"/>
  <c r="H41" i="19" s="1"/>
  <c r="H46" i="19" s="1"/>
  <c r="G24" i="21"/>
  <c r="G31" i="21" s="1"/>
  <c r="I9" i="22"/>
  <c r="J62" i="11"/>
  <c r="H54" i="11"/>
  <c r="J37" i="11"/>
  <c r="I36" i="11"/>
  <c r="I35" i="11" s="1"/>
  <c r="J28" i="11"/>
  <c r="K29" i="11"/>
  <c r="I26" i="11"/>
  <c r="H25" i="11"/>
  <c r="H24" i="11" s="1"/>
  <c r="S11" i="14" l="1"/>
  <c r="V15" i="32" s="1"/>
  <c r="AN22" i="12"/>
  <c r="AA11" i="14"/>
  <c r="AD15" i="32" s="1"/>
  <c r="X44" i="19"/>
  <c r="AD32" i="29" s="1"/>
  <c r="H64" i="11"/>
  <c r="G61" i="11"/>
  <c r="G55" i="11"/>
  <c r="H17" i="32"/>
  <c r="I19" i="13"/>
  <c r="I40" i="21"/>
  <c r="T33" i="32"/>
  <c r="T34" i="32"/>
  <c r="V32" i="32"/>
  <c r="V31" i="32"/>
  <c r="J56" i="11"/>
  <c r="AA32" i="29"/>
  <c r="U17" i="13"/>
  <c r="AM42" i="19"/>
  <c r="AM47" i="19" s="1"/>
  <c r="Z32" i="29"/>
  <c r="T17" i="13"/>
  <c r="AC32" i="29"/>
  <c r="W17" i="13"/>
  <c r="AP13" i="12"/>
  <c r="AO13" i="12"/>
  <c r="AO15" i="12" s="1"/>
  <c r="AP32" i="29"/>
  <c r="AP22" i="12"/>
  <c r="X17" i="13"/>
  <c r="AD17" i="13"/>
  <c r="D15" i="12"/>
  <c r="D17" i="12" s="1"/>
  <c r="D51" i="12" s="1"/>
  <c r="D61" i="12" s="1"/>
  <c r="G8" i="32" s="1"/>
  <c r="G12" i="32" s="1"/>
  <c r="AN13" i="12"/>
  <c r="AN15" i="12" s="1"/>
  <c r="E22" i="33" s="1"/>
  <c r="K26" i="29"/>
  <c r="E13" i="11"/>
  <c r="F13" i="11" s="1"/>
  <c r="G14" i="32"/>
  <c r="J108" i="20"/>
  <c r="C11" i="14"/>
  <c r="F15" i="32" s="1"/>
  <c r="K32" i="29"/>
  <c r="E17" i="13"/>
  <c r="D76" i="11"/>
  <c r="D68" i="11" s="1"/>
  <c r="Q10" i="14"/>
  <c r="S48" i="24"/>
  <c r="R63" i="11"/>
  <c r="S29" i="24"/>
  <c r="D12" i="28"/>
  <c r="D19" i="28" s="1"/>
  <c r="R25" i="13"/>
  <c r="R49" i="24"/>
  <c r="R50" i="24" s="1"/>
  <c r="R61" i="24" s="1"/>
  <c r="R44" i="24"/>
  <c r="S27" i="24"/>
  <c r="D11" i="16"/>
  <c r="E9" i="16" s="1"/>
  <c r="D12" i="27"/>
  <c r="D16" i="27" s="1"/>
  <c r="S63" i="24"/>
  <c r="S42" i="24"/>
  <c r="F7" i="26"/>
  <c r="G30" i="25"/>
  <c r="AD47" i="19"/>
  <c r="AD49" i="19" s="1"/>
  <c r="K12" i="29"/>
  <c r="AE7" i="13"/>
  <c r="AK26" i="29" s="1"/>
  <c r="H7" i="13"/>
  <c r="N26" i="29" s="1"/>
  <c r="F9" i="14"/>
  <c r="AL7" i="13"/>
  <c r="AR26" i="29" s="1"/>
  <c r="G7" i="13"/>
  <c r="M26" i="29" s="1"/>
  <c r="AJ7" i="13"/>
  <c r="AP26" i="29" s="1"/>
  <c r="AD7" i="13"/>
  <c r="AJ26" i="29" s="1"/>
  <c r="P7" i="13"/>
  <c r="N7" i="13"/>
  <c r="T26" i="29" s="1"/>
  <c r="AM7" i="13"/>
  <c r="AS26" i="29" s="1"/>
  <c r="L7" i="13"/>
  <c r="R26" i="29" s="1"/>
  <c r="I7" i="13"/>
  <c r="O26" i="29" s="1"/>
  <c r="K7" i="13"/>
  <c r="Q26" i="29" s="1"/>
  <c r="AC7" i="13"/>
  <c r="AF7" i="13"/>
  <c r="AL26" i="29" s="1"/>
  <c r="AK7" i="13"/>
  <c r="AQ26" i="29" s="1"/>
  <c r="M44" i="19"/>
  <c r="W48" i="19"/>
  <c r="W49" i="19" s="1"/>
  <c r="V11" i="14" s="1"/>
  <c r="Y15" i="32" s="1"/>
  <c r="AC44" i="19"/>
  <c r="AC17" i="13" s="1"/>
  <c r="L39" i="19"/>
  <c r="K10" i="14" s="1"/>
  <c r="AA48" i="19"/>
  <c r="AA49" i="19" s="1"/>
  <c r="Z11" i="14" s="1"/>
  <c r="AC15" i="32" s="1"/>
  <c r="N42" i="19"/>
  <c r="N47" i="19" s="1"/>
  <c r="N49" i="19" s="1"/>
  <c r="AB32" i="29"/>
  <c r="AI43" i="19"/>
  <c r="AI48" i="19" s="1"/>
  <c r="AE42" i="19"/>
  <c r="AE47" i="19" s="1"/>
  <c r="AE49" i="19" s="1"/>
  <c r="K108" i="20"/>
  <c r="U24" i="23"/>
  <c r="U29" i="23" s="1"/>
  <c r="U33" i="23"/>
  <c r="E49" i="19"/>
  <c r="AC47" i="19"/>
  <c r="AC49" i="19" s="1"/>
  <c r="AC39" i="19"/>
  <c r="AJ39" i="19"/>
  <c r="L44" i="19"/>
  <c r="F10" i="14"/>
  <c r="AK42" i="19"/>
  <c r="AK47" i="19" s="1"/>
  <c r="AG32" i="29"/>
  <c r="H43" i="19"/>
  <c r="H48" i="19" s="1"/>
  <c r="AG43" i="19"/>
  <c r="AG48" i="19" s="1"/>
  <c r="AK43" i="19"/>
  <c r="AL108" i="20"/>
  <c r="AM82" i="20"/>
  <c r="AO34" i="29" s="1"/>
  <c r="L47" i="19"/>
  <c r="X47" i="19"/>
  <c r="X49" i="19" s="1"/>
  <c r="W11" i="14" s="1"/>
  <c r="Z15" i="32" s="1"/>
  <c r="AB44" i="19"/>
  <c r="AB17" i="13" s="1"/>
  <c r="S85" i="20"/>
  <c r="R108" i="20"/>
  <c r="Q82" i="20"/>
  <c r="S34" i="29" s="1"/>
  <c r="Q85" i="20"/>
  <c r="Q108" i="20" s="1"/>
  <c r="L15" i="29"/>
  <c r="AG108" i="20"/>
  <c r="Q44" i="19"/>
  <c r="Q17" i="13" s="1"/>
  <c r="AF49" i="19"/>
  <c r="Q49" i="19"/>
  <c r="P11" i="14" s="1"/>
  <c r="S15" i="32" s="1"/>
  <c r="O44" i="19"/>
  <c r="O17" i="13" s="1"/>
  <c r="O82" i="20"/>
  <c r="AM108" i="20"/>
  <c r="N108" i="20"/>
  <c r="H39" i="19"/>
  <c r="G10" i="14" s="1"/>
  <c r="AH44" i="19"/>
  <c r="AH17" i="13" s="1"/>
  <c r="F49" i="19"/>
  <c r="E11" i="14" s="1"/>
  <c r="H15" i="32" s="1"/>
  <c r="L48" i="19"/>
  <c r="AH47" i="19"/>
  <c r="AH49" i="19" s="1"/>
  <c r="F44" i="19"/>
  <c r="F17" i="13" s="1"/>
  <c r="J12" i="29"/>
  <c r="O47" i="19"/>
  <c r="O49" i="19" s="1"/>
  <c r="AL43" i="19"/>
  <c r="AL44" i="19" s="1"/>
  <c r="I43" i="19"/>
  <c r="I48" i="19" s="1"/>
  <c r="I42" i="19"/>
  <c r="AF44" i="19"/>
  <c r="I10" i="14"/>
  <c r="AJ48" i="19"/>
  <c r="AJ49" i="19" s="1"/>
  <c r="M49" i="19"/>
  <c r="Y49" i="19"/>
  <c r="X11" i="14" s="1"/>
  <c r="AA15" i="32" s="1"/>
  <c r="J10" i="14"/>
  <c r="K42" i="19"/>
  <c r="K44" i="19" s="1"/>
  <c r="AG47" i="19"/>
  <c r="AR34" i="29"/>
  <c r="AN85" i="20"/>
  <c r="AN108" i="20" s="1"/>
  <c r="AN82" i="20"/>
  <c r="AJ17" i="13" s="1"/>
  <c r="AP85" i="20"/>
  <c r="AP108" i="20" s="1"/>
  <c r="AM43" i="19"/>
  <c r="AM48" i="19" s="1"/>
  <c r="L12" i="29"/>
  <c r="AK39" i="19"/>
  <c r="AJ82" i="20"/>
  <c r="AJ85" i="20"/>
  <c r="AJ108" i="20" s="1"/>
  <c r="AQ34" i="29"/>
  <c r="AI47" i="19"/>
  <c r="AO85" i="20"/>
  <c r="AO108" i="20" s="1"/>
  <c r="AQ85" i="20"/>
  <c r="AQ108" i="20" s="1"/>
  <c r="AQ82" i="20"/>
  <c r="AH108" i="20"/>
  <c r="AI108" i="20"/>
  <c r="AJ32" i="29"/>
  <c r="Z44" i="19"/>
  <c r="Z17" i="13" s="1"/>
  <c r="Z47" i="19"/>
  <c r="Z49" i="19" s="1"/>
  <c r="Y11" i="14" s="1"/>
  <c r="AB15" i="32" s="1"/>
  <c r="Y44" i="19"/>
  <c r="Y17" i="13" s="1"/>
  <c r="J48" i="19"/>
  <c r="J49" i="19" s="1"/>
  <c r="I11" i="14" s="1"/>
  <c r="L15" i="32" s="1"/>
  <c r="J44" i="19"/>
  <c r="J17" i="13" s="1"/>
  <c r="R44" i="19"/>
  <c r="R17" i="13" s="1"/>
  <c r="R47" i="19"/>
  <c r="R49" i="19" s="1"/>
  <c r="Q11" i="14" s="1"/>
  <c r="T15" i="32" s="1"/>
  <c r="O85" i="20"/>
  <c r="O108" i="20" s="1"/>
  <c r="S32" i="29"/>
  <c r="S108" i="20"/>
  <c r="J15" i="29"/>
  <c r="Q34" i="29"/>
  <c r="N10" i="14"/>
  <c r="P44" i="19"/>
  <c r="S44" i="19"/>
  <c r="S17" i="13" s="1"/>
  <c r="S47" i="19"/>
  <c r="S49" i="19" s="1"/>
  <c r="R11" i="14" s="1"/>
  <c r="U15" i="32" s="1"/>
  <c r="P85" i="20"/>
  <c r="P108" i="20" s="1"/>
  <c r="P82" i="20"/>
  <c r="T85" i="20"/>
  <c r="T108" i="20" s="1"/>
  <c r="T82" i="20"/>
  <c r="P49" i="19"/>
  <c r="L82" i="20"/>
  <c r="N34" i="29" s="1"/>
  <c r="L86" i="20"/>
  <c r="L108" i="20" s="1"/>
  <c r="G49" i="19"/>
  <c r="F11" i="14" s="1"/>
  <c r="I15" i="32" s="1"/>
  <c r="G44" i="19"/>
  <c r="H47" i="19"/>
  <c r="G7" i="12"/>
  <c r="G9" i="12" s="1"/>
  <c r="F10" i="12"/>
  <c r="F17" i="12" s="1"/>
  <c r="F51" i="12" s="1"/>
  <c r="F61" i="12" s="1"/>
  <c r="I8" i="32" s="1"/>
  <c r="I12" i="32" s="1"/>
  <c r="K34" i="29"/>
  <c r="H20" i="11"/>
  <c r="G19" i="11"/>
  <c r="F33" i="24"/>
  <c r="F37" i="24" s="1"/>
  <c r="F46" i="24"/>
  <c r="F62" i="24" s="1"/>
  <c r="J6" i="12"/>
  <c r="N7" i="20"/>
  <c r="M84" i="20"/>
  <c r="M32" i="20"/>
  <c r="M58" i="20"/>
  <c r="E12" i="16"/>
  <c r="E24" i="13" s="1"/>
  <c r="D17" i="16"/>
  <c r="D57" i="11" s="1"/>
  <c r="D16" i="16"/>
  <c r="D16" i="11" s="1"/>
  <c r="J8" i="19"/>
  <c r="L8" i="17"/>
  <c r="L31" i="17" s="1"/>
  <c r="K8" i="18"/>
  <c r="K6" i="11"/>
  <c r="I19" i="21"/>
  <c r="J31" i="18"/>
  <c r="J36" i="18" s="1"/>
  <c r="J41" i="18" s="1"/>
  <c r="J46" i="18" s="1"/>
  <c r="J74" i="18"/>
  <c r="J52" i="18"/>
  <c r="J96" i="18"/>
  <c r="K72" i="11"/>
  <c r="J71" i="11"/>
  <c r="I74" i="19"/>
  <c r="I52" i="19"/>
  <c r="I31" i="19"/>
  <c r="I36" i="19" s="1"/>
  <c r="I41" i="19" s="1"/>
  <c r="I46" i="19" s="1"/>
  <c r="I96" i="19"/>
  <c r="I76" i="22"/>
  <c r="I98" i="22" s="1"/>
  <c r="I120" i="22" s="1"/>
  <c r="G20" i="23"/>
  <c r="H13" i="25" s="1"/>
  <c r="I32" i="22"/>
  <c r="I54" i="22" s="1"/>
  <c r="G23" i="24"/>
  <c r="H24" i="21"/>
  <c r="H31" i="21" s="1"/>
  <c r="J9" i="22"/>
  <c r="K62" i="11"/>
  <c r="I54" i="11"/>
  <c r="J26" i="11"/>
  <c r="I25" i="11"/>
  <c r="I24" i="11" s="1"/>
  <c r="K28" i="11"/>
  <c r="L29" i="11"/>
  <c r="K37" i="11"/>
  <c r="J36" i="11"/>
  <c r="J35" i="11" s="1"/>
  <c r="AI32" i="29" l="1"/>
  <c r="AM49" i="19"/>
  <c r="M11" i="14"/>
  <c r="P15" i="32" s="1"/>
  <c r="I64" i="11"/>
  <c r="H61" i="11"/>
  <c r="H55" i="11"/>
  <c r="I17" i="32"/>
  <c r="H22" i="14"/>
  <c r="I41" i="21"/>
  <c r="J41" i="21" s="1"/>
  <c r="K41" i="21" s="1"/>
  <c r="L41" i="21" s="1"/>
  <c r="M41" i="21" s="1"/>
  <c r="N41" i="21" s="1"/>
  <c r="O41" i="21" s="1"/>
  <c r="P41" i="21" s="1"/>
  <c r="O35" i="29"/>
  <c r="AO19" i="13"/>
  <c r="X37" i="29"/>
  <c r="T40" i="32"/>
  <c r="U22" i="13"/>
  <c r="AA36" i="29" s="1"/>
  <c r="K56" i="11"/>
  <c r="AB11" i="14"/>
  <c r="AE15" i="32" s="1"/>
  <c r="L11" i="14"/>
  <c r="O15" i="32" s="1"/>
  <c r="V32" i="29"/>
  <c r="P17" i="13"/>
  <c r="AP17" i="13" s="1"/>
  <c r="O11" i="14"/>
  <c r="R15" i="32" s="1"/>
  <c r="Q32" i="29"/>
  <c r="K17" i="13"/>
  <c r="AI11" i="14"/>
  <c r="AL15" i="32" s="1"/>
  <c r="AE11" i="14"/>
  <c r="AH15" i="32" s="1"/>
  <c r="AC11" i="14"/>
  <c r="AF15" i="32" s="1"/>
  <c r="R32" i="29"/>
  <c r="L17" i="13"/>
  <c r="AD11" i="14"/>
  <c r="AG15" i="32" s="1"/>
  <c r="M17" i="13"/>
  <c r="AR32" i="29"/>
  <c r="AL17" i="13"/>
  <c r="V26" i="29"/>
  <c r="AP7" i="13"/>
  <c r="AL11" i="14"/>
  <c r="AO15" i="32" s="1"/>
  <c r="AL32" i="29"/>
  <c r="AF17" i="13"/>
  <c r="N11" i="14"/>
  <c r="Q15" i="32" s="1"/>
  <c r="AG11" i="14"/>
  <c r="AJ15" i="32" s="1"/>
  <c r="AI26" i="29"/>
  <c r="AQ7" i="13"/>
  <c r="AP15" i="12"/>
  <c r="K38" i="29"/>
  <c r="G13" i="11"/>
  <c r="H13" i="11" s="1"/>
  <c r="I13" i="11" s="1"/>
  <c r="J13" i="11" s="1"/>
  <c r="K13" i="11" s="1"/>
  <c r="L13" i="11" s="1"/>
  <c r="M13" i="11" s="1"/>
  <c r="N13" i="11" s="1"/>
  <c r="O13" i="11" s="1"/>
  <c r="I14" i="32"/>
  <c r="D53" i="11"/>
  <c r="D52" i="11" s="1"/>
  <c r="D51" i="11" s="1"/>
  <c r="F19" i="32"/>
  <c r="F22" i="32" s="1"/>
  <c r="F24" i="32" s="1"/>
  <c r="M32" i="29"/>
  <c r="G17" i="13"/>
  <c r="D11" i="14"/>
  <c r="G15" i="32" s="1"/>
  <c r="AO7" i="13"/>
  <c r="E75" i="11"/>
  <c r="D12" i="11"/>
  <c r="S39" i="24"/>
  <c r="S25" i="24"/>
  <c r="R17" i="28"/>
  <c r="R14" i="27"/>
  <c r="S29" i="13"/>
  <c r="R44" i="12"/>
  <c r="H30" i="25"/>
  <c r="G7" i="26"/>
  <c r="F11" i="28"/>
  <c r="F11" i="27"/>
  <c r="F15" i="26"/>
  <c r="AE44" i="19"/>
  <c r="AI49" i="19"/>
  <c r="AH11" i="14" s="1"/>
  <c r="AK15" i="32" s="1"/>
  <c r="AG49" i="19"/>
  <c r="AF11" i="14" s="1"/>
  <c r="AI15" i="32" s="1"/>
  <c r="AI44" i="19"/>
  <c r="AI17" i="13" s="1"/>
  <c r="N44" i="19"/>
  <c r="N17" i="13" s="1"/>
  <c r="U22" i="23"/>
  <c r="AK44" i="19"/>
  <c r="H44" i="19"/>
  <c r="AG44" i="19"/>
  <c r="AG17" i="13" s="1"/>
  <c r="AK48" i="19"/>
  <c r="AK49" i="19" s="1"/>
  <c r="AJ11" i="14" s="1"/>
  <c r="AM15" i="32" s="1"/>
  <c r="W32" i="29"/>
  <c r="AH32" i="29"/>
  <c r="L49" i="19"/>
  <c r="K11" i="14" s="1"/>
  <c r="N15" i="32" s="1"/>
  <c r="U32" i="29"/>
  <c r="AN32" i="29"/>
  <c r="AL48" i="19"/>
  <c r="AL49" i="19" s="1"/>
  <c r="AK11" i="14" s="1"/>
  <c r="AN15" i="32" s="1"/>
  <c r="K47" i="19"/>
  <c r="K49" i="19" s="1"/>
  <c r="J11" i="14" s="1"/>
  <c r="M15" i="32" s="1"/>
  <c r="H49" i="19"/>
  <c r="G11" i="14" s="1"/>
  <c r="J15" i="32" s="1"/>
  <c r="L32" i="29"/>
  <c r="I47" i="19"/>
  <c r="I49" i="19" s="1"/>
  <c r="H11" i="14" s="1"/>
  <c r="K15" i="32" s="1"/>
  <c r="I44" i="19"/>
  <c r="I17" i="13" s="1"/>
  <c r="AL34" i="29"/>
  <c r="AS34" i="29"/>
  <c r="AM44" i="19"/>
  <c r="AP34" i="29"/>
  <c r="AF32" i="29"/>
  <c r="AE32" i="29"/>
  <c r="V34" i="29"/>
  <c r="Y32" i="29"/>
  <c r="X32" i="29"/>
  <c r="R34" i="29"/>
  <c r="P32" i="29"/>
  <c r="H19" i="11"/>
  <c r="I20" i="11"/>
  <c r="G10" i="12"/>
  <c r="G17" i="12" s="1"/>
  <c r="G51" i="12" s="1"/>
  <c r="G61" i="12" s="1"/>
  <c r="J8" i="32" s="1"/>
  <c r="J12" i="32" s="1"/>
  <c r="H7" i="12"/>
  <c r="H9" i="12" s="1"/>
  <c r="G46" i="24"/>
  <c r="G62" i="24" s="1"/>
  <c r="G33" i="24"/>
  <c r="G37" i="24" s="1"/>
  <c r="N58" i="20"/>
  <c r="N84" i="20"/>
  <c r="N32" i="20"/>
  <c r="E10" i="16"/>
  <c r="E11" i="16"/>
  <c r="O7" i="20"/>
  <c r="K6" i="12"/>
  <c r="M8" i="17"/>
  <c r="M31" i="17" s="1"/>
  <c r="L8" i="18"/>
  <c r="K8" i="19"/>
  <c r="L6" i="11"/>
  <c r="J19" i="21"/>
  <c r="K52" i="18"/>
  <c r="K74" i="18"/>
  <c r="K31" i="18"/>
  <c r="K36" i="18" s="1"/>
  <c r="K41" i="18" s="1"/>
  <c r="K46" i="18" s="1"/>
  <c r="K96" i="18"/>
  <c r="L72" i="11"/>
  <c r="K71" i="11"/>
  <c r="J32" i="22"/>
  <c r="J54" i="22" s="1"/>
  <c r="J76" i="22"/>
  <c r="J98" i="22" s="1"/>
  <c r="J120" i="22" s="1"/>
  <c r="H20" i="23"/>
  <c r="I13" i="25" s="1"/>
  <c r="H23" i="24"/>
  <c r="I24" i="21"/>
  <c r="I31" i="21" s="1"/>
  <c r="K9" i="22"/>
  <c r="J96" i="19"/>
  <c r="J31" i="19"/>
  <c r="J36" i="19" s="1"/>
  <c r="J41" i="19" s="1"/>
  <c r="J46" i="19" s="1"/>
  <c r="J74" i="19"/>
  <c r="J52" i="19"/>
  <c r="L62" i="11"/>
  <c r="J54" i="11"/>
  <c r="L37" i="11"/>
  <c r="K36" i="11"/>
  <c r="K35" i="11" s="1"/>
  <c r="L28" i="11"/>
  <c r="M29" i="11"/>
  <c r="J25" i="11"/>
  <c r="J24" i="11" s="1"/>
  <c r="K26" i="11"/>
  <c r="J64" i="11" l="1"/>
  <c r="I61" i="11"/>
  <c r="I55" i="11"/>
  <c r="J17" i="32"/>
  <c r="R45" i="12"/>
  <c r="L56" i="11"/>
  <c r="AO32" i="29"/>
  <c r="AS32" i="29"/>
  <c r="AM17" i="13"/>
  <c r="AQ32" i="29"/>
  <c r="AK17" i="13"/>
  <c r="AK32" i="29"/>
  <c r="AE17" i="13"/>
  <c r="N32" i="29"/>
  <c r="H17" i="13"/>
  <c r="AO17" i="13" s="1"/>
  <c r="E53" i="11"/>
  <c r="P13" i="11"/>
  <c r="Q13" i="11" s="1"/>
  <c r="R13" i="11" s="1"/>
  <c r="S13" i="11" s="1"/>
  <c r="T13" i="11" s="1"/>
  <c r="U13" i="11" s="1"/>
  <c r="V13" i="11" s="1"/>
  <c r="W13" i="11" s="1"/>
  <c r="X13" i="11" s="1"/>
  <c r="Y13" i="11" s="1"/>
  <c r="Z13" i="11" s="1"/>
  <c r="AA13" i="11" s="1"/>
  <c r="AO13" i="11"/>
  <c r="S38" i="24"/>
  <c r="S35" i="24"/>
  <c r="R29" i="14" s="1"/>
  <c r="S36" i="24"/>
  <c r="S26" i="24"/>
  <c r="S31" i="24" s="1"/>
  <c r="T24" i="24" s="1"/>
  <c r="T48" i="24" s="1"/>
  <c r="S26" i="13"/>
  <c r="S64" i="24"/>
  <c r="R71" i="12" s="1"/>
  <c r="U48" i="32" s="1"/>
  <c r="H7" i="26"/>
  <c r="I30" i="25"/>
  <c r="G11" i="28"/>
  <c r="G11" i="27"/>
  <c r="G15" i="26"/>
  <c r="T32" i="29"/>
  <c r="U23" i="23"/>
  <c r="U25" i="23" s="1"/>
  <c r="V21" i="23" s="1"/>
  <c r="U35" i="23"/>
  <c r="T26" i="14" s="1"/>
  <c r="AM32" i="29"/>
  <c r="O32" i="29"/>
  <c r="J20" i="11"/>
  <c r="I19" i="11"/>
  <c r="H10" i="12"/>
  <c r="H17" i="12" s="1"/>
  <c r="H51" i="12" s="1"/>
  <c r="H61" i="12" s="1"/>
  <c r="K8" i="32" s="1"/>
  <c r="K12" i="32" s="1"/>
  <c r="I7" i="12"/>
  <c r="I9" i="12" s="1"/>
  <c r="H33" i="24"/>
  <c r="H37" i="24" s="1"/>
  <c r="H46" i="24"/>
  <c r="H62" i="24" s="1"/>
  <c r="E17" i="16"/>
  <c r="E57" i="11" s="1"/>
  <c r="F12" i="16"/>
  <c r="F24" i="13" s="1"/>
  <c r="P7" i="20"/>
  <c r="L6" i="12"/>
  <c r="F9" i="16"/>
  <c r="E16" i="16"/>
  <c r="E16" i="11" s="1"/>
  <c r="O84" i="20"/>
  <c r="O58" i="20"/>
  <c r="O32" i="20"/>
  <c r="K31" i="19"/>
  <c r="K36" i="19" s="1"/>
  <c r="K41" i="19" s="1"/>
  <c r="K46" i="19" s="1"/>
  <c r="K52" i="19"/>
  <c r="K74" i="19"/>
  <c r="K96" i="19"/>
  <c r="L71" i="11"/>
  <c r="M72" i="11"/>
  <c r="K19" i="21"/>
  <c r="L31" i="18"/>
  <c r="L36" i="18" s="1"/>
  <c r="L41" i="18" s="1"/>
  <c r="L46" i="18" s="1"/>
  <c r="L96" i="18"/>
  <c r="L52" i="18"/>
  <c r="L74" i="18"/>
  <c r="L8" i="19"/>
  <c r="M6" i="11"/>
  <c r="N8" i="17"/>
  <c r="N31" i="17" s="1"/>
  <c r="M8" i="18"/>
  <c r="K76" i="22"/>
  <c r="K98" i="22" s="1"/>
  <c r="K120" i="22" s="1"/>
  <c r="I23" i="24"/>
  <c r="K32" i="22"/>
  <c r="K54" i="22" s="1"/>
  <c r="I20" i="23"/>
  <c r="J13" i="25" s="1"/>
  <c r="L9" i="22"/>
  <c r="J24" i="21"/>
  <c r="J31" i="21" s="1"/>
  <c r="M62" i="11"/>
  <c r="K54" i="11"/>
  <c r="K25" i="11"/>
  <c r="K24" i="11" s="1"/>
  <c r="L26" i="11"/>
  <c r="M37" i="11"/>
  <c r="L36" i="11"/>
  <c r="L35" i="11" s="1"/>
  <c r="N29" i="11"/>
  <c r="M28" i="11"/>
  <c r="AQ17" i="13" l="1"/>
  <c r="J55" i="11"/>
  <c r="K17" i="32"/>
  <c r="Q19" i="13"/>
  <c r="Q40" i="21"/>
  <c r="K64" i="11"/>
  <c r="J61" i="11"/>
  <c r="U33" i="32"/>
  <c r="U40" i="32" s="1"/>
  <c r="U34" i="32"/>
  <c r="W31" i="32"/>
  <c r="W32" i="32"/>
  <c r="M56" i="11"/>
  <c r="F53" i="11"/>
  <c r="E52" i="11"/>
  <c r="E51" i="11" s="1"/>
  <c r="G19" i="32"/>
  <c r="G22" i="32" s="1"/>
  <c r="G24" i="32" s="1"/>
  <c r="L38" i="29"/>
  <c r="AB13" i="11"/>
  <c r="AC13" i="11" s="1"/>
  <c r="AD13" i="11" s="1"/>
  <c r="AE13" i="11" s="1"/>
  <c r="AF13" i="11" s="1"/>
  <c r="AG13" i="11" s="1"/>
  <c r="AH13" i="11" s="1"/>
  <c r="AI13" i="11" s="1"/>
  <c r="AJ13" i="11" s="1"/>
  <c r="AK13" i="11" s="1"/>
  <c r="AL13" i="11" s="1"/>
  <c r="AM13" i="11" s="1"/>
  <c r="AQ13" i="11" s="1"/>
  <c r="AP13" i="11"/>
  <c r="S15" i="28"/>
  <c r="S63" i="11"/>
  <c r="E12" i="11"/>
  <c r="T27" i="24"/>
  <c r="T39" i="24" s="1"/>
  <c r="T47" i="24"/>
  <c r="S43" i="24"/>
  <c r="R10" i="14"/>
  <c r="T29" i="24"/>
  <c r="T42" i="24" s="1"/>
  <c r="S25" i="13"/>
  <c r="S49" i="24"/>
  <c r="S50" i="24" s="1"/>
  <c r="S61" i="24" s="1"/>
  <c r="T25" i="24"/>
  <c r="T35" i="24" s="1"/>
  <c r="S29" i="14" s="1"/>
  <c r="T26" i="13"/>
  <c r="T64" i="24"/>
  <c r="S71" i="12" s="1"/>
  <c r="J30" i="25"/>
  <c r="I7" i="26"/>
  <c r="H11" i="28"/>
  <c r="H11" i="27"/>
  <c r="H15" i="26"/>
  <c r="V24" i="23"/>
  <c r="V29" i="23" s="1"/>
  <c r="V33" i="23"/>
  <c r="K20" i="11"/>
  <c r="J19" i="11"/>
  <c r="J7" i="12"/>
  <c r="J9" i="12" s="1"/>
  <c r="I10" i="12"/>
  <c r="I17" i="12" s="1"/>
  <c r="I51" i="12" s="1"/>
  <c r="I61" i="12" s="1"/>
  <c r="L8" i="32" s="1"/>
  <c r="L12" i="32" s="1"/>
  <c r="I46" i="24"/>
  <c r="I62" i="24" s="1"/>
  <c r="I33" i="24"/>
  <c r="I37" i="24" s="1"/>
  <c r="P84" i="20"/>
  <c r="P32" i="20"/>
  <c r="P58" i="20"/>
  <c r="M6" i="12"/>
  <c r="Q7" i="20"/>
  <c r="F11" i="16"/>
  <c r="F10" i="16"/>
  <c r="L32" i="22"/>
  <c r="L54" i="22" s="1"/>
  <c r="J20" i="23"/>
  <c r="K13" i="25" s="1"/>
  <c r="L76" i="22"/>
  <c r="L98" i="22" s="1"/>
  <c r="L120" i="22" s="1"/>
  <c r="J23" i="24"/>
  <c r="L74" i="19"/>
  <c r="L31" i="19"/>
  <c r="L36" i="19" s="1"/>
  <c r="L41" i="19" s="1"/>
  <c r="L46" i="19" s="1"/>
  <c r="L96" i="19"/>
  <c r="L52" i="19"/>
  <c r="L19" i="21"/>
  <c r="M31" i="18"/>
  <c r="M36" i="18" s="1"/>
  <c r="M41" i="18" s="1"/>
  <c r="M46" i="18" s="1"/>
  <c r="M74" i="18"/>
  <c r="M96" i="18"/>
  <c r="M52" i="18"/>
  <c r="M9" i="22"/>
  <c r="K24" i="21"/>
  <c r="K31" i="21" s="1"/>
  <c r="M71" i="11"/>
  <c r="N72" i="11"/>
  <c r="M8" i="19"/>
  <c r="N8" i="18"/>
  <c r="O8" i="17"/>
  <c r="O31" i="17" s="1"/>
  <c r="N6" i="11"/>
  <c r="N62" i="11"/>
  <c r="L54" i="11"/>
  <c r="N28" i="11"/>
  <c r="O29" i="11"/>
  <c r="AO29" i="11" s="1"/>
  <c r="N37" i="11"/>
  <c r="M36" i="11"/>
  <c r="M35" i="11" s="1"/>
  <c r="M26" i="11"/>
  <c r="L25" i="11"/>
  <c r="L24" i="11" s="1"/>
  <c r="P22" i="14" l="1"/>
  <c r="Q41" i="21"/>
  <c r="R41" i="21" s="1"/>
  <c r="S41" i="21" s="1"/>
  <c r="T41" i="21" s="1"/>
  <c r="U32" i="21" s="1"/>
  <c r="W35" i="29"/>
  <c r="L64" i="11"/>
  <c r="K61" i="11"/>
  <c r="K55" i="11"/>
  <c r="L17" i="32"/>
  <c r="V33" i="32"/>
  <c r="V34" i="32"/>
  <c r="V22" i="13"/>
  <c r="AB36" i="29" s="1"/>
  <c r="V48" i="32"/>
  <c r="N56" i="11"/>
  <c r="G53" i="11"/>
  <c r="F52" i="11"/>
  <c r="T26" i="24"/>
  <c r="T38" i="24"/>
  <c r="T15" i="28"/>
  <c r="T63" i="11"/>
  <c r="T63" i="24"/>
  <c r="S44" i="12" s="1"/>
  <c r="T36" i="24"/>
  <c r="S17" i="28"/>
  <c r="S14" i="27"/>
  <c r="S30" i="13"/>
  <c r="Y37" i="29" s="1"/>
  <c r="S44" i="24"/>
  <c r="T31" i="24"/>
  <c r="U24" i="24" s="1"/>
  <c r="T25" i="13"/>
  <c r="T49" i="24"/>
  <c r="T50" i="24" s="1"/>
  <c r="T61" i="24" s="1"/>
  <c r="T29" i="13"/>
  <c r="T43" i="24"/>
  <c r="T30" i="13" s="1"/>
  <c r="S10" i="14"/>
  <c r="J7" i="26"/>
  <c r="K30" i="25"/>
  <c r="I11" i="28"/>
  <c r="I11" i="27"/>
  <c r="I15" i="26"/>
  <c r="V22" i="23"/>
  <c r="V23" i="23" s="1"/>
  <c r="V25" i="23" s="1"/>
  <c r="W21" i="23" s="1"/>
  <c r="J10" i="12"/>
  <c r="J17" i="12" s="1"/>
  <c r="J51" i="12" s="1"/>
  <c r="J61" i="12" s="1"/>
  <c r="M8" i="32" s="1"/>
  <c r="M12" i="32" s="1"/>
  <c r="K7" i="12"/>
  <c r="K9" i="12" s="1"/>
  <c r="L20" i="11"/>
  <c r="K19" i="11"/>
  <c r="J33" i="24"/>
  <c r="J37" i="24" s="1"/>
  <c r="J46" i="24"/>
  <c r="J62" i="24" s="1"/>
  <c r="N6" i="12"/>
  <c r="R7" i="20"/>
  <c r="G9" i="16"/>
  <c r="F16" i="16"/>
  <c r="F16" i="11" s="1"/>
  <c r="G12" i="16"/>
  <c r="G24" i="13" s="1"/>
  <c r="F17" i="16"/>
  <c r="F57" i="11" s="1"/>
  <c r="F51" i="11" s="1"/>
  <c r="Q84" i="20"/>
  <c r="Q58" i="20"/>
  <c r="Q32" i="20"/>
  <c r="M19" i="21"/>
  <c r="N74" i="18"/>
  <c r="N96" i="18"/>
  <c r="N31" i="18"/>
  <c r="N36" i="18" s="1"/>
  <c r="N41" i="18" s="1"/>
  <c r="N46" i="18" s="1"/>
  <c r="N52" i="18"/>
  <c r="M52" i="19"/>
  <c r="M74" i="19"/>
  <c r="M31" i="19"/>
  <c r="M36" i="19" s="1"/>
  <c r="M41" i="19" s="1"/>
  <c r="M46" i="19" s="1"/>
  <c r="M96" i="19"/>
  <c r="M32" i="22"/>
  <c r="M54" i="22" s="1"/>
  <c r="K23" i="24"/>
  <c r="M76" i="22"/>
  <c r="M98" i="22" s="1"/>
  <c r="M120" i="22" s="1"/>
  <c r="K20" i="23"/>
  <c r="L13" i="25" s="1"/>
  <c r="P8" i="17"/>
  <c r="P31" i="17" s="1"/>
  <c r="O8" i="18"/>
  <c r="N8" i="19"/>
  <c r="O6" i="11"/>
  <c r="O72" i="11"/>
  <c r="N71" i="11"/>
  <c r="N9" i="22"/>
  <c r="L24" i="21"/>
  <c r="L31" i="21" s="1"/>
  <c r="O62" i="11"/>
  <c r="AO62" i="11" s="1"/>
  <c r="M54" i="11"/>
  <c r="O37" i="11"/>
  <c r="AO37" i="11" s="1"/>
  <c r="N36" i="11"/>
  <c r="N35" i="11" s="1"/>
  <c r="N26" i="11"/>
  <c r="M25" i="11"/>
  <c r="M24" i="11" s="1"/>
  <c r="O28" i="11"/>
  <c r="AO28" i="11" s="1"/>
  <c r="P29" i="11"/>
  <c r="M64" i="11" l="1"/>
  <c r="L61" i="11"/>
  <c r="L55" i="11"/>
  <c r="M17" i="32"/>
  <c r="S45" i="12"/>
  <c r="V40" i="32"/>
  <c r="O56" i="11"/>
  <c r="G52" i="11"/>
  <c r="H53" i="11"/>
  <c r="M38" i="29"/>
  <c r="H19" i="32"/>
  <c r="H22" i="32" s="1"/>
  <c r="H24" i="32" s="1"/>
  <c r="AO36" i="11"/>
  <c r="AO35" i="11" s="1"/>
  <c r="F12" i="11"/>
  <c r="U47" i="24"/>
  <c r="U48" i="24"/>
  <c r="U27" i="24"/>
  <c r="U39" i="24" s="1"/>
  <c r="U64" i="24" s="1"/>
  <c r="T71" i="12" s="1"/>
  <c r="U29" i="24"/>
  <c r="U42" i="24" s="1"/>
  <c r="T44" i="24"/>
  <c r="Z37" i="29"/>
  <c r="T14" i="27"/>
  <c r="T17" i="28"/>
  <c r="K7" i="26"/>
  <c r="L30" i="25"/>
  <c r="J11" i="28"/>
  <c r="J11" i="27"/>
  <c r="J15" i="26"/>
  <c r="V35" i="23"/>
  <c r="U26" i="14" s="1"/>
  <c r="W24" i="23"/>
  <c r="W29" i="23" s="1"/>
  <c r="W33" i="23"/>
  <c r="L19" i="11"/>
  <c r="M20" i="11"/>
  <c r="L7" i="12"/>
  <c r="L9" i="12" s="1"/>
  <c r="K10" i="12"/>
  <c r="K17" i="12" s="1"/>
  <c r="K51" i="12" s="1"/>
  <c r="K61" i="12" s="1"/>
  <c r="N8" i="32" s="1"/>
  <c r="N12" i="32" s="1"/>
  <c r="K46" i="24"/>
  <c r="K62" i="24" s="1"/>
  <c r="K33" i="24"/>
  <c r="K37" i="24" s="1"/>
  <c r="G11" i="16"/>
  <c r="G10" i="16"/>
  <c r="R32" i="20"/>
  <c r="R84" i="20"/>
  <c r="R58" i="20"/>
  <c r="S7" i="20"/>
  <c r="O6" i="12"/>
  <c r="N76" i="22"/>
  <c r="N98" i="22" s="1"/>
  <c r="N120" i="22" s="1"/>
  <c r="N32" i="22"/>
  <c r="N54" i="22" s="1"/>
  <c r="L23" i="24"/>
  <c r="L20" i="23"/>
  <c r="M13" i="25" s="1"/>
  <c r="N52" i="19"/>
  <c r="N31" i="19"/>
  <c r="N36" i="19" s="1"/>
  <c r="N41" i="19" s="1"/>
  <c r="N46" i="19" s="1"/>
  <c r="N96" i="19"/>
  <c r="N74" i="19"/>
  <c r="N19" i="21"/>
  <c r="O52" i="18"/>
  <c r="O31" i="18"/>
  <c r="O36" i="18" s="1"/>
  <c r="O41" i="18" s="1"/>
  <c r="O46" i="18" s="1"/>
  <c r="O74" i="18"/>
  <c r="O96" i="18"/>
  <c r="P72" i="11"/>
  <c r="O71" i="11"/>
  <c r="O8" i="19"/>
  <c r="Q8" i="17"/>
  <c r="Q31" i="17" s="1"/>
  <c r="P8" i="18"/>
  <c r="P6" i="11"/>
  <c r="O9" i="22"/>
  <c r="M24" i="21"/>
  <c r="M31" i="21" s="1"/>
  <c r="P62" i="11"/>
  <c r="N54" i="11"/>
  <c r="N25" i="11"/>
  <c r="N24" i="11" s="1"/>
  <c r="O26" i="11"/>
  <c r="AO26" i="11" s="1"/>
  <c r="AO25" i="11" s="1"/>
  <c r="P37" i="11"/>
  <c r="O36" i="11"/>
  <c r="P28" i="11"/>
  <c r="Q29" i="11"/>
  <c r="M55" i="11" l="1"/>
  <c r="N17" i="32"/>
  <c r="U19" i="13"/>
  <c r="U40" i="21"/>
  <c r="N64" i="11"/>
  <c r="M61" i="11"/>
  <c r="W22" i="13"/>
  <c r="AC36" i="29" s="1"/>
  <c r="X32" i="32"/>
  <c r="X31" i="32"/>
  <c r="W48" i="32"/>
  <c r="P56" i="11"/>
  <c r="AO56" i="11"/>
  <c r="I53" i="11"/>
  <c r="H52" i="11"/>
  <c r="O35" i="11"/>
  <c r="U26" i="13"/>
  <c r="U15" i="28"/>
  <c r="U63" i="24"/>
  <c r="U29" i="13" s="1"/>
  <c r="U25" i="24"/>
  <c r="T44" i="12"/>
  <c r="T45" i="12" s="1"/>
  <c r="M30" i="25"/>
  <c r="L7" i="26"/>
  <c r="K11" i="28"/>
  <c r="K11" i="27"/>
  <c r="K15" i="26"/>
  <c r="W22" i="23"/>
  <c r="M7" i="12"/>
  <c r="M9" i="12" s="1"/>
  <c r="L10" i="12"/>
  <c r="L17" i="12" s="1"/>
  <c r="L51" i="12" s="1"/>
  <c r="L61" i="12" s="1"/>
  <c r="O8" i="32" s="1"/>
  <c r="O12" i="32" s="1"/>
  <c r="N20" i="11"/>
  <c r="M19" i="11"/>
  <c r="L33" i="24"/>
  <c r="L37" i="24" s="1"/>
  <c r="L46" i="24"/>
  <c r="L62" i="24" s="1"/>
  <c r="S84" i="20"/>
  <c r="S32" i="20"/>
  <c r="S58" i="20"/>
  <c r="G17" i="16"/>
  <c r="G57" i="11" s="1"/>
  <c r="G51" i="11" s="1"/>
  <c r="H12" i="16"/>
  <c r="H24" i="13" s="1"/>
  <c r="T7" i="20"/>
  <c r="P6" i="12"/>
  <c r="G16" i="16"/>
  <c r="G16" i="11" s="1"/>
  <c r="H9" i="16"/>
  <c r="O32" i="22"/>
  <c r="O54" i="22" s="1"/>
  <c r="M20" i="23"/>
  <c r="N13" i="25" s="1"/>
  <c r="O76" i="22"/>
  <c r="O98" i="22" s="1"/>
  <c r="O120" i="22" s="1"/>
  <c r="M23" i="24"/>
  <c r="O52" i="19"/>
  <c r="O74" i="19"/>
  <c r="O31" i="19"/>
  <c r="O36" i="19" s="1"/>
  <c r="O41" i="19" s="1"/>
  <c r="O46" i="19" s="1"/>
  <c r="O96" i="19"/>
  <c r="P8" i="19"/>
  <c r="Q8" i="18"/>
  <c r="Q6" i="11"/>
  <c r="R8" i="17"/>
  <c r="R31" i="17" s="1"/>
  <c r="O19" i="21"/>
  <c r="P31" i="18"/>
  <c r="P36" i="18" s="1"/>
  <c r="P41" i="18" s="1"/>
  <c r="P46" i="18" s="1"/>
  <c r="P52" i="18"/>
  <c r="P74" i="18"/>
  <c r="P96" i="18"/>
  <c r="Q72" i="11"/>
  <c r="P71" i="11"/>
  <c r="P9" i="22"/>
  <c r="N24" i="21"/>
  <c r="N31" i="21" s="1"/>
  <c r="Q62" i="11"/>
  <c r="O54" i="11"/>
  <c r="AO54" i="11" s="1"/>
  <c r="Q37" i="11"/>
  <c r="P36" i="11"/>
  <c r="P35" i="11" s="1"/>
  <c r="Q28" i="11"/>
  <c r="R29" i="11"/>
  <c r="P26" i="11"/>
  <c r="O25" i="11"/>
  <c r="O64" i="11" l="1"/>
  <c r="N61" i="11"/>
  <c r="N55" i="11"/>
  <c r="O17" i="32"/>
  <c r="T22" i="14"/>
  <c r="U41" i="21"/>
  <c r="V41" i="21" s="1"/>
  <c r="W41" i="21" s="1"/>
  <c r="X41" i="21" s="1"/>
  <c r="Y41" i="21" s="1"/>
  <c r="Z41" i="21" s="1"/>
  <c r="AA41" i="21" s="1"/>
  <c r="AB41" i="21" s="1"/>
  <c r="AA35" i="29"/>
  <c r="AP19" i="13"/>
  <c r="Q56" i="11"/>
  <c r="J53" i="11"/>
  <c r="I52" i="11"/>
  <c r="N38" i="29"/>
  <c r="I19" i="32"/>
  <c r="I22" i="32" s="1"/>
  <c r="I24" i="32" s="1"/>
  <c r="O24" i="11"/>
  <c r="AO24" i="11"/>
  <c r="E8" i="33" s="1"/>
  <c r="G12" i="11"/>
  <c r="U36" i="24"/>
  <c r="U35" i="24"/>
  <c r="T29" i="14" s="1"/>
  <c r="U26" i="24"/>
  <c r="U38" i="24"/>
  <c r="N30" i="25"/>
  <c r="M7" i="26"/>
  <c r="L11" i="28"/>
  <c r="L11" i="27"/>
  <c r="L15" i="26"/>
  <c r="W23" i="23"/>
  <c r="W25" i="23" s="1"/>
  <c r="X21" i="23" s="1"/>
  <c r="W35" i="23"/>
  <c r="V26" i="14" s="1"/>
  <c r="N7" i="12"/>
  <c r="N9" i="12" s="1"/>
  <c r="AN9" i="12" s="1"/>
  <c r="M10" i="12"/>
  <c r="M17" i="12" s="1"/>
  <c r="M51" i="12" s="1"/>
  <c r="M61" i="12" s="1"/>
  <c r="P8" i="32" s="1"/>
  <c r="P12" i="32" s="1"/>
  <c r="N19" i="11"/>
  <c r="O20" i="11"/>
  <c r="AO20" i="11" s="1"/>
  <c r="AO19" i="11" s="1"/>
  <c r="M46" i="24"/>
  <c r="M62" i="24" s="1"/>
  <c r="M33" i="24"/>
  <c r="M37" i="24" s="1"/>
  <c r="Q6" i="12"/>
  <c r="U7" i="20"/>
  <c r="T32" i="20"/>
  <c r="T58" i="20"/>
  <c r="T84" i="20"/>
  <c r="H11" i="16"/>
  <c r="H10" i="16"/>
  <c r="Q8" i="19"/>
  <c r="S8" i="17"/>
  <c r="S31" i="17" s="1"/>
  <c r="R8" i="18"/>
  <c r="R6" i="11"/>
  <c r="Q71" i="11"/>
  <c r="R72" i="11"/>
  <c r="P19" i="21"/>
  <c r="Q31" i="18"/>
  <c r="Q36" i="18" s="1"/>
  <c r="Q41" i="18" s="1"/>
  <c r="Q46" i="18" s="1"/>
  <c r="Q74" i="18"/>
  <c r="Q96" i="18"/>
  <c r="Q52" i="18"/>
  <c r="P76" i="22"/>
  <c r="P98" i="22" s="1"/>
  <c r="P120" i="22" s="1"/>
  <c r="P32" i="22"/>
  <c r="P54" i="22" s="1"/>
  <c r="N20" i="23"/>
  <c r="O13" i="25" s="1"/>
  <c r="N23" i="24"/>
  <c r="O24" i="21"/>
  <c r="O31" i="21" s="1"/>
  <c r="Q9" i="22"/>
  <c r="P74" i="19"/>
  <c r="P96" i="19"/>
  <c r="P52" i="19"/>
  <c r="P31" i="19"/>
  <c r="P36" i="19" s="1"/>
  <c r="P41" i="19" s="1"/>
  <c r="P46" i="19" s="1"/>
  <c r="R62" i="11"/>
  <c r="P54" i="11"/>
  <c r="S29" i="11"/>
  <c r="R28" i="11"/>
  <c r="P25" i="11"/>
  <c r="P24" i="11" s="1"/>
  <c r="Q26" i="11"/>
  <c r="R37" i="11"/>
  <c r="Q36" i="11"/>
  <c r="Q35" i="11" s="1"/>
  <c r="O55" i="11" l="1"/>
  <c r="P17" i="32"/>
  <c r="P64" i="11"/>
  <c r="AO64" i="11"/>
  <c r="AO61" i="11" s="1"/>
  <c r="E13" i="33" s="1"/>
  <c r="O61" i="11"/>
  <c r="W34" i="32"/>
  <c r="W33" i="32"/>
  <c r="Y32" i="32"/>
  <c r="Y31" i="32"/>
  <c r="R56" i="11"/>
  <c r="J52" i="11"/>
  <c r="K53" i="11"/>
  <c r="AO7" i="12"/>
  <c r="AN10" i="12"/>
  <c r="U63" i="11"/>
  <c r="U25" i="13"/>
  <c r="U49" i="24"/>
  <c r="U50" i="24" s="1"/>
  <c r="U61" i="24" s="1"/>
  <c r="U31" i="24"/>
  <c r="V24" i="24" s="1"/>
  <c r="T10" i="14"/>
  <c r="U43" i="24"/>
  <c r="U30" i="13" s="1"/>
  <c r="M11" i="28"/>
  <c r="M11" i="27"/>
  <c r="M15" i="26"/>
  <c r="N7" i="26"/>
  <c r="O30" i="25"/>
  <c r="X24" i="23"/>
  <c r="X29" i="23" s="1"/>
  <c r="X33" i="23"/>
  <c r="O19" i="11"/>
  <c r="P20" i="11"/>
  <c r="J9" i="29"/>
  <c r="J10" i="29" s="1"/>
  <c r="J13" i="29" s="1"/>
  <c r="J18" i="29" s="1"/>
  <c r="J22" i="29" s="1"/>
  <c r="O7" i="12"/>
  <c r="O9" i="12" s="1"/>
  <c r="N10" i="12"/>
  <c r="N17" i="12" s="1"/>
  <c r="N51" i="12" s="1"/>
  <c r="N61" i="12" s="1"/>
  <c r="Q8" i="32" s="1"/>
  <c r="Q12" i="32" s="1"/>
  <c r="N33" i="24"/>
  <c r="N37" i="24" s="1"/>
  <c r="N46" i="24"/>
  <c r="N62" i="24" s="1"/>
  <c r="H17" i="16"/>
  <c r="H57" i="11" s="1"/>
  <c r="H51" i="11" s="1"/>
  <c r="I12" i="16"/>
  <c r="I24" i="13" s="1"/>
  <c r="I9" i="16"/>
  <c r="H16" i="16"/>
  <c r="H16" i="11" s="1"/>
  <c r="U84" i="20"/>
  <c r="U32" i="20"/>
  <c r="U58" i="20"/>
  <c r="V7" i="20"/>
  <c r="R6" i="12"/>
  <c r="R8" i="19"/>
  <c r="T8" i="17"/>
  <c r="T31" i="17" s="1"/>
  <c r="S8" i="18"/>
  <c r="S6" i="11"/>
  <c r="P24" i="21"/>
  <c r="P31" i="21" s="1"/>
  <c r="R9" i="22"/>
  <c r="Q19" i="21"/>
  <c r="R74" i="18"/>
  <c r="R96" i="18"/>
  <c r="R31" i="18"/>
  <c r="R36" i="18" s="1"/>
  <c r="R41" i="18" s="1"/>
  <c r="R46" i="18" s="1"/>
  <c r="R52" i="18"/>
  <c r="R71" i="11"/>
  <c r="S72" i="11"/>
  <c r="Q76" i="22"/>
  <c r="Q98" i="22" s="1"/>
  <c r="Q120" i="22" s="1"/>
  <c r="O20" i="23"/>
  <c r="P13" i="25" s="1"/>
  <c r="Q32" i="22"/>
  <c r="Q54" i="22" s="1"/>
  <c r="O23" i="24"/>
  <c r="Q96" i="19"/>
  <c r="Q52" i="19"/>
  <c r="Q74" i="19"/>
  <c r="Q31" i="19"/>
  <c r="Q36" i="19" s="1"/>
  <c r="Q41" i="19" s="1"/>
  <c r="Q46" i="19" s="1"/>
  <c r="S62" i="11"/>
  <c r="Q54" i="11"/>
  <c r="S37" i="11"/>
  <c r="R36" i="11"/>
  <c r="R35" i="11" s="1"/>
  <c r="Q25" i="11"/>
  <c r="Q24" i="11" s="1"/>
  <c r="R26" i="11"/>
  <c r="T29" i="11"/>
  <c r="S28" i="11"/>
  <c r="Q64" i="11" l="1"/>
  <c r="P61" i="11"/>
  <c r="AO55" i="11"/>
  <c r="P55" i="11"/>
  <c r="Q17" i="32"/>
  <c r="AC19" i="13"/>
  <c r="AC40" i="21"/>
  <c r="W40" i="32"/>
  <c r="X22" i="13"/>
  <c r="AD36" i="29" s="1"/>
  <c r="S56" i="11"/>
  <c r="K52" i="11"/>
  <c r="L53" i="11"/>
  <c r="O38" i="29"/>
  <c r="E21" i="33"/>
  <c r="E23" i="33" s="1"/>
  <c r="E26" i="33" s="1"/>
  <c r="E29" i="33" s="1"/>
  <c r="AN17" i="12"/>
  <c r="AN51" i="12" s="1"/>
  <c r="AN61" i="12" s="1"/>
  <c r="J19" i="32"/>
  <c r="J22" i="32" s="1"/>
  <c r="J24" i="32" s="1"/>
  <c r="H12" i="11"/>
  <c r="V29" i="24"/>
  <c r="V47" i="24"/>
  <c r="V27" i="24"/>
  <c r="V39" i="24" s="1"/>
  <c r="V48" i="24"/>
  <c r="U14" i="27"/>
  <c r="U17" i="28"/>
  <c r="U44" i="24"/>
  <c r="AA37" i="29"/>
  <c r="N11" i="28"/>
  <c r="N11" i="27"/>
  <c r="N15" i="26"/>
  <c r="P30" i="25"/>
  <c r="O7" i="26"/>
  <c r="X22" i="23"/>
  <c r="O10" i="12"/>
  <c r="O17" i="12" s="1"/>
  <c r="O51" i="12" s="1"/>
  <c r="O61" i="12" s="1"/>
  <c r="R8" i="32" s="1"/>
  <c r="R12" i="32" s="1"/>
  <c r="P7" i="12"/>
  <c r="P9" i="12" s="1"/>
  <c r="Q20" i="11"/>
  <c r="P19" i="11"/>
  <c r="O46" i="24"/>
  <c r="O62" i="24" s="1"/>
  <c r="O33" i="24"/>
  <c r="O37" i="24" s="1"/>
  <c r="V58" i="20"/>
  <c r="V84" i="20"/>
  <c r="V32" i="20"/>
  <c r="I10" i="16"/>
  <c r="I11" i="16"/>
  <c r="W7" i="20"/>
  <c r="S6" i="12"/>
  <c r="S9" i="22"/>
  <c r="Q24" i="21"/>
  <c r="Q31" i="21" s="1"/>
  <c r="R19" i="21"/>
  <c r="S74" i="18"/>
  <c r="S31" i="18"/>
  <c r="S36" i="18" s="1"/>
  <c r="S41" i="18" s="1"/>
  <c r="S46" i="18" s="1"/>
  <c r="S52" i="18"/>
  <c r="S96" i="18"/>
  <c r="S8" i="19"/>
  <c r="U8" i="17"/>
  <c r="U31" i="17" s="1"/>
  <c r="T6" i="11"/>
  <c r="T8" i="18"/>
  <c r="R76" i="22"/>
  <c r="R98" i="22" s="1"/>
  <c r="R120" i="22" s="1"/>
  <c r="R32" i="22"/>
  <c r="R54" i="22" s="1"/>
  <c r="P23" i="24"/>
  <c r="P20" i="23"/>
  <c r="Q13" i="25" s="1"/>
  <c r="S71" i="11"/>
  <c r="T72" i="11"/>
  <c r="R74" i="19"/>
  <c r="R52" i="19"/>
  <c r="R31" i="19"/>
  <c r="R36" i="19" s="1"/>
  <c r="R41" i="19" s="1"/>
  <c r="R46" i="19" s="1"/>
  <c r="R96" i="19"/>
  <c r="T62" i="11"/>
  <c r="R54" i="11"/>
  <c r="T37" i="11"/>
  <c r="S36" i="11"/>
  <c r="S35" i="11" s="1"/>
  <c r="U29" i="11"/>
  <c r="T28" i="11"/>
  <c r="R25" i="11"/>
  <c r="R24" i="11" s="1"/>
  <c r="S26" i="11"/>
  <c r="R64" i="11" l="1"/>
  <c r="Q61" i="11"/>
  <c r="Q55" i="11"/>
  <c r="R17" i="32"/>
  <c r="AB22" i="14"/>
  <c r="AC41" i="21"/>
  <c r="AD41" i="21" s="1"/>
  <c r="AE41" i="21" s="1"/>
  <c r="AF41" i="21" s="1"/>
  <c r="AG32" i="21" s="1"/>
  <c r="AI35" i="29"/>
  <c r="T56" i="11"/>
  <c r="L52" i="11"/>
  <c r="M53" i="11"/>
  <c r="V26" i="13"/>
  <c r="V64" i="24"/>
  <c r="U71" i="12" s="1"/>
  <c r="V25" i="24"/>
  <c r="V63" i="24"/>
  <c r="V42" i="24"/>
  <c r="P7" i="26"/>
  <c r="Q30" i="25"/>
  <c r="O11" i="28"/>
  <c r="O11" i="27"/>
  <c r="O15" i="26"/>
  <c r="X23" i="23"/>
  <c r="X25" i="23" s="1"/>
  <c r="Y21" i="23" s="1"/>
  <c r="X35" i="23"/>
  <c r="W26" i="14" s="1"/>
  <c r="R20" i="11"/>
  <c r="Q19" i="11"/>
  <c r="Q7" i="12"/>
  <c r="Q9" i="12" s="1"/>
  <c r="P10" i="12"/>
  <c r="P17" i="12" s="1"/>
  <c r="P51" i="12" s="1"/>
  <c r="P61" i="12" s="1"/>
  <c r="S8" i="32" s="1"/>
  <c r="S12" i="32" s="1"/>
  <c r="P33" i="24"/>
  <c r="P37" i="24" s="1"/>
  <c r="P46" i="24"/>
  <c r="P62" i="24" s="1"/>
  <c r="I17" i="16"/>
  <c r="I57" i="11" s="1"/>
  <c r="I51" i="11" s="1"/>
  <c r="J12" i="16"/>
  <c r="J24" i="13" s="1"/>
  <c r="P38" i="29" s="1"/>
  <c r="W84" i="20"/>
  <c r="W58" i="20"/>
  <c r="W32" i="20"/>
  <c r="X7" i="20"/>
  <c r="T6" i="12"/>
  <c r="I16" i="16"/>
  <c r="I16" i="11" s="1"/>
  <c r="J9" i="16"/>
  <c r="S52" i="19"/>
  <c r="S31" i="19"/>
  <c r="S36" i="19" s="1"/>
  <c r="S41" i="19" s="1"/>
  <c r="S46" i="19" s="1"/>
  <c r="S96" i="19"/>
  <c r="S74" i="19"/>
  <c r="S19" i="21"/>
  <c r="T31" i="18"/>
  <c r="T36" i="18" s="1"/>
  <c r="T41" i="18" s="1"/>
  <c r="T46" i="18" s="1"/>
  <c r="T52" i="18"/>
  <c r="T74" i="18"/>
  <c r="T96" i="18"/>
  <c r="T9" i="22"/>
  <c r="R24" i="21"/>
  <c r="R31" i="21" s="1"/>
  <c r="U8" i="18"/>
  <c r="T8" i="19"/>
  <c r="U6" i="11"/>
  <c r="V8" i="17"/>
  <c r="V31" i="17" s="1"/>
  <c r="U72" i="11"/>
  <c r="T71" i="11"/>
  <c r="S32" i="22"/>
  <c r="S54" i="22" s="1"/>
  <c r="S76" i="22"/>
  <c r="S98" i="22" s="1"/>
  <c r="S120" i="22" s="1"/>
  <c r="Q20" i="23"/>
  <c r="R13" i="25" s="1"/>
  <c r="Q23" i="24"/>
  <c r="U62" i="11"/>
  <c r="S54" i="11"/>
  <c r="V29" i="11"/>
  <c r="U28" i="11"/>
  <c r="U37" i="11"/>
  <c r="T36" i="11"/>
  <c r="T35" i="11" s="1"/>
  <c r="T26" i="11"/>
  <c r="S25" i="11"/>
  <c r="S24" i="11" s="1"/>
  <c r="S64" i="11" l="1"/>
  <c r="R61" i="11"/>
  <c r="R55" i="11"/>
  <c r="S17" i="32"/>
  <c r="Z31" i="32"/>
  <c r="Z32" i="32"/>
  <c r="X48" i="32"/>
  <c r="U56" i="11"/>
  <c r="N53" i="11"/>
  <c r="M52" i="11"/>
  <c r="K19" i="32"/>
  <c r="K22" i="32" s="1"/>
  <c r="K24" i="32" s="1"/>
  <c r="V15" i="28"/>
  <c r="I12" i="11"/>
  <c r="V29" i="13"/>
  <c r="U44" i="12"/>
  <c r="U45" i="12" s="1"/>
  <c r="V35" i="24"/>
  <c r="U29" i="14" s="1"/>
  <c r="V36" i="24"/>
  <c r="V26" i="24"/>
  <c r="V31" i="24" s="1"/>
  <c r="W24" i="24" s="1"/>
  <c r="V38" i="24"/>
  <c r="R30" i="25"/>
  <c r="Q7" i="26"/>
  <c r="P11" i="28"/>
  <c r="P11" i="27"/>
  <c r="P15" i="26"/>
  <c r="Y33" i="23"/>
  <c r="Y24" i="23"/>
  <c r="Y29" i="23" s="1"/>
  <c r="R7" i="12"/>
  <c r="R9" i="12" s="1"/>
  <c r="Q10" i="12"/>
  <c r="Q17" i="12" s="1"/>
  <c r="Q51" i="12" s="1"/>
  <c r="Q61" i="12" s="1"/>
  <c r="T8" i="32" s="1"/>
  <c r="T12" i="32" s="1"/>
  <c r="S20" i="11"/>
  <c r="R19" i="11"/>
  <c r="Q46" i="24"/>
  <c r="Q62" i="24" s="1"/>
  <c r="Q33" i="24"/>
  <c r="Q37" i="24" s="1"/>
  <c r="U6" i="12"/>
  <c r="Y7" i="20"/>
  <c r="X58" i="20"/>
  <c r="X84" i="20"/>
  <c r="X32" i="20"/>
  <c r="J10" i="16"/>
  <c r="J11" i="16"/>
  <c r="T19" i="21"/>
  <c r="U52" i="18"/>
  <c r="U74" i="18"/>
  <c r="U96" i="18"/>
  <c r="U31" i="18"/>
  <c r="U36" i="18" s="1"/>
  <c r="U41" i="18" s="1"/>
  <c r="U46" i="18" s="1"/>
  <c r="U71" i="11"/>
  <c r="V72" i="11"/>
  <c r="U8" i="19"/>
  <c r="W8" i="17"/>
  <c r="W31" i="17" s="1"/>
  <c r="V8" i="18"/>
  <c r="V6" i="11"/>
  <c r="T76" i="22"/>
  <c r="T98" i="22" s="1"/>
  <c r="T120" i="22" s="1"/>
  <c r="T32" i="22"/>
  <c r="T54" i="22" s="1"/>
  <c r="R23" i="24"/>
  <c r="R20" i="23"/>
  <c r="S13" i="25" s="1"/>
  <c r="T52" i="19"/>
  <c r="T96" i="19"/>
  <c r="T74" i="19"/>
  <c r="T31" i="19"/>
  <c r="T36" i="19" s="1"/>
  <c r="T41" i="19" s="1"/>
  <c r="T46" i="19" s="1"/>
  <c r="S24" i="21"/>
  <c r="S31" i="21" s="1"/>
  <c r="U9" i="22"/>
  <c r="V62" i="11"/>
  <c r="T54" i="11"/>
  <c r="V37" i="11"/>
  <c r="U36" i="11"/>
  <c r="U35" i="11" s="1"/>
  <c r="T25" i="11"/>
  <c r="T24" i="11" s="1"/>
  <c r="U26" i="11"/>
  <c r="W29" i="11"/>
  <c r="V28" i="11"/>
  <c r="T64" i="11" l="1"/>
  <c r="S61" i="11"/>
  <c r="S55" i="11"/>
  <c r="T17" i="32"/>
  <c r="AG19" i="13"/>
  <c r="AG40" i="21"/>
  <c r="X34" i="32"/>
  <c r="X33" i="32"/>
  <c r="Y22" i="13"/>
  <c r="AE36" i="29" s="1"/>
  <c r="V56" i="11"/>
  <c r="O53" i="11"/>
  <c r="N52" i="11"/>
  <c r="V63" i="11"/>
  <c r="V43" i="24"/>
  <c r="V30" i="13" s="1"/>
  <c r="U10" i="14"/>
  <c r="V49" i="24"/>
  <c r="V50" i="24" s="1"/>
  <c r="V61" i="24" s="1"/>
  <c r="V25" i="13"/>
  <c r="W47" i="24"/>
  <c r="W27" i="24"/>
  <c r="W29" i="24"/>
  <c r="W48" i="24"/>
  <c r="R7" i="26"/>
  <c r="S30" i="25"/>
  <c r="Q11" i="28"/>
  <c r="Q11" i="27"/>
  <c r="Q15" i="26"/>
  <c r="Y22" i="23"/>
  <c r="Y23" i="23" s="1"/>
  <c r="Y25" i="23" s="1"/>
  <c r="Z21" i="23" s="1"/>
  <c r="S19" i="11"/>
  <c r="T20" i="11"/>
  <c r="S7" i="12"/>
  <c r="S9" i="12" s="1"/>
  <c r="R10" i="12"/>
  <c r="R17" i="12" s="1"/>
  <c r="R51" i="12" s="1"/>
  <c r="R61" i="12" s="1"/>
  <c r="U8" i="32" s="1"/>
  <c r="U12" i="32" s="1"/>
  <c r="R33" i="24"/>
  <c r="R37" i="24" s="1"/>
  <c r="R46" i="24"/>
  <c r="R62" i="24" s="1"/>
  <c r="Y84" i="20"/>
  <c r="Y32" i="20"/>
  <c r="Y58" i="20"/>
  <c r="J17" i="16"/>
  <c r="J57" i="11" s="1"/>
  <c r="J51" i="11" s="1"/>
  <c r="K12" i="16"/>
  <c r="K24" i="13" s="1"/>
  <c r="Q38" i="29" s="1"/>
  <c r="K9" i="16"/>
  <c r="J16" i="16"/>
  <c r="J16" i="11" s="1"/>
  <c r="Z7" i="20"/>
  <c r="V6" i="12"/>
  <c r="U96" i="19"/>
  <c r="U74" i="19"/>
  <c r="U52" i="19"/>
  <c r="U31" i="19"/>
  <c r="U36" i="19" s="1"/>
  <c r="U41" i="19" s="1"/>
  <c r="U46" i="19" s="1"/>
  <c r="X8" i="17"/>
  <c r="X31" i="17" s="1"/>
  <c r="W8" i="18"/>
  <c r="W6" i="11"/>
  <c r="V8" i="19"/>
  <c r="V71" i="11"/>
  <c r="W72" i="11"/>
  <c r="U19" i="21"/>
  <c r="V74" i="18"/>
  <c r="V52" i="18"/>
  <c r="V31" i="18"/>
  <c r="V36" i="18" s="1"/>
  <c r="V41" i="18" s="1"/>
  <c r="V46" i="18" s="1"/>
  <c r="V96" i="18"/>
  <c r="U76" i="22"/>
  <c r="U98" i="22" s="1"/>
  <c r="U120" i="22" s="1"/>
  <c r="U32" i="22"/>
  <c r="U54" i="22" s="1"/>
  <c r="S20" i="23"/>
  <c r="T13" i="25" s="1"/>
  <c r="S23" i="24"/>
  <c r="T24" i="21"/>
  <c r="T31" i="21" s="1"/>
  <c r="V9" i="22"/>
  <c r="W62" i="11"/>
  <c r="U54" i="11"/>
  <c r="V26" i="11"/>
  <c r="U25" i="11"/>
  <c r="U24" i="11" s="1"/>
  <c r="X29" i="11"/>
  <c r="W28" i="11"/>
  <c r="W37" i="11"/>
  <c r="V36" i="11"/>
  <c r="V35" i="11" s="1"/>
  <c r="AM35" i="29" l="1"/>
  <c r="AQ19" i="13"/>
  <c r="U64" i="11"/>
  <c r="T61" i="11"/>
  <c r="T55" i="11"/>
  <c r="U17" i="32"/>
  <c r="AF22" i="14"/>
  <c r="AG41" i="21"/>
  <c r="AH41" i="21" s="1"/>
  <c r="AI41" i="21" s="1"/>
  <c r="AJ41" i="21" s="1"/>
  <c r="AK41" i="21" s="1"/>
  <c r="AL41" i="21" s="1"/>
  <c r="AM41" i="21" s="1"/>
  <c r="V44" i="24"/>
  <c r="AB37" i="29"/>
  <c r="X40" i="32"/>
  <c r="W56" i="11"/>
  <c r="AO53" i="11"/>
  <c r="P53" i="11"/>
  <c r="O52" i="11"/>
  <c r="AO52" i="11" s="1"/>
  <c r="L19" i="32"/>
  <c r="L22" i="32" s="1"/>
  <c r="L24" i="32" s="1"/>
  <c r="J12" i="11"/>
  <c r="W42" i="24"/>
  <c r="W63" i="24"/>
  <c r="W39" i="24"/>
  <c r="W25" i="24"/>
  <c r="V14" i="27"/>
  <c r="V17" i="28"/>
  <c r="T30" i="25"/>
  <c r="S7" i="26"/>
  <c r="R11" i="28"/>
  <c r="R11" i="27"/>
  <c r="R15" i="26"/>
  <c r="Y35" i="23"/>
  <c r="X26" i="14" s="1"/>
  <c r="Z24" i="23"/>
  <c r="Z29" i="23" s="1"/>
  <c r="Z33" i="23"/>
  <c r="T19" i="11"/>
  <c r="U20" i="11"/>
  <c r="S10" i="12"/>
  <c r="S17" i="12" s="1"/>
  <c r="S51" i="12" s="1"/>
  <c r="S61" i="12" s="1"/>
  <c r="V8" i="32" s="1"/>
  <c r="V12" i="32" s="1"/>
  <c r="T7" i="12"/>
  <c r="T9" i="12" s="1"/>
  <c r="S46" i="24"/>
  <c r="S62" i="24" s="1"/>
  <c r="S33" i="24"/>
  <c r="S37" i="24" s="1"/>
  <c r="K10" i="16"/>
  <c r="K11" i="16"/>
  <c r="Z84" i="20"/>
  <c r="Z58" i="20"/>
  <c r="Z32" i="20"/>
  <c r="AA7" i="20"/>
  <c r="W6" i="12"/>
  <c r="V31" i="19"/>
  <c r="V36" i="19" s="1"/>
  <c r="V41" i="19" s="1"/>
  <c r="V46" i="19" s="1"/>
  <c r="V52" i="19"/>
  <c r="V96" i="19"/>
  <c r="V74" i="19"/>
  <c r="W9" i="22"/>
  <c r="U24" i="21"/>
  <c r="U31" i="21" s="1"/>
  <c r="W8" i="19"/>
  <c r="Y8" i="17"/>
  <c r="Y31" i="17" s="1"/>
  <c r="X8" i="18"/>
  <c r="X6" i="11"/>
  <c r="W71" i="11"/>
  <c r="X72" i="11"/>
  <c r="V19" i="21"/>
  <c r="W52" i="18"/>
  <c r="W31" i="18"/>
  <c r="W36" i="18" s="1"/>
  <c r="W41" i="18" s="1"/>
  <c r="W46" i="18" s="1"/>
  <c r="W74" i="18"/>
  <c r="W96" i="18"/>
  <c r="V32" i="22"/>
  <c r="V54" i="22" s="1"/>
  <c r="V76" i="22"/>
  <c r="V98" i="22" s="1"/>
  <c r="V120" i="22" s="1"/>
  <c r="T20" i="23"/>
  <c r="U13" i="25" s="1"/>
  <c r="T23" i="24"/>
  <c r="X62" i="11"/>
  <c r="V54" i="11"/>
  <c r="Y29" i="11"/>
  <c r="X28" i="11"/>
  <c r="X37" i="11"/>
  <c r="W36" i="11"/>
  <c r="W35" i="11" s="1"/>
  <c r="V25" i="11"/>
  <c r="V24" i="11" s="1"/>
  <c r="W26" i="11"/>
  <c r="V64" i="11" l="1"/>
  <c r="U61" i="11"/>
  <c r="U55" i="11"/>
  <c r="V17" i="32"/>
  <c r="Z22" i="13"/>
  <c r="AF36" i="29" s="1"/>
  <c r="AA32" i="32"/>
  <c r="AA31" i="32"/>
  <c r="X56" i="11"/>
  <c r="Q53" i="11"/>
  <c r="P52" i="11"/>
  <c r="W26" i="13"/>
  <c r="W64" i="24"/>
  <c r="V71" i="12" s="1"/>
  <c r="W36" i="24"/>
  <c r="W26" i="24"/>
  <c r="W31" i="24" s="1"/>
  <c r="X24" i="24" s="1"/>
  <c r="W35" i="24"/>
  <c r="V29" i="14" s="1"/>
  <c r="W38" i="24"/>
  <c r="W29" i="13"/>
  <c r="V44" i="12"/>
  <c r="V45" i="12" s="1"/>
  <c r="S11" i="28"/>
  <c r="S11" i="27"/>
  <c r="S15" i="26"/>
  <c r="U30" i="25"/>
  <c r="T7" i="26"/>
  <c r="Z22" i="23"/>
  <c r="Z23" i="23" s="1"/>
  <c r="Z25" i="23" s="1"/>
  <c r="AA21" i="23" s="1"/>
  <c r="U19" i="11"/>
  <c r="V20" i="11"/>
  <c r="U7" i="12"/>
  <c r="U9" i="12" s="1"/>
  <c r="T10" i="12"/>
  <c r="T17" i="12" s="1"/>
  <c r="T51" i="12" s="1"/>
  <c r="T61" i="12" s="1"/>
  <c r="W8" i="32" s="1"/>
  <c r="W12" i="32" s="1"/>
  <c r="T33" i="24"/>
  <c r="T37" i="24" s="1"/>
  <c r="T46" i="24"/>
  <c r="T62" i="24" s="1"/>
  <c r="AA84" i="20"/>
  <c r="AA32" i="20"/>
  <c r="AA58" i="20"/>
  <c r="L9" i="16"/>
  <c r="K16" i="16"/>
  <c r="K16" i="11" s="1"/>
  <c r="L12" i="16"/>
  <c r="L24" i="13" s="1"/>
  <c r="R38" i="29" s="1"/>
  <c r="K17" i="16"/>
  <c r="K57" i="11" s="1"/>
  <c r="K51" i="11" s="1"/>
  <c r="AB7" i="20"/>
  <c r="X6" i="12"/>
  <c r="W52" i="19"/>
  <c r="W31" i="19"/>
  <c r="W36" i="19" s="1"/>
  <c r="W41" i="19" s="1"/>
  <c r="W46" i="19" s="1"/>
  <c r="W96" i="19"/>
  <c r="W74" i="19"/>
  <c r="X8" i="19"/>
  <c r="Y8" i="18"/>
  <c r="Y6" i="11"/>
  <c r="Z8" i="17"/>
  <c r="Z31" i="17" s="1"/>
  <c r="Y72" i="11"/>
  <c r="X71" i="11"/>
  <c r="V24" i="21"/>
  <c r="V31" i="21" s="1"/>
  <c r="X9" i="22"/>
  <c r="W19" i="21"/>
  <c r="X52" i="18"/>
  <c r="X96" i="18"/>
  <c r="X31" i="18"/>
  <c r="X36" i="18" s="1"/>
  <c r="X41" i="18" s="1"/>
  <c r="X46" i="18" s="1"/>
  <c r="X74" i="18"/>
  <c r="W76" i="22"/>
  <c r="W98" i="22" s="1"/>
  <c r="W120" i="22" s="1"/>
  <c r="W32" i="22"/>
  <c r="W54" i="22" s="1"/>
  <c r="U23" i="24"/>
  <c r="U20" i="23"/>
  <c r="V13" i="25" s="1"/>
  <c r="Y62" i="11"/>
  <c r="W54" i="11"/>
  <c r="Y37" i="11"/>
  <c r="X36" i="11"/>
  <c r="X35" i="11" s="1"/>
  <c r="X26" i="11"/>
  <c r="W25" i="11"/>
  <c r="W24" i="11" s="1"/>
  <c r="Z29" i="11"/>
  <c r="Y28" i="11"/>
  <c r="V55" i="11" l="1"/>
  <c r="W17" i="32"/>
  <c r="W64" i="11"/>
  <c r="X64" i="11" s="1"/>
  <c r="Y64" i="11" s="1"/>
  <c r="Z64" i="11" s="1"/>
  <c r="AA64" i="11" s="1"/>
  <c r="V61" i="11"/>
  <c r="Y33" i="32"/>
  <c r="Y40" i="32" s="1"/>
  <c r="Y34" i="32"/>
  <c r="Y48" i="32"/>
  <c r="Y56" i="11"/>
  <c r="Q52" i="11"/>
  <c r="R53" i="11"/>
  <c r="M19" i="32"/>
  <c r="M22" i="32" s="1"/>
  <c r="M24" i="32" s="1"/>
  <c r="W63" i="11"/>
  <c r="K12" i="11"/>
  <c r="W15" i="28"/>
  <c r="W43" i="24"/>
  <c r="W30" i="13" s="1"/>
  <c r="V10" i="14"/>
  <c r="X47" i="24"/>
  <c r="X48" i="24"/>
  <c r="X29" i="24"/>
  <c r="X27" i="24"/>
  <c r="X39" i="24" s="1"/>
  <c r="W49" i="24"/>
  <c r="W50" i="24" s="1"/>
  <c r="W61" i="24" s="1"/>
  <c r="W25" i="13"/>
  <c r="W44" i="24"/>
  <c r="V30" i="25"/>
  <c r="U7" i="26"/>
  <c r="T11" i="28"/>
  <c r="T11" i="27"/>
  <c r="T15" i="26"/>
  <c r="Z35" i="23"/>
  <c r="Y26" i="14" s="1"/>
  <c r="AA24" i="23"/>
  <c r="AA29" i="23" s="1"/>
  <c r="AA33" i="23"/>
  <c r="W20" i="11"/>
  <c r="V19" i="11"/>
  <c r="V7" i="12"/>
  <c r="V9" i="12" s="1"/>
  <c r="U10" i="12"/>
  <c r="U17" i="12" s="1"/>
  <c r="U51" i="12" s="1"/>
  <c r="U61" i="12" s="1"/>
  <c r="X8" i="32" s="1"/>
  <c r="X12" i="32" s="1"/>
  <c r="U46" i="24"/>
  <c r="U62" i="24" s="1"/>
  <c r="U33" i="24"/>
  <c r="U37" i="24" s="1"/>
  <c r="L11" i="16"/>
  <c r="L10" i="16"/>
  <c r="AB32" i="20"/>
  <c r="AB84" i="20"/>
  <c r="AB58" i="20"/>
  <c r="Y6" i="12"/>
  <c r="AC7" i="20"/>
  <c r="X32" i="22"/>
  <c r="X54" i="22" s="1"/>
  <c r="V20" i="23"/>
  <c r="W13" i="25" s="1"/>
  <c r="X76" i="22"/>
  <c r="X98" i="22" s="1"/>
  <c r="X120" i="22" s="1"/>
  <c r="V23" i="24"/>
  <c r="X19" i="21"/>
  <c r="Y52" i="18"/>
  <c r="Y31" i="18"/>
  <c r="Y36" i="18" s="1"/>
  <c r="Y41" i="18" s="1"/>
  <c r="Y46" i="18" s="1"/>
  <c r="Y96" i="18"/>
  <c r="Y74" i="18"/>
  <c r="AA8" i="17"/>
  <c r="AA31" i="17" s="1"/>
  <c r="Z8" i="18"/>
  <c r="Y8" i="19"/>
  <c r="Z6" i="11"/>
  <c r="Y9" i="22"/>
  <c r="W24" i="21"/>
  <c r="W31" i="21" s="1"/>
  <c r="Y71" i="11"/>
  <c r="Z72" i="11"/>
  <c r="X96" i="19"/>
  <c r="X52" i="19"/>
  <c r="X31" i="19"/>
  <c r="X36" i="19" s="1"/>
  <c r="X41" i="19" s="1"/>
  <c r="X46" i="19" s="1"/>
  <c r="X74" i="19"/>
  <c r="X54" i="11"/>
  <c r="Y26" i="11"/>
  <c r="X25" i="11"/>
  <c r="X24" i="11" s="1"/>
  <c r="Z28" i="11"/>
  <c r="AA29" i="11"/>
  <c r="AP29" i="11" s="1"/>
  <c r="Z37" i="11"/>
  <c r="Y36" i="11"/>
  <c r="Y35" i="11" s="1"/>
  <c r="W61" i="11" l="1"/>
  <c r="W55" i="11"/>
  <c r="X17" i="32"/>
  <c r="AB64" i="11"/>
  <c r="AC64" i="11" s="1"/>
  <c r="AD64" i="11" s="1"/>
  <c r="AE64" i="11" s="1"/>
  <c r="AF64" i="11" s="1"/>
  <c r="AG64" i="11" s="1"/>
  <c r="AH64" i="11" s="1"/>
  <c r="AI64" i="11" s="1"/>
  <c r="AJ64" i="11" s="1"/>
  <c r="AK64" i="11" s="1"/>
  <c r="AL64" i="11" s="1"/>
  <c r="AM64" i="11" s="1"/>
  <c r="AQ64" i="11" s="1"/>
  <c r="AP64" i="11"/>
  <c r="AC37" i="29"/>
  <c r="AB31" i="32"/>
  <c r="AB32" i="32"/>
  <c r="AA22" i="13"/>
  <c r="AP22" i="13" s="1"/>
  <c r="Z62" i="11"/>
  <c r="Z56" i="11"/>
  <c r="R52" i="11"/>
  <c r="S53" i="11"/>
  <c r="W14" i="27"/>
  <c r="W17" i="28"/>
  <c r="X64" i="24"/>
  <c r="W71" i="12" s="1"/>
  <c r="X26" i="13"/>
  <c r="X42" i="24"/>
  <c r="X63" i="24"/>
  <c r="X25" i="24"/>
  <c r="V7" i="26"/>
  <c r="W30" i="25"/>
  <c r="U11" i="28"/>
  <c r="U11" i="27"/>
  <c r="U15" i="26"/>
  <c r="AA22" i="23"/>
  <c r="W7" i="12"/>
  <c r="W9" i="12" s="1"/>
  <c r="V10" i="12"/>
  <c r="V17" i="12" s="1"/>
  <c r="V51" i="12" s="1"/>
  <c r="V61" i="12" s="1"/>
  <c r="Y8" i="32" s="1"/>
  <c r="Y12" i="32" s="1"/>
  <c r="W19" i="11"/>
  <c r="X20" i="11"/>
  <c r="V33" i="24"/>
  <c r="V37" i="24" s="1"/>
  <c r="V46" i="24"/>
  <c r="V62" i="24" s="1"/>
  <c r="L17" i="16"/>
  <c r="L57" i="11" s="1"/>
  <c r="L51" i="11" s="1"/>
  <c r="M12" i="16"/>
  <c r="M24" i="13" s="1"/>
  <c r="S38" i="29" s="1"/>
  <c r="Z6" i="12"/>
  <c r="AD7" i="20"/>
  <c r="AC58" i="20"/>
  <c r="AC32" i="20"/>
  <c r="AC84" i="20"/>
  <c r="L16" i="16"/>
  <c r="L16" i="11" s="1"/>
  <c r="M9" i="16"/>
  <c r="Y74" i="19"/>
  <c r="Y96" i="19"/>
  <c r="Y52" i="19"/>
  <c r="Y31" i="19"/>
  <c r="Y36" i="19" s="1"/>
  <c r="Y41" i="19" s="1"/>
  <c r="Y46" i="19" s="1"/>
  <c r="Y19" i="21"/>
  <c r="Z52" i="18"/>
  <c r="Z74" i="18"/>
  <c r="Z31" i="18"/>
  <c r="Z36" i="18" s="1"/>
  <c r="Z41" i="18" s="1"/>
  <c r="Z46" i="18" s="1"/>
  <c r="Z96" i="18"/>
  <c r="Y76" i="22"/>
  <c r="Y98" i="22" s="1"/>
  <c r="Y120" i="22" s="1"/>
  <c r="W20" i="23"/>
  <c r="X13" i="25" s="1"/>
  <c r="Y32" i="22"/>
  <c r="Y54" i="22" s="1"/>
  <c r="W23" i="24"/>
  <c r="AA72" i="11"/>
  <c r="Z71" i="11"/>
  <c r="Z8" i="19"/>
  <c r="AB8" i="17"/>
  <c r="AB31" i="17" s="1"/>
  <c r="AA8" i="18"/>
  <c r="AA6" i="11"/>
  <c r="Z9" i="22"/>
  <c r="X24" i="21"/>
  <c r="X31" i="21" s="1"/>
  <c r="Y54" i="11"/>
  <c r="AA37" i="11"/>
  <c r="AP37" i="11" s="1"/>
  <c r="Z36" i="11"/>
  <c r="Z35" i="11" s="1"/>
  <c r="AA28" i="11"/>
  <c r="AP28" i="11" s="1"/>
  <c r="AB29" i="11"/>
  <c r="Y25" i="11"/>
  <c r="Y24" i="11" s="1"/>
  <c r="Z26" i="11"/>
  <c r="AG36" i="29" l="1"/>
  <c r="X55" i="11"/>
  <c r="Y17" i="32"/>
  <c r="Z48" i="32"/>
  <c r="AA56" i="11"/>
  <c r="T53" i="11"/>
  <c r="S52" i="11"/>
  <c r="N19" i="32"/>
  <c r="N22" i="32" s="1"/>
  <c r="N24" i="32" s="1"/>
  <c r="AP36" i="11"/>
  <c r="AP35" i="11" s="1"/>
  <c r="X15" i="28"/>
  <c r="L12" i="11"/>
  <c r="X35" i="24"/>
  <c r="W29" i="14" s="1"/>
  <c r="X36" i="24"/>
  <c r="X26" i="24"/>
  <c r="X31" i="24" s="1"/>
  <c r="Y24" i="24" s="1"/>
  <c r="Y27" i="24" s="1"/>
  <c r="Y39" i="24" s="1"/>
  <c r="X38" i="24"/>
  <c r="W44" i="12"/>
  <c r="W45" i="12" s="1"/>
  <c r="X29" i="13"/>
  <c r="X30" i="25"/>
  <c r="W7" i="26"/>
  <c r="V11" i="28"/>
  <c r="V11" i="27"/>
  <c r="V15" i="26"/>
  <c r="AA23" i="23"/>
  <c r="AA25" i="23" s="1"/>
  <c r="AB21" i="23" s="1"/>
  <c r="AA35" i="23"/>
  <c r="X19" i="11"/>
  <c r="Y20" i="11"/>
  <c r="X7" i="12"/>
  <c r="X9" i="12" s="1"/>
  <c r="W10" i="12"/>
  <c r="W17" i="12" s="1"/>
  <c r="W46" i="24"/>
  <c r="W62" i="24" s="1"/>
  <c r="W33" i="24"/>
  <c r="W37" i="24" s="1"/>
  <c r="AD84" i="20"/>
  <c r="AD32" i="20"/>
  <c r="AD58" i="20"/>
  <c r="AA6" i="12"/>
  <c r="AE7" i="20"/>
  <c r="M11" i="16"/>
  <c r="M10" i="16"/>
  <c r="Z76" i="22"/>
  <c r="Z98" i="22" s="1"/>
  <c r="Z120" i="22" s="1"/>
  <c r="Z32" i="22"/>
  <c r="Z54" i="22" s="1"/>
  <c r="X23" i="24"/>
  <c r="X20" i="23"/>
  <c r="Y13" i="25" s="1"/>
  <c r="Z19" i="21"/>
  <c r="AA52" i="18"/>
  <c r="AA96" i="18"/>
  <c r="AA74" i="18"/>
  <c r="AA31" i="18"/>
  <c r="AA36" i="18" s="1"/>
  <c r="AA41" i="18" s="1"/>
  <c r="AA46" i="18" s="1"/>
  <c r="AA71" i="11"/>
  <c r="AB72" i="11"/>
  <c r="Z96" i="19"/>
  <c r="Z31" i="19"/>
  <c r="Z36" i="19" s="1"/>
  <c r="Z41" i="19" s="1"/>
  <c r="Z46" i="19" s="1"/>
  <c r="Z74" i="19"/>
  <c r="Z52" i="19"/>
  <c r="AA8" i="19"/>
  <c r="AB8" i="18"/>
  <c r="AC8" i="17"/>
  <c r="AC31" i="17" s="1"/>
  <c r="AB6" i="11"/>
  <c r="AA9" i="22"/>
  <c r="Y24" i="21"/>
  <c r="Y31" i="21" s="1"/>
  <c r="Z54" i="11"/>
  <c r="Z25" i="11"/>
  <c r="Z24" i="11" s="1"/>
  <c r="AA26" i="11"/>
  <c r="AP26" i="11" s="1"/>
  <c r="AP25" i="11" s="1"/>
  <c r="AB37" i="11"/>
  <c r="AA36" i="11"/>
  <c r="AB28" i="11"/>
  <c r="AC29" i="11"/>
  <c r="Y55" i="11" l="1"/>
  <c r="Z17" i="32"/>
  <c r="Y48" i="24"/>
  <c r="Z34" i="32"/>
  <c r="Z33" i="32"/>
  <c r="Z40" i="32" s="1"/>
  <c r="Z26" i="14"/>
  <c r="AA62" i="11" s="1"/>
  <c r="AP62" i="11" s="1"/>
  <c r="AB56" i="11"/>
  <c r="AP56" i="11"/>
  <c r="U53" i="11"/>
  <c r="T52" i="11"/>
  <c r="AA35" i="11"/>
  <c r="W51" i="12"/>
  <c r="W61" i="12" s="1"/>
  <c r="Z8" i="32" s="1"/>
  <c r="Z12" i="32" s="1"/>
  <c r="Y47" i="24"/>
  <c r="X63" i="11"/>
  <c r="X61" i="11" s="1"/>
  <c r="Y29" i="24"/>
  <c r="Y63" i="24" s="1"/>
  <c r="X49" i="24"/>
  <c r="X50" i="24" s="1"/>
  <c r="X61" i="24" s="1"/>
  <c r="X25" i="13"/>
  <c r="X43" i="24"/>
  <c r="X30" i="13" s="1"/>
  <c r="W10" i="14"/>
  <c r="Y25" i="24"/>
  <c r="Y35" i="24" s="1"/>
  <c r="X29" i="14" s="1"/>
  <c r="Y26" i="13"/>
  <c r="Y64" i="24"/>
  <c r="X71" i="12" s="1"/>
  <c r="AA48" i="32" s="1"/>
  <c r="Y42" i="24"/>
  <c r="X7" i="26"/>
  <c r="Y30" i="25"/>
  <c r="W11" i="28"/>
  <c r="W11" i="27"/>
  <c r="W15" i="26"/>
  <c r="AB33" i="23"/>
  <c r="AB24" i="23"/>
  <c r="AB29" i="23" s="1"/>
  <c r="Y7" i="12"/>
  <c r="Y9" i="12" s="1"/>
  <c r="X10" i="12"/>
  <c r="X17" i="12" s="1"/>
  <c r="Y19" i="11"/>
  <c r="Z20" i="11"/>
  <c r="X33" i="24"/>
  <c r="X37" i="24" s="1"/>
  <c r="X46" i="24"/>
  <c r="X62" i="24" s="1"/>
  <c r="AF7" i="20"/>
  <c r="AB6" i="12"/>
  <c r="N9" i="16"/>
  <c r="M16" i="16"/>
  <c r="M16" i="11" s="1"/>
  <c r="N12" i="16"/>
  <c r="N24" i="13" s="1"/>
  <c r="T38" i="29" s="1"/>
  <c r="M17" i="16"/>
  <c r="M57" i="11" s="1"/>
  <c r="M51" i="11" s="1"/>
  <c r="AE32" i="20"/>
  <c r="AE84" i="20"/>
  <c r="AE58" i="20"/>
  <c r="AA32" i="22"/>
  <c r="AA54" i="22" s="1"/>
  <c r="Y20" i="23"/>
  <c r="Z13" i="25" s="1"/>
  <c r="AA76" i="22"/>
  <c r="AA98" i="22" s="1"/>
  <c r="AA120" i="22" s="1"/>
  <c r="Y23" i="24"/>
  <c r="AA52" i="19"/>
  <c r="AA31" i="19"/>
  <c r="AA36" i="19" s="1"/>
  <c r="AA41" i="19" s="1"/>
  <c r="AA46" i="19" s="1"/>
  <c r="AA96" i="19"/>
  <c r="AA74" i="19"/>
  <c r="AC8" i="18"/>
  <c r="AC6" i="11"/>
  <c r="AB8" i="19"/>
  <c r="AD8" i="17"/>
  <c r="AD31" i="17" s="1"/>
  <c r="AC72" i="11"/>
  <c r="AB71" i="11"/>
  <c r="AA19" i="21"/>
  <c r="AB74" i="18"/>
  <c r="AB52" i="18"/>
  <c r="AB31" i="18"/>
  <c r="AB36" i="18" s="1"/>
  <c r="AB41" i="18" s="1"/>
  <c r="AB46" i="18" s="1"/>
  <c r="AB96" i="18"/>
  <c r="Z24" i="21"/>
  <c r="Z31" i="21" s="1"/>
  <c r="AB9" i="22"/>
  <c r="AA54" i="11"/>
  <c r="AP54" i="11" s="1"/>
  <c r="AC37" i="11"/>
  <c r="AB36" i="11"/>
  <c r="AB35" i="11" s="1"/>
  <c r="AC28" i="11"/>
  <c r="AD29" i="11"/>
  <c r="AB26" i="11"/>
  <c r="AA25" i="11"/>
  <c r="Z55" i="11" l="1"/>
  <c r="AA17" i="32"/>
  <c r="AA34" i="32"/>
  <c r="AA33" i="32"/>
  <c r="AB22" i="13"/>
  <c r="AH36" i="29" s="1"/>
  <c r="AC31" i="32"/>
  <c r="AC32" i="32"/>
  <c r="AC56" i="11"/>
  <c r="U52" i="11"/>
  <c r="V53" i="11"/>
  <c r="O19" i="32"/>
  <c r="O22" i="32" s="1"/>
  <c r="O24" i="32" s="1"/>
  <c r="AA24" i="11"/>
  <c r="AP24" i="11"/>
  <c r="F8" i="33" s="1"/>
  <c r="Y63" i="11"/>
  <c r="Y61" i="11" s="1"/>
  <c r="M12" i="11"/>
  <c r="Y15" i="28"/>
  <c r="AD37" i="29"/>
  <c r="X17" i="28"/>
  <c r="X14" i="27"/>
  <c r="X44" i="24"/>
  <c r="Y26" i="24"/>
  <c r="Y38" i="24"/>
  <c r="Y25" i="13" s="1"/>
  <c r="Y36" i="24"/>
  <c r="Y43" i="24" s="1"/>
  <c r="Y30" i="13" s="1"/>
  <c r="Y29" i="13"/>
  <c r="X44" i="12"/>
  <c r="X45" i="12" s="1"/>
  <c r="X51" i="12" s="1"/>
  <c r="X61" i="12" s="1"/>
  <c r="AA8" i="32" s="1"/>
  <c r="AA12" i="32" s="1"/>
  <c r="Z30" i="25"/>
  <c r="Y7" i="26"/>
  <c r="X11" i="28"/>
  <c r="X11" i="27"/>
  <c r="X15" i="26"/>
  <c r="AB22" i="23"/>
  <c r="AB23" i="23" s="1"/>
  <c r="AB25" i="23" s="1"/>
  <c r="AC21" i="23" s="1"/>
  <c r="Z19" i="11"/>
  <c r="AA20" i="11"/>
  <c r="AP20" i="11" s="1"/>
  <c r="AP19" i="11" s="1"/>
  <c r="Y10" i="12"/>
  <c r="Y17" i="12" s="1"/>
  <c r="Z7" i="12"/>
  <c r="Z9" i="12" s="1"/>
  <c r="AO9" i="12" s="1"/>
  <c r="Y46" i="24"/>
  <c r="Y62" i="24" s="1"/>
  <c r="Y33" i="24"/>
  <c r="Y37" i="24" s="1"/>
  <c r="N10" i="16"/>
  <c r="N11" i="16"/>
  <c r="AG7" i="20"/>
  <c r="AC6" i="12"/>
  <c r="AF84" i="20"/>
  <c r="AF32" i="20"/>
  <c r="AF58" i="20"/>
  <c r="AA24" i="21"/>
  <c r="AA31" i="21" s="1"/>
  <c r="AC9" i="22"/>
  <c r="AB31" i="19"/>
  <c r="AB36" i="19" s="1"/>
  <c r="AB41" i="19" s="1"/>
  <c r="AB46" i="19" s="1"/>
  <c r="AB96" i="19"/>
  <c r="AB74" i="19"/>
  <c r="AB52" i="19"/>
  <c r="AE8" i="17"/>
  <c r="AE31" i="17" s="1"/>
  <c r="AC8" i="19"/>
  <c r="AD8" i="18"/>
  <c r="AD6" i="11"/>
  <c r="AB76" i="22"/>
  <c r="AB98" i="22" s="1"/>
  <c r="AB120" i="22" s="1"/>
  <c r="Z20" i="23"/>
  <c r="AA13" i="25" s="1"/>
  <c r="AB32" i="22"/>
  <c r="AB54" i="22" s="1"/>
  <c r="Z23" i="24"/>
  <c r="AD72" i="11"/>
  <c r="AC71" i="11"/>
  <c r="AB19" i="21"/>
  <c r="AC96" i="18"/>
  <c r="AC74" i="18"/>
  <c r="AC52" i="18"/>
  <c r="AC31" i="18"/>
  <c r="AC36" i="18" s="1"/>
  <c r="AC41" i="18" s="1"/>
  <c r="AC46" i="18" s="1"/>
  <c r="AB54" i="11"/>
  <c r="AC26" i="11"/>
  <c r="AB25" i="11"/>
  <c r="AB24" i="11" s="1"/>
  <c r="AE29" i="11"/>
  <c r="AD28" i="11"/>
  <c r="AD37" i="11"/>
  <c r="AC36" i="11"/>
  <c r="AC35" i="11" s="1"/>
  <c r="AA55" i="11" l="1"/>
  <c r="AB17" i="32"/>
  <c r="AA40" i="32"/>
  <c r="AD56" i="11"/>
  <c r="V52" i="11"/>
  <c r="W53" i="11"/>
  <c r="AO10" i="12"/>
  <c r="AP7" i="12"/>
  <c r="Y49" i="24"/>
  <c r="Y50" i="24" s="1"/>
  <c r="Y61" i="24" s="1"/>
  <c r="X10" i="14"/>
  <c r="Y31" i="24"/>
  <c r="Z24" i="24" s="1"/>
  <c r="Y44" i="24"/>
  <c r="AE37" i="29"/>
  <c r="Y14" i="27"/>
  <c r="Y17" i="28"/>
  <c r="Z7" i="26"/>
  <c r="AA30" i="25"/>
  <c r="Y11" i="28"/>
  <c r="Y11" i="27"/>
  <c r="Y15" i="26"/>
  <c r="AB35" i="23"/>
  <c r="AC33" i="23"/>
  <c r="AC24" i="23"/>
  <c r="K9" i="29"/>
  <c r="AA7" i="12"/>
  <c r="AA9" i="12" s="1"/>
  <c r="Z10" i="12"/>
  <c r="Z17" i="12" s="1"/>
  <c r="AA19" i="11"/>
  <c r="AB20" i="11"/>
  <c r="Z33" i="24"/>
  <c r="Z37" i="24" s="1"/>
  <c r="Z46" i="24"/>
  <c r="Z62" i="24" s="1"/>
  <c r="AG58" i="20"/>
  <c r="AG84" i="20"/>
  <c r="AG32" i="20"/>
  <c r="AD6" i="12"/>
  <c r="AH7" i="20"/>
  <c r="N16" i="16"/>
  <c r="N16" i="11" s="1"/>
  <c r="O9" i="16"/>
  <c r="O12" i="16"/>
  <c r="O24" i="13" s="1"/>
  <c r="N17" i="16"/>
  <c r="N57" i="11" s="1"/>
  <c r="N51" i="11" s="1"/>
  <c r="AC19" i="21"/>
  <c r="AD52" i="18"/>
  <c r="AD31" i="18"/>
  <c r="AD36" i="18" s="1"/>
  <c r="AD41" i="18" s="1"/>
  <c r="AD46" i="18" s="1"/>
  <c r="AD96" i="18"/>
  <c r="AD74" i="18"/>
  <c r="AC52" i="19"/>
  <c r="AC96" i="19"/>
  <c r="AC31" i="19"/>
  <c r="AC36" i="19" s="1"/>
  <c r="AC41" i="19" s="1"/>
  <c r="AC46" i="19" s="1"/>
  <c r="AC74" i="19"/>
  <c r="AD9" i="22"/>
  <c r="AB24" i="21"/>
  <c r="AB31" i="21" s="1"/>
  <c r="AE72" i="11"/>
  <c r="AD71" i="11"/>
  <c r="AD8" i="19"/>
  <c r="AF8" i="17"/>
  <c r="AF31" i="17" s="1"/>
  <c r="AE8" i="18"/>
  <c r="AE6" i="11"/>
  <c r="AC76" i="22"/>
  <c r="AC98" i="22" s="1"/>
  <c r="AC120" i="22" s="1"/>
  <c r="AC32" i="22"/>
  <c r="AC54" i="22" s="1"/>
  <c r="AA20" i="23"/>
  <c r="AB13" i="25" s="1"/>
  <c r="AA23" i="24"/>
  <c r="AC54" i="11"/>
  <c r="AE28" i="11"/>
  <c r="AF29" i="11"/>
  <c r="AC25" i="11"/>
  <c r="AC24" i="11" s="1"/>
  <c r="AD26" i="11"/>
  <c r="AE37" i="11"/>
  <c r="AD36" i="11"/>
  <c r="AD35" i="11" s="1"/>
  <c r="AP55" i="11" l="1"/>
  <c r="AB55" i="11"/>
  <c r="AC17" i="32"/>
  <c r="AI36" i="29"/>
  <c r="AC22" i="13"/>
  <c r="AA26" i="14"/>
  <c r="AB62" i="11" s="1"/>
  <c r="AE56" i="11"/>
  <c r="W52" i="11"/>
  <c r="X53" i="11"/>
  <c r="U38" i="29"/>
  <c r="AO24" i="13"/>
  <c r="P19" i="32"/>
  <c r="P22" i="32" s="1"/>
  <c r="P24" i="32" s="1"/>
  <c r="F21" i="33"/>
  <c r="AO17" i="12"/>
  <c r="Z48" i="24"/>
  <c r="Z47" i="24"/>
  <c r="N12" i="11"/>
  <c r="Z29" i="24"/>
  <c r="Z42" i="24" s="1"/>
  <c r="Z27" i="24"/>
  <c r="Z39" i="24" s="1"/>
  <c r="Z26" i="13" s="1"/>
  <c r="Z63" i="24"/>
  <c r="AB30" i="25"/>
  <c r="AA7" i="26"/>
  <c r="Z11" i="28"/>
  <c r="Z11" i="27"/>
  <c r="Z15" i="26"/>
  <c r="K10" i="29"/>
  <c r="K13" i="29" s="1"/>
  <c r="AC22" i="23"/>
  <c r="AC29" i="23"/>
  <c r="AB19" i="11"/>
  <c r="AC20" i="11"/>
  <c r="AB7" i="12"/>
  <c r="AB9" i="12" s="1"/>
  <c r="AA10" i="12"/>
  <c r="AA17" i="12" s="1"/>
  <c r="AA46" i="24"/>
  <c r="AA62" i="24" s="1"/>
  <c r="AA33" i="24"/>
  <c r="AA37" i="24" s="1"/>
  <c r="AE6" i="12"/>
  <c r="AI7" i="20"/>
  <c r="O11" i="16"/>
  <c r="O10" i="16"/>
  <c r="AH84" i="20"/>
  <c r="AH58" i="20"/>
  <c r="AH32" i="20"/>
  <c r="AD19" i="21"/>
  <c r="AE31" i="18"/>
  <c r="AE36" i="18" s="1"/>
  <c r="AE41" i="18" s="1"/>
  <c r="AE46" i="18" s="1"/>
  <c r="AE52" i="18"/>
  <c r="AE96" i="18"/>
  <c r="AE74" i="18"/>
  <c r="AD31" i="19"/>
  <c r="AD36" i="19" s="1"/>
  <c r="AD41" i="19" s="1"/>
  <c r="AD46" i="19" s="1"/>
  <c r="AD74" i="19"/>
  <c r="AD52" i="19"/>
  <c r="AD96" i="19"/>
  <c r="AD32" i="22"/>
  <c r="AD54" i="22" s="1"/>
  <c r="AD76" i="22"/>
  <c r="AD98" i="22" s="1"/>
  <c r="AD120" i="22" s="1"/>
  <c r="AB20" i="23"/>
  <c r="AC13" i="25" s="1"/>
  <c r="AB23" i="24"/>
  <c r="AF72" i="11"/>
  <c r="AE71" i="11"/>
  <c r="AE8" i="19"/>
  <c r="AF8" i="18"/>
  <c r="AG8" i="17"/>
  <c r="AG31" i="17" s="1"/>
  <c r="AF6" i="11"/>
  <c r="AE9" i="22"/>
  <c r="AC24" i="21"/>
  <c r="AC31" i="21" s="1"/>
  <c r="AD54" i="11"/>
  <c r="AG29" i="11"/>
  <c r="AF28" i="11"/>
  <c r="AF37" i="11"/>
  <c r="AE36" i="11"/>
  <c r="AE35" i="11" s="1"/>
  <c r="AE26" i="11"/>
  <c r="AD25" i="11"/>
  <c r="AD24" i="11" s="1"/>
  <c r="AC55" i="11" l="1"/>
  <c r="AD17" i="32"/>
  <c r="AD32" i="32"/>
  <c r="AD31" i="32"/>
  <c r="AF56" i="11"/>
  <c r="X52" i="11"/>
  <c r="Y53" i="11"/>
  <c r="Z64" i="24"/>
  <c r="Y71" i="12" s="1"/>
  <c r="AB48" i="32" s="1"/>
  <c r="Z25" i="24"/>
  <c r="Z38" i="24" s="1"/>
  <c r="Z29" i="13"/>
  <c r="Y44" i="12"/>
  <c r="Y45" i="12" s="1"/>
  <c r="Y51" i="12" s="1"/>
  <c r="Y61" i="12" s="1"/>
  <c r="AB8" i="32" s="1"/>
  <c r="AB12" i="32" s="1"/>
  <c r="Z36" i="24"/>
  <c r="Z26" i="24"/>
  <c r="Z31" i="24" s="1"/>
  <c r="AA11" i="28"/>
  <c r="AA11" i="27"/>
  <c r="AA15" i="26"/>
  <c r="AC30" i="25"/>
  <c r="AB7" i="26"/>
  <c r="AC23" i="23"/>
  <c r="AC25" i="23" s="1"/>
  <c r="AD21" i="23" s="1"/>
  <c r="AC35" i="23"/>
  <c r="AC7" i="12"/>
  <c r="AC9" i="12" s="1"/>
  <c r="AB10" i="12"/>
  <c r="AB17" i="12" s="1"/>
  <c r="AD20" i="11"/>
  <c r="AC19" i="11"/>
  <c r="AB33" i="24"/>
  <c r="AB37" i="24" s="1"/>
  <c r="AB46" i="24"/>
  <c r="AB62" i="24" s="1"/>
  <c r="AJ7" i="20"/>
  <c r="AF6" i="12"/>
  <c r="O17" i="16"/>
  <c r="O57" i="11" s="1"/>
  <c r="AO57" i="11" s="1"/>
  <c r="P12" i="16"/>
  <c r="P24" i="13" s="1"/>
  <c r="P9" i="16"/>
  <c r="O16" i="16"/>
  <c r="O16" i="11" s="1"/>
  <c r="AI58" i="20"/>
  <c r="AI32" i="20"/>
  <c r="AI84" i="20"/>
  <c r="AE76" i="22"/>
  <c r="AE98" i="22" s="1"/>
  <c r="AE120" i="22" s="1"/>
  <c r="AC23" i="24"/>
  <c r="AE32" i="22"/>
  <c r="AE54" i="22" s="1"/>
  <c r="AC20" i="23"/>
  <c r="AD13" i="25" s="1"/>
  <c r="AE52" i="19"/>
  <c r="AE96" i="19"/>
  <c r="AE31" i="19"/>
  <c r="AE36" i="19" s="1"/>
  <c r="AE41" i="19" s="1"/>
  <c r="AE46" i="19" s="1"/>
  <c r="AE74" i="19"/>
  <c r="AF8" i="19"/>
  <c r="AG8" i="18"/>
  <c r="AG6" i="11"/>
  <c r="AH8" i="17"/>
  <c r="AH31" i="17" s="1"/>
  <c r="AF71" i="11"/>
  <c r="AG72" i="11"/>
  <c r="AE19" i="21"/>
  <c r="AF52" i="18"/>
  <c r="AF96" i="18"/>
  <c r="AF74" i="18"/>
  <c r="AF31" i="18"/>
  <c r="AF36" i="18" s="1"/>
  <c r="AF41" i="18" s="1"/>
  <c r="AF46" i="18" s="1"/>
  <c r="AD24" i="21"/>
  <c r="AD31" i="21" s="1"/>
  <c r="AF9" i="22"/>
  <c r="AE54" i="11"/>
  <c r="AF26" i="11"/>
  <c r="AE25" i="11"/>
  <c r="AE24" i="11" s="1"/>
  <c r="AG37" i="11"/>
  <c r="AF36" i="11"/>
  <c r="AF35" i="11" s="1"/>
  <c r="AH29" i="11"/>
  <c r="AG28" i="11"/>
  <c r="AD55" i="11" l="1"/>
  <c r="AE17" i="32"/>
  <c r="AB26" i="14"/>
  <c r="AC62" i="11" s="1"/>
  <c r="AG56" i="11"/>
  <c r="Z53" i="11"/>
  <c r="Y52" i="11"/>
  <c r="AO16" i="11"/>
  <c r="Q19" i="32"/>
  <c r="Q22" i="32" s="1"/>
  <c r="Q24" i="32" s="1"/>
  <c r="V38" i="29"/>
  <c r="Z35" i="24"/>
  <c r="Y29" i="14" s="1"/>
  <c r="Z15" i="28"/>
  <c r="AA24" i="24"/>
  <c r="Z43" i="24"/>
  <c r="Z30" i="13" s="1"/>
  <c r="Y10" i="14"/>
  <c r="Z25" i="13"/>
  <c r="Z49" i="24"/>
  <c r="Z50" i="24" s="1"/>
  <c r="Z61" i="24" s="1"/>
  <c r="Z44" i="24"/>
  <c r="AD30" i="25"/>
  <c r="AC7" i="26"/>
  <c r="AB11" i="28"/>
  <c r="AB11" i="27"/>
  <c r="AB15" i="26"/>
  <c r="AD33" i="23"/>
  <c r="AD24" i="23"/>
  <c r="AE20" i="11"/>
  <c r="AD19" i="11"/>
  <c r="AC10" i="12"/>
  <c r="AC17" i="12" s="1"/>
  <c r="AD7" i="12"/>
  <c r="AD9" i="12" s="1"/>
  <c r="AC46" i="24"/>
  <c r="AC62" i="24" s="1"/>
  <c r="AC33" i="24"/>
  <c r="AC37" i="24" s="1"/>
  <c r="AK7" i="20"/>
  <c r="AG6" i="12"/>
  <c r="P10" i="16"/>
  <c r="P11" i="16"/>
  <c r="AJ84" i="20"/>
  <c r="AJ58" i="20"/>
  <c r="AJ32" i="20"/>
  <c r="AE24" i="21"/>
  <c r="AE31" i="21" s="1"/>
  <c r="AG9" i="22"/>
  <c r="AH8" i="18"/>
  <c r="AI8" i="17"/>
  <c r="AI31" i="17" s="1"/>
  <c r="AG8" i="19"/>
  <c r="AH6" i="11"/>
  <c r="AG71" i="11"/>
  <c r="AH72" i="11"/>
  <c r="AF19" i="21"/>
  <c r="AG52" i="18"/>
  <c r="AG96" i="18"/>
  <c r="AG31" i="18"/>
  <c r="AG36" i="18" s="1"/>
  <c r="AG41" i="18" s="1"/>
  <c r="AG46" i="18" s="1"/>
  <c r="AG74" i="18"/>
  <c r="AF76" i="22"/>
  <c r="AF98" i="22" s="1"/>
  <c r="AF120" i="22" s="1"/>
  <c r="AD23" i="24"/>
  <c r="AF32" i="22"/>
  <c r="AF54" i="22" s="1"/>
  <c r="AD20" i="23"/>
  <c r="AE13" i="25" s="1"/>
  <c r="AF74" i="19"/>
  <c r="AF31" i="19"/>
  <c r="AF36" i="19" s="1"/>
  <c r="AF41" i="19" s="1"/>
  <c r="AF46" i="19" s="1"/>
  <c r="AF96" i="19"/>
  <c r="AF52" i="19"/>
  <c r="AF54" i="11"/>
  <c r="AH37" i="11"/>
  <c r="AG36" i="11"/>
  <c r="AG35" i="11" s="1"/>
  <c r="AH28" i="11"/>
  <c r="AI29" i="11"/>
  <c r="AG26" i="11"/>
  <c r="AF25" i="11"/>
  <c r="AF24" i="11" s="1"/>
  <c r="AE55" i="11" l="1"/>
  <c r="AF17" i="32"/>
  <c r="AB33" i="32"/>
  <c r="AB34" i="32"/>
  <c r="AD22" i="13"/>
  <c r="AJ36" i="29" s="1"/>
  <c r="AE31" i="32"/>
  <c r="AE32" i="32"/>
  <c r="AH56" i="11"/>
  <c r="Z52" i="11"/>
  <c r="AA53" i="11"/>
  <c r="AF37" i="29"/>
  <c r="Z63" i="11"/>
  <c r="Z61" i="11" s="1"/>
  <c r="Z17" i="28"/>
  <c r="Z14" i="27"/>
  <c r="AA47" i="24"/>
  <c r="AA48" i="24"/>
  <c r="AA27" i="24"/>
  <c r="AA39" i="24" s="1"/>
  <c r="AA29" i="24"/>
  <c r="AD7" i="26"/>
  <c r="AE30" i="25"/>
  <c r="AC11" i="28"/>
  <c r="AC11" i="27"/>
  <c r="AC15" i="26"/>
  <c r="AD22" i="23"/>
  <c r="AD29" i="23"/>
  <c r="AE7" i="12"/>
  <c r="AE9" i="12" s="1"/>
  <c r="AD10" i="12"/>
  <c r="AD17" i="12" s="1"/>
  <c r="AE19" i="11"/>
  <c r="AF20" i="11"/>
  <c r="AD33" i="24"/>
  <c r="AD37" i="24" s="1"/>
  <c r="AD46" i="24"/>
  <c r="AD62" i="24" s="1"/>
  <c r="AK84" i="20"/>
  <c r="AK58" i="20"/>
  <c r="AK32" i="20"/>
  <c r="P16" i="16"/>
  <c r="P16" i="11" s="1"/>
  <c r="Q9" i="16"/>
  <c r="P17" i="16"/>
  <c r="P57" i="11" s="1"/>
  <c r="Q12" i="16"/>
  <c r="Q24" i="13" s="1"/>
  <c r="AL7" i="20"/>
  <c r="AH6" i="12"/>
  <c r="AH71" i="11"/>
  <c r="AI72" i="11"/>
  <c r="AG19" i="21"/>
  <c r="AH74" i="18"/>
  <c r="AH31" i="18"/>
  <c r="AH36" i="18" s="1"/>
  <c r="AH41" i="18" s="1"/>
  <c r="AH46" i="18" s="1"/>
  <c r="AH52" i="18"/>
  <c r="AH96" i="18"/>
  <c r="AI8" i="18"/>
  <c r="AJ8" i="17"/>
  <c r="AJ31" i="17" s="1"/>
  <c r="AI6" i="11"/>
  <c r="AH8" i="19"/>
  <c r="AE20" i="23"/>
  <c r="AF13" i="25" s="1"/>
  <c r="AG32" i="22"/>
  <c r="AG54" i="22" s="1"/>
  <c r="AE23" i="24"/>
  <c r="AG76" i="22"/>
  <c r="AG98" i="22" s="1"/>
  <c r="AG120" i="22" s="1"/>
  <c r="AH9" i="22"/>
  <c r="AF24" i="21"/>
  <c r="AF31" i="21" s="1"/>
  <c r="AG31" i="19"/>
  <c r="AG36" i="19" s="1"/>
  <c r="AG41" i="19" s="1"/>
  <c r="AG46" i="19" s="1"/>
  <c r="AG96" i="19"/>
  <c r="AG74" i="19"/>
  <c r="AG52" i="19"/>
  <c r="AG54" i="11"/>
  <c r="AI28" i="11"/>
  <c r="AJ29" i="11"/>
  <c r="AG25" i="11"/>
  <c r="AG24" i="11" s="1"/>
  <c r="AH26" i="11"/>
  <c r="AI37" i="11"/>
  <c r="AH36" i="11"/>
  <c r="AH35" i="11" s="1"/>
  <c r="AF55" i="11" l="1"/>
  <c r="AG17" i="32"/>
  <c r="AB40" i="32"/>
  <c r="AI56" i="11"/>
  <c r="AP53" i="11"/>
  <c r="AA52" i="11"/>
  <c r="AP52" i="11" s="1"/>
  <c r="AB53" i="11"/>
  <c r="R19" i="32"/>
  <c r="R22" i="32" s="1"/>
  <c r="R24" i="32" s="1"/>
  <c r="W38" i="29"/>
  <c r="AA25" i="24"/>
  <c r="AA42" i="24"/>
  <c r="AA63" i="24"/>
  <c r="AA26" i="13"/>
  <c r="AP26" i="13" s="1"/>
  <c r="AA64" i="24"/>
  <c r="Z71" i="12" s="1"/>
  <c r="AF30" i="25"/>
  <c r="AE7" i="26"/>
  <c r="AD11" i="28"/>
  <c r="AD11" i="27"/>
  <c r="AD15" i="26"/>
  <c r="AD23" i="23"/>
  <c r="AD25" i="23" s="1"/>
  <c r="AE21" i="23" s="1"/>
  <c r="AD35" i="23"/>
  <c r="AE10" i="12"/>
  <c r="AE17" i="12" s="1"/>
  <c r="AF7" i="12"/>
  <c r="AF9" i="12" s="1"/>
  <c r="AG20" i="11"/>
  <c r="AF19" i="11"/>
  <c r="AE46" i="24"/>
  <c r="AE62" i="24" s="1"/>
  <c r="AE33" i="24"/>
  <c r="AE37" i="24" s="1"/>
  <c r="AL84" i="20"/>
  <c r="AL58" i="20"/>
  <c r="AL32" i="20"/>
  <c r="AI6" i="12"/>
  <c r="AM7" i="20"/>
  <c r="Q11" i="16"/>
  <c r="Q10" i="16"/>
  <c r="AH19" i="21"/>
  <c r="AI74" i="18"/>
  <c r="AI31" i="18"/>
  <c r="AI36" i="18" s="1"/>
  <c r="AI41" i="18" s="1"/>
  <c r="AI46" i="18" s="1"/>
  <c r="AI96" i="18"/>
  <c r="AI52" i="18"/>
  <c r="AH31" i="19"/>
  <c r="AH36" i="19" s="1"/>
  <c r="AH41" i="19" s="1"/>
  <c r="AH46" i="19" s="1"/>
  <c r="AH96" i="19"/>
  <c r="AH74" i="19"/>
  <c r="AH52" i="19"/>
  <c r="AI9" i="22"/>
  <c r="AG24" i="21"/>
  <c r="AG31" i="21" s="1"/>
  <c r="AH32" i="22"/>
  <c r="AH54" i="22" s="1"/>
  <c r="AH76" i="22"/>
  <c r="AH98" i="22" s="1"/>
  <c r="AH120" i="22" s="1"/>
  <c r="AF20" i="23"/>
  <c r="AG13" i="25" s="1"/>
  <c r="AF23" i="24"/>
  <c r="AJ6" i="11"/>
  <c r="AI8" i="19"/>
  <c r="AJ8" i="18"/>
  <c r="AK8" i="17"/>
  <c r="AK31" i="17" s="1"/>
  <c r="AJ72" i="11"/>
  <c r="AI71" i="11"/>
  <c r="AH54" i="11"/>
  <c r="AK29" i="11"/>
  <c r="AJ28" i="11"/>
  <c r="AJ37" i="11"/>
  <c r="AI36" i="11"/>
  <c r="AI35" i="11" s="1"/>
  <c r="AI26" i="11"/>
  <c r="AH25" i="11"/>
  <c r="AH24" i="11" s="1"/>
  <c r="AG55" i="11" l="1"/>
  <c r="AH17" i="32"/>
  <c r="AC26" i="14"/>
  <c r="AD62" i="11" s="1"/>
  <c r="AC48" i="32"/>
  <c r="AO71" i="12"/>
  <c r="AJ56" i="11"/>
  <c r="AB52" i="11"/>
  <c r="AC53" i="11"/>
  <c r="AA15" i="28"/>
  <c r="AA29" i="13"/>
  <c r="AP29" i="13" s="1"/>
  <c r="Z44" i="12"/>
  <c r="AA35" i="24"/>
  <c r="Z29" i="14" s="1"/>
  <c r="AA38" i="24"/>
  <c r="AA36" i="24"/>
  <c r="AA26" i="24"/>
  <c r="AA31" i="24" s="1"/>
  <c r="AF7" i="26"/>
  <c r="AG30" i="25"/>
  <c r="AE11" i="28"/>
  <c r="AE11" i="27"/>
  <c r="AE15" i="26"/>
  <c r="AE33" i="23"/>
  <c r="AE24" i="23"/>
  <c r="AE29" i="23" s="1"/>
  <c r="AG19" i="11"/>
  <c r="AH20" i="11"/>
  <c r="AF10" i="12"/>
  <c r="AF17" i="12" s="1"/>
  <c r="AG7" i="12"/>
  <c r="AG9" i="12" s="1"/>
  <c r="AF33" i="24"/>
  <c r="AF37" i="24" s="1"/>
  <c r="AF46" i="24"/>
  <c r="AF62" i="24" s="1"/>
  <c r="R9" i="16"/>
  <c r="Q16" i="16"/>
  <c r="Q16" i="11" s="1"/>
  <c r="AM32" i="20"/>
  <c r="AM58" i="20"/>
  <c r="AM84" i="20"/>
  <c r="AN7" i="20"/>
  <c r="AJ6" i="12"/>
  <c r="R12" i="16"/>
  <c r="R24" i="13" s="1"/>
  <c r="Q17" i="16"/>
  <c r="Q57" i="11" s="1"/>
  <c r="AJ71" i="11"/>
  <c r="AK72" i="11"/>
  <c r="AI19" i="21"/>
  <c r="AJ96" i="18"/>
  <c r="AJ74" i="18"/>
  <c r="AJ31" i="18"/>
  <c r="AJ36" i="18" s="1"/>
  <c r="AJ41" i="18" s="1"/>
  <c r="AJ46" i="18" s="1"/>
  <c r="AJ52" i="18"/>
  <c r="AG23" i="24"/>
  <c r="AI76" i="22"/>
  <c r="AI98" i="22" s="1"/>
  <c r="AI120" i="22" s="1"/>
  <c r="AG20" i="23"/>
  <c r="AH13" i="25" s="1"/>
  <c r="AI32" i="22"/>
  <c r="AI54" i="22" s="1"/>
  <c r="AJ8" i="19"/>
  <c r="AK6" i="11"/>
  <c r="AK8" i="18"/>
  <c r="AL8" i="17"/>
  <c r="AL31" i="17" s="1"/>
  <c r="AI31" i="19"/>
  <c r="AI36" i="19" s="1"/>
  <c r="AI41" i="19" s="1"/>
  <c r="AI46" i="19" s="1"/>
  <c r="AI52" i="19"/>
  <c r="AI74" i="19"/>
  <c r="AI96" i="19"/>
  <c r="AH24" i="21"/>
  <c r="AH31" i="21" s="1"/>
  <c r="AJ9" i="22"/>
  <c r="AI54" i="11"/>
  <c r="AJ26" i="11"/>
  <c r="AI25" i="11"/>
  <c r="AI24" i="11" s="1"/>
  <c r="AK37" i="11"/>
  <c r="AJ36" i="11"/>
  <c r="AJ35" i="11" s="1"/>
  <c r="AL29" i="11"/>
  <c r="AK28" i="11"/>
  <c r="AH55" i="11" l="1"/>
  <c r="AI17" i="32"/>
  <c r="AC33" i="32"/>
  <c r="AC34" i="32"/>
  <c r="Z45" i="12"/>
  <c r="AO44" i="12"/>
  <c r="AO45" i="12" s="1"/>
  <c r="AE22" i="13"/>
  <c r="AK36" i="29" s="1"/>
  <c r="AF32" i="32"/>
  <c r="AF31" i="32"/>
  <c r="AK56" i="11"/>
  <c r="AD53" i="11"/>
  <c r="AC52" i="11"/>
  <c r="S19" i="32"/>
  <c r="S22" i="32" s="1"/>
  <c r="S24" i="32" s="1"/>
  <c r="X38" i="29"/>
  <c r="AA63" i="11"/>
  <c r="AB24" i="24"/>
  <c r="AA43" i="24"/>
  <c r="AA30" i="13" s="1"/>
  <c r="AP30" i="13" s="1"/>
  <c r="Z10" i="14"/>
  <c r="AA25" i="13"/>
  <c r="AP25" i="13" s="1"/>
  <c r="AA49" i="24"/>
  <c r="AA50" i="24" s="1"/>
  <c r="AA61" i="24" s="1"/>
  <c r="AA44" i="24"/>
  <c r="K16" i="29"/>
  <c r="K18" i="29" s="1"/>
  <c r="K22" i="29" s="1"/>
  <c r="Z51" i="12"/>
  <c r="Z61" i="12" s="1"/>
  <c r="AC8" i="32" s="1"/>
  <c r="AC12" i="32" s="1"/>
  <c r="AH30" i="25"/>
  <c r="AG7" i="26"/>
  <c r="AF11" i="28"/>
  <c r="AF11" i="27"/>
  <c r="AF15" i="26"/>
  <c r="AE22" i="23"/>
  <c r="AG10" i="12"/>
  <c r="AG17" i="12" s="1"/>
  <c r="AH7" i="12"/>
  <c r="AH9" i="12" s="1"/>
  <c r="AH19" i="11"/>
  <c r="AI20" i="11"/>
  <c r="AG46" i="24"/>
  <c r="AG62" i="24" s="1"/>
  <c r="AG33" i="24"/>
  <c r="AG37" i="24" s="1"/>
  <c r="AK6" i="12"/>
  <c r="AO7" i="20"/>
  <c r="AN84" i="20"/>
  <c r="AN32" i="20"/>
  <c r="AN58" i="20"/>
  <c r="R10" i="16"/>
  <c r="R11" i="16"/>
  <c r="AJ52" i="19"/>
  <c r="AJ74" i="19"/>
  <c r="AJ96" i="19"/>
  <c r="AJ31" i="19"/>
  <c r="AJ36" i="19" s="1"/>
  <c r="AJ41" i="19" s="1"/>
  <c r="AJ46" i="19" s="1"/>
  <c r="AI24" i="21"/>
  <c r="AI31" i="21" s="1"/>
  <c r="AK9" i="22"/>
  <c r="AJ19" i="21"/>
  <c r="AK52" i="18"/>
  <c r="AK31" i="18"/>
  <c r="AK36" i="18" s="1"/>
  <c r="AK41" i="18" s="1"/>
  <c r="AK46" i="18" s="1"/>
  <c r="AK96" i="18"/>
  <c r="AK74" i="18"/>
  <c r="AK71" i="11"/>
  <c r="AL72" i="11"/>
  <c r="AJ76" i="22"/>
  <c r="AJ98" i="22" s="1"/>
  <c r="AJ120" i="22" s="1"/>
  <c r="AJ32" i="22"/>
  <c r="AJ54" i="22" s="1"/>
  <c r="AH20" i="23"/>
  <c r="AI13" i="25" s="1"/>
  <c r="AH23" i="24"/>
  <c r="AK8" i="19"/>
  <c r="AM8" i="17"/>
  <c r="AM31" i="17" s="1"/>
  <c r="AL6" i="11"/>
  <c r="AL8" i="18"/>
  <c r="AJ54" i="11"/>
  <c r="AL37" i="11"/>
  <c r="AK36" i="11"/>
  <c r="AK35" i="11" s="1"/>
  <c r="AL28" i="11"/>
  <c r="AM29" i="11"/>
  <c r="AK26" i="11"/>
  <c r="AJ25" i="11"/>
  <c r="AJ24" i="11" s="1"/>
  <c r="AI55" i="11" l="1"/>
  <c r="AJ17" i="32"/>
  <c r="F22" i="33"/>
  <c r="F23" i="33" s="1"/>
  <c r="F26" i="33" s="1"/>
  <c r="F29" i="33" s="1"/>
  <c r="AO51" i="12"/>
  <c r="AO61" i="12" s="1"/>
  <c r="AA61" i="11"/>
  <c r="AP63" i="11"/>
  <c r="AP61" i="11" s="1"/>
  <c r="F13" i="33" s="1"/>
  <c r="AL56" i="11"/>
  <c r="AE53" i="11"/>
  <c r="AD52" i="11"/>
  <c r="AM28" i="11"/>
  <c r="AQ28" i="11" s="1"/>
  <c r="AQ29" i="11"/>
  <c r="AG37" i="29"/>
  <c r="AA17" i="28"/>
  <c r="AA14" i="27"/>
  <c r="AB48" i="24"/>
  <c r="AB29" i="24"/>
  <c r="AB47" i="24"/>
  <c r="AB27" i="24"/>
  <c r="AB39" i="24" s="1"/>
  <c r="AG11" i="28"/>
  <c r="AG11" i="27"/>
  <c r="AG15" i="26"/>
  <c r="AH7" i="26"/>
  <c r="AI30" i="25"/>
  <c r="AE35" i="23"/>
  <c r="AE23" i="23"/>
  <c r="AE25" i="23" s="1"/>
  <c r="AF21" i="23" s="1"/>
  <c r="AJ20" i="11"/>
  <c r="AI19" i="11"/>
  <c r="AI7" i="12"/>
  <c r="AI9" i="12" s="1"/>
  <c r="AH10" i="12"/>
  <c r="AH17" i="12" s="1"/>
  <c r="AH33" i="24"/>
  <c r="AH37" i="24" s="1"/>
  <c r="AH46" i="24"/>
  <c r="AH62" i="24" s="1"/>
  <c r="R17" i="16"/>
  <c r="R57" i="11" s="1"/>
  <c r="S12" i="16"/>
  <c r="S24" i="13" s="1"/>
  <c r="S9" i="16"/>
  <c r="R16" i="16"/>
  <c r="R16" i="11" s="1"/>
  <c r="AP7" i="20"/>
  <c r="AL6" i="12"/>
  <c r="AQ7" i="20" s="1"/>
  <c r="AO58" i="20"/>
  <c r="AO84" i="20"/>
  <c r="AO32" i="20"/>
  <c r="AM8" i="18"/>
  <c r="AN8" i="17"/>
  <c r="AN31" i="17" s="1"/>
  <c r="AL8" i="19"/>
  <c r="AM6" i="11"/>
  <c r="AJ24" i="21"/>
  <c r="AJ31" i="21" s="1"/>
  <c r="AL9" i="22"/>
  <c r="AK52" i="19"/>
  <c r="AK96" i="19"/>
  <c r="AK74" i="19"/>
  <c r="AK31" i="19"/>
  <c r="AK36" i="19" s="1"/>
  <c r="AK41" i="19" s="1"/>
  <c r="AK46" i="19" s="1"/>
  <c r="AK32" i="22"/>
  <c r="AK54" i="22" s="1"/>
  <c r="AI20" i="23"/>
  <c r="AJ13" i="25" s="1"/>
  <c r="AK76" i="22"/>
  <c r="AK98" i="22" s="1"/>
  <c r="AK120" i="22" s="1"/>
  <c r="AI23" i="24"/>
  <c r="AK19" i="21"/>
  <c r="AL52" i="18"/>
  <c r="AL96" i="18"/>
  <c r="AL74" i="18"/>
  <c r="AL31" i="18"/>
  <c r="AL36" i="18" s="1"/>
  <c r="AL41" i="18" s="1"/>
  <c r="AL46" i="18" s="1"/>
  <c r="AL71" i="11"/>
  <c r="AM72" i="11"/>
  <c r="AM71" i="11" s="1"/>
  <c r="AK54" i="11"/>
  <c r="AL26" i="11"/>
  <c r="AK25" i="11"/>
  <c r="AK24" i="11" s="1"/>
  <c r="AM37" i="11"/>
  <c r="AL36" i="11"/>
  <c r="AL35" i="11" s="1"/>
  <c r="AJ55" i="11" l="1"/>
  <c r="AK17" i="32"/>
  <c r="AD26" i="14"/>
  <c r="AE62" i="11" s="1"/>
  <c r="AM56" i="11"/>
  <c r="AE52" i="11"/>
  <c r="AF53" i="11"/>
  <c r="Y38" i="29"/>
  <c r="T19" i="32"/>
  <c r="T22" i="32" s="1"/>
  <c r="T24" i="32" s="1"/>
  <c r="AM36" i="11"/>
  <c r="AQ37" i="11"/>
  <c r="AB25" i="24"/>
  <c r="AB26" i="13"/>
  <c r="AB64" i="24"/>
  <c r="AA71" i="12" s="1"/>
  <c r="AB63" i="24"/>
  <c r="AB42" i="24"/>
  <c r="AH11" i="28"/>
  <c r="AH11" i="27"/>
  <c r="AH15" i="26"/>
  <c r="AJ30" i="25"/>
  <c r="AI7" i="26"/>
  <c r="AF33" i="23"/>
  <c r="AF24" i="23"/>
  <c r="AJ7" i="12"/>
  <c r="AJ9" i="12" s="1"/>
  <c r="AI10" i="12"/>
  <c r="AI17" i="12" s="1"/>
  <c r="AJ19" i="11"/>
  <c r="AK20" i="11"/>
  <c r="AI46" i="24"/>
  <c r="AI62" i="24" s="1"/>
  <c r="AI33" i="24"/>
  <c r="AI37" i="24" s="1"/>
  <c r="S10" i="16"/>
  <c r="S11" i="16"/>
  <c r="AP84" i="20"/>
  <c r="AP32" i="20"/>
  <c r="AP58" i="20"/>
  <c r="AQ84" i="20"/>
  <c r="AQ32" i="20"/>
  <c r="AQ58" i="20"/>
  <c r="AM8" i="19"/>
  <c r="AN8" i="18"/>
  <c r="AO8" i="17"/>
  <c r="AO31" i="17" s="1"/>
  <c r="AM9" i="22"/>
  <c r="AK24" i="21"/>
  <c r="AK31" i="21" s="1"/>
  <c r="AL31" i="19"/>
  <c r="AL36" i="19" s="1"/>
  <c r="AL41" i="19" s="1"/>
  <c r="AL46" i="19" s="1"/>
  <c r="AL74" i="19"/>
  <c r="AL52" i="19"/>
  <c r="AL96" i="19"/>
  <c r="AL32" i="22"/>
  <c r="AL54" i="22" s="1"/>
  <c r="AJ20" i="23"/>
  <c r="AK13" i="25" s="1"/>
  <c r="AL76" i="22"/>
  <c r="AL98" i="22" s="1"/>
  <c r="AL120" i="22" s="1"/>
  <c r="AJ23" i="24"/>
  <c r="AL19" i="21"/>
  <c r="AM52" i="18"/>
  <c r="AM31" i="18"/>
  <c r="AM36" i="18" s="1"/>
  <c r="AM41" i="18" s="1"/>
  <c r="AM46" i="18" s="1"/>
  <c r="AM74" i="18"/>
  <c r="AM96" i="18"/>
  <c r="AL54" i="11"/>
  <c r="AM26" i="11"/>
  <c r="AL25" i="11"/>
  <c r="AL24" i="11" s="1"/>
  <c r="AK55" i="11" l="1"/>
  <c r="AL17" i="32"/>
  <c r="AF22" i="13"/>
  <c r="AL36" i="29" s="1"/>
  <c r="AG32" i="32"/>
  <c r="AG31" i="32"/>
  <c r="AD48" i="32"/>
  <c r="AQ56" i="11"/>
  <c r="AF52" i="11"/>
  <c r="AG53" i="11"/>
  <c r="AQ36" i="11"/>
  <c r="AQ35" i="11" s="1"/>
  <c r="AM35" i="11"/>
  <c r="AM25" i="11"/>
  <c r="AQ26" i="11"/>
  <c r="AQ25" i="11" s="1"/>
  <c r="AB15" i="28"/>
  <c r="AB29" i="13"/>
  <c r="AA44" i="12"/>
  <c r="AB35" i="24"/>
  <c r="AA29" i="14" s="1"/>
  <c r="AB38" i="24"/>
  <c r="AB36" i="24"/>
  <c r="AB26" i="24"/>
  <c r="AK30" i="25"/>
  <c r="AJ7" i="26"/>
  <c r="AI11" i="28"/>
  <c r="AI11" i="27"/>
  <c r="AI15" i="26"/>
  <c r="AF22" i="23"/>
  <c r="AF29" i="23"/>
  <c r="AK7" i="12"/>
  <c r="AK9" i="12" s="1"/>
  <c r="AJ10" i="12"/>
  <c r="AJ17" i="12" s="1"/>
  <c r="AL20" i="11"/>
  <c r="AK19" i="11"/>
  <c r="AJ33" i="24"/>
  <c r="AJ37" i="24" s="1"/>
  <c r="AJ46" i="24"/>
  <c r="AJ62" i="24" s="1"/>
  <c r="S16" i="16"/>
  <c r="S16" i="11" s="1"/>
  <c r="T9" i="16"/>
  <c r="S17" i="16"/>
  <c r="S57" i="11" s="1"/>
  <c r="T12" i="16"/>
  <c r="T24" i="13" s="1"/>
  <c r="AM19" i="21"/>
  <c r="AN31" i="18"/>
  <c r="AN36" i="18" s="1"/>
  <c r="AN41" i="18" s="1"/>
  <c r="AN46" i="18" s="1"/>
  <c r="AN52" i="18"/>
  <c r="AN96" i="18"/>
  <c r="AN74" i="18"/>
  <c r="AK23" i="24"/>
  <c r="AK20" i="23"/>
  <c r="AL13" i="25" s="1"/>
  <c r="AM76" i="22"/>
  <c r="AM98" i="22" s="1"/>
  <c r="AM120" i="22" s="1"/>
  <c r="AM32" i="22"/>
  <c r="AM54" i="22" s="1"/>
  <c r="AN9" i="22"/>
  <c r="AL24" i="21"/>
  <c r="AL31" i="21" s="1"/>
  <c r="AM52" i="19"/>
  <c r="AM96" i="19"/>
  <c r="AM31" i="19"/>
  <c r="AM36" i="19" s="1"/>
  <c r="AM41" i="19" s="1"/>
  <c r="AM46" i="19" s="1"/>
  <c r="AM74" i="19"/>
  <c r="AM54" i="11"/>
  <c r="AQ54" i="11" s="1"/>
  <c r="AL55" i="11" l="1"/>
  <c r="AM17" i="32"/>
  <c r="AD33" i="32"/>
  <c r="AD34" i="32"/>
  <c r="AA45" i="12"/>
  <c r="AA51" i="12" s="1"/>
  <c r="AA61" i="12" s="1"/>
  <c r="AD8" i="32" s="1"/>
  <c r="AD12" i="32" s="1"/>
  <c r="AH53" i="11"/>
  <c r="AG52" i="11"/>
  <c r="Z38" i="29"/>
  <c r="U19" i="32"/>
  <c r="U22" i="32" s="1"/>
  <c r="U24" i="32" s="1"/>
  <c r="AM24" i="11"/>
  <c r="AQ24" i="11"/>
  <c r="G8" i="33" s="1"/>
  <c r="AB63" i="11"/>
  <c r="AB31" i="24"/>
  <c r="AC24" i="24" s="1"/>
  <c r="AB61" i="11"/>
  <c r="AB43" i="24"/>
  <c r="AB30" i="13" s="1"/>
  <c r="AA10" i="14"/>
  <c r="AB25" i="13"/>
  <c r="AB49" i="24"/>
  <c r="AB50" i="24" s="1"/>
  <c r="AB61" i="24" s="1"/>
  <c r="AJ11" i="28"/>
  <c r="AJ11" i="27"/>
  <c r="AJ15" i="26"/>
  <c r="AL30" i="25"/>
  <c r="AK7" i="26"/>
  <c r="AF23" i="23"/>
  <c r="AF25" i="23" s="1"/>
  <c r="AG21" i="23" s="1"/>
  <c r="AF35" i="23"/>
  <c r="AL19" i="11"/>
  <c r="AM20" i="11"/>
  <c r="AL7" i="12"/>
  <c r="AL9" i="12" s="1"/>
  <c r="AP9" i="12" s="1"/>
  <c r="AP10" i="12" s="1"/>
  <c r="AK10" i="12"/>
  <c r="AK17" i="12" s="1"/>
  <c r="AK46" i="24"/>
  <c r="AK62" i="24" s="1"/>
  <c r="AK33" i="24"/>
  <c r="AK37" i="24" s="1"/>
  <c r="T10" i="16"/>
  <c r="T11" i="16"/>
  <c r="AN76" i="22"/>
  <c r="AN98" i="22" s="1"/>
  <c r="AN120" i="22" s="1"/>
  <c r="AN32" i="22"/>
  <c r="AN54" i="22" s="1"/>
  <c r="AL23" i="24"/>
  <c r="AL20" i="23"/>
  <c r="AM13" i="25" s="1"/>
  <c r="AO9" i="22"/>
  <c r="AM24" i="21"/>
  <c r="AM31" i="21" s="1"/>
  <c r="AM55" i="11" l="1"/>
  <c r="AN17" i="32"/>
  <c r="AD40" i="32"/>
  <c r="AF62" i="11"/>
  <c r="AE26" i="14"/>
  <c r="AI53" i="11"/>
  <c r="AH52" i="11"/>
  <c r="G21" i="33"/>
  <c r="AP17" i="12"/>
  <c r="AM19" i="11"/>
  <c r="AQ20" i="11"/>
  <c r="AQ19" i="11" s="1"/>
  <c r="AC47" i="24"/>
  <c r="AC27" i="24"/>
  <c r="AC39" i="24" s="1"/>
  <c r="AC26" i="13" s="1"/>
  <c r="AC29" i="24"/>
  <c r="AC48" i="24"/>
  <c r="AH37" i="29"/>
  <c r="AC64" i="24"/>
  <c r="AB71" i="12" s="1"/>
  <c r="AB17" i="28"/>
  <c r="AB14" i="27"/>
  <c r="AB44" i="24"/>
  <c r="AC42" i="24"/>
  <c r="AC63" i="24"/>
  <c r="AL7" i="26"/>
  <c r="AM30" i="25"/>
  <c r="AK11" i="28"/>
  <c r="AK11" i="27"/>
  <c r="AK15" i="26"/>
  <c r="AG33" i="23"/>
  <c r="AG24" i="23"/>
  <c r="AG29" i="23" s="1"/>
  <c r="AL10" i="12"/>
  <c r="AL17" i="12" s="1"/>
  <c r="L9" i="29"/>
  <c r="L10" i="29" s="1"/>
  <c r="L13" i="29" s="1"/>
  <c r="AL33" i="24"/>
  <c r="AL37" i="24" s="1"/>
  <c r="AL46" i="24"/>
  <c r="AL62" i="24" s="1"/>
  <c r="U9" i="16"/>
  <c r="T16" i="16"/>
  <c r="T16" i="11" s="1"/>
  <c r="U12" i="16"/>
  <c r="U24" i="13" s="1"/>
  <c r="AA38" i="29" s="1"/>
  <c r="T17" i="16"/>
  <c r="T57" i="11" s="1"/>
  <c r="AM20" i="23"/>
  <c r="AN13" i="25" s="1"/>
  <c r="AO32" i="22"/>
  <c r="AO54" i="22" s="1"/>
  <c r="AM23" i="24"/>
  <c r="AO76" i="22"/>
  <c r="AO98" i="22" s="1"/>
  <c r="AO120" i="22" s="1"/>
  <c r="AQ55" i="11" l="1"/>
  <c r="AO17" i="32"/>
  <c r="AG22" i="13"/>
  <c r="AM36" i="29" s="1"/>
  <c r="AH31" i="32"/>
  <c r="AH32" i="32"/>
  <c r="AE48" i="32"/>
  <c r="AJ53" i="11"/>
  <c r="AI52" i="11"/>
  <c r="V19" i="32"/>
  <c r="V22" i="32" s="1"/>
  <c r="V24" i="32" s="1"/>
  <c r="AC15" i="28"/>
  <c r="AC25" i="24"/>
  <c r="AC29" i="13"/>
  <c r="AB44" i="12"/>
  <c r="AM7" i="26"/>
  <c r="AN30" i="25"/>
  <c r="AL11" i="28"/>
  <c r="AL11" i="27"/>
  <c r="AL15" i="26"/>
  <c r="AG22" i="23"/>
  <c r="AG23" i="23" s="1"/>
  <c r="AG25" i="23" s="1"/>
  <c r="AH21" i="23" s="1"/>
  <c r="AH33" i="23" s="1"/>
  <c r="AM46" i="24"/>
  <c r="AM62" i="24" s="1"/>
  <c r="AM33" i="24"/>
  <c r="AM37" i="24" s="1"/>
  <c r="U11" i="16"/>
  <c r="U10" i="16"/>
  <c r="AB45" i="12" l="1"/>
  <c r="AB51" i="12" s="1"/>
  <c r="AB61" i="12" s="1"/>
  <c r="AE8" i="32" s="1"/>
  <c r="AE12" i="32" s="1"/>
  <c r="AH22" i="13"/>
  <c r="AN36" i="29" s="1"/>
  <c r="AJ52" i="11"/>
  <c r="AK53" i="11"/>
  <c r="AC36" i="24"/>
  <c r="AC35" i="24"/>
  <c r="AB29" i="14" s="1"/>
  <c r="AC26" i="24"/>
  <c r="AC31" i="24" s="1"/>
  <c r="AD24" i="24" s="1"/>
  <c r="AD47" i="24" s="1"/>
  <c r="AC38" i="24"/>
  <c r="AM11" i="28"/>
  <c r="AM11" i="27"/>
  <c r="AM15" i="26"/>
  <c r="AG35" i="23"/>
  <c r="AH24" i="23"/>
  <c r="AH22" i="23" s="1"/>
  <c r="U16" i="16"/>
  <c r="U16" i="11" s="1"/>
  <c r="V9" i="16"/>
  <c r="U17" i="16"/>
  <c r="U57" i="11" s="1"/>
  <c r="V12" i="16"/>
  <c r="V24" i="13" s="1"/>
  <c r="AB38" i="29" s="1"/>
  <c r="AD29" i="24" l="1"/>
  <c r="AD63" i="24" s="1"/>
  <c r="AD48" i="24"/>
  <c r="AE34" i="32"/>
  <c r="AE33" i="32"/>
  <c r="AF26" i="14"/>
  <c r="AG62" i="11" s="1"/>
  <c r="AL53" i="11"/>
  <c r="AK52" i="11"/>
  <c r="W19" i="32"/>
  <c r="W22" i="32" s="1"/>
  <c r="W24" i="32" s="1"/>
  <c r="AD42" i="24"/>
  <c r="AD27" i="24"/>
  <c r="AD39" i="24" s="1"/>
  <c r="AC49" i="24"/>
  <c r="AC50" i="24" s="1"/>
  <c r="AC61" i="24" s="1"/>
  <c r="AC25" i="13"/>
  <c r="AC63" i="11"/>
  <c r="AC61" i="11" s="1"/>
  <c r="AD25" i="24"/>
  <c r="AC43" i="24"/>
  <c r="AB10" i="14"/>
  <c r="AD29" i="13"/>
  <c r="AC44" i="12"/>
  <c r="AH29" i="23"/>
  <c r="AH23" i="23"/>
  <c r="AH25" i="23" s="1"/>
  <c r="AI21" i="23" s="1"/>
  <c r="AH35" i="23"/>
  <c r="V10" i="16"/>
  <c r="V11" i="16"/>
  <c r="AE40" i="32" l="1"/>
  <c r="AC45" i="12"/>
  <c r="AC51" i="12" s="1"/>
  <c r="AC61" i="12" s="1"/>
  <c r="AF8" i="32" s="1"/>
  <c r="AF12" i="32" s="1"/>
  <c r="AG26" i="14"/>
  <c r="AH62" i="11" s="1"/>
  <c r="AI32" i="32"/>
  <c r="AI31" i="32"/>
  <c r="AL52" i="11"/>
  <c r="AM53" i="11"/>
  <c r="AD26" i="13"/>
  <c r="AD64" i="24"/>
  <c r="AC71" i="12" s="1"/>
  <c r="AC30" i="13"/>
  <c r="AC44" i="24"/>
  <c r="AC17" i="28"/>
  <c r="AC14" i="27"/>
  <c r="AD38" i="24"/>
  <c r="AD35" i="24"/>
  <c r="AC29" i="14" s="1"/>
  <c r="AD26" i="24"/>
  <c r="AD36" i="24"/>
  <c r="AI33" i="23"/>
  <c r="AI24" i="23"/>
  <c r="V16" i="16"/>
  <c r="V16" i="11" s="1"/>
  <c r="W9" i="16"/>
  <c r="W12" i="16"/>
  <c r="W24" i="13" s="1"/>
  <c r="AC38" i="29" s="1"/>
  <c r="V17" i="16"/>
  <c r="V57" i="11" s="1"/>
  <c r="AF34" i="32" l="1"/>
  <c r="AF33" i="32"/>
  <c r="AF40" i="32" s="1"/>
  <c r="AI22" i="13"/>
  <c r="AO36" i="29" s="1"/>
  <c r="AJ31" i="32"/>
  <c r="AJ32" i="32"/>
  <c r="AF48" i="32"/>
  <c r="AQ53" i="11"/>
  <c r="AM52" i="11"/>
  <c r="AQ52" i="11" s="1"/>
  <c r="X19" i="32"/>
  <c r="X22" i="32" s="1"/>
  <c r="X24" i="32" s="1"/>
  <c r="AD15" i="28"/>
  <c r="AD63" i="11"/>
  <c r="AD61" i="11" s="1"/>
  <c r="AD25" i="13"/>
  <c r="AD49" i="24"/>
  <c r="AD50" i="24" s="1"/>
  <c r="AD61" i="24" s="1"/>
  <c r="AD43" i="24"/>
  <c r="AD30" i="13" s="1"/>
  <c r="AC10" i="14"/>
  <c r="AD31" i="24"/>
  <c r="AE24" i="24" s="1"/>
  <c r="AI37" i="29"/>
  <c r="AI22" i="23"/>
  <c r="AI29" i="23"/>
  <c r="W10" i="16"/>
  <c r="W11" i="16"/>
  <c r="AD17" i="28" l="1"/>
  <c r="AD14" i="27"/>
  <c r="AJ37" i="29"/>
  <c r="AE47" i="24"/>
  <c r="AE27" i="24"/>
  <c r="AE39" i="24" s="1"/>
  <c r="AE48" i="24"/>
  <c r="AE29" i="24"/>
  <c r="AD44" i="24"/>
  <c r="AI23" i="23"/>
  <c r="AI25" i="23" s="1"/>
  <c r="AJ21" i="23" s="1"/>
  <c r="AI35" i="23"/>
  <c r="W16" i="16"/>
  <c r="W16" i="11" s="1"/>
  <c r="X9" i="16"/>
  <c r="X12" i="16"/>
  <c r="X24" i="13" s="1"/>
  <c r="AD38" i="29" s="1"/>
  <c r="W17" i="16"/>
  <c r="W57" i="11" s="1"/>
  <c r="AH26" i="14" l="1"/>
  <c r="AI62" i="11" s="1"/>
  <c r="Y19" i="32"/>
  <c r="Y22" i="32" s="1"/>
  <c r="Y24" i="32" s="1"/>
  <c r="AE26" i="13"/>
  <c r="AE64" i="24"/>
  <c r="AD71" i="12" s="1"/>
  <c r="AE25" i="24"/>
  <c r="AE42" i="24"/>
  <c r="AE63" i="24"/>
  <c r="AJ33" i="23"/>
  <c r="AJ24" i="23"/>
  <c r="X10" i="16"/>
  <c r="X11" i="16"/>
  <c r="AJ22" i="13" l="1"/>
  <c r="AP36" i="29" s="1"/>
  <c r="AK31" i="32"/>
  <c r="AK32" i="32"/>
  <c r="AG48" i="32"/>
  <c r="AE29" i="13"/>
  <c r="AD44" i="12"/>
  <c r="AE36" i="24"/>
  <c r="AE35" i="24"/>
  <c r="AD29" i="14" s="1"/>
  <c r="AE26" i="24"/>
  <c r="AE31" i="24" s="1"/>
  <c r="AF24" i="24" s="1"/>
  <c r="AE38" i="24"/>
  <c r="AE15" i="28"/>
  <c r="AJ22" i="23"/>
  <c r="AJ29" i="23"/>
  <c r="Y12" i="16"/>
  <c r="Y24" i="13" s="1"/>
  <c r="AE38" i="29" s="1"/>
  <c r="X17" i="16"/>
  <c r="X57" i="11" s="1"/>
  <c r="Y9" i="16"/>
  <c r="X16" i="16"/>
  <c r="X16" i="11" s="1"/>
  <c r="AD45" i="12" l="1"/>
  <c r="AD51" i="12" s="1"/>
  <c r="AD61" i="12" s="1"/>
  <c r="AG8" i="32" s="1"/>
  <c r="AG12" i="32" s="1"/>
  <c r="AG33" i="32"/>
  <c r="AG34" i="32"/>
  <c r="Z19" i="32"/>
  <c r="Z22" i="32" s="1"/>
  <c r="Z24" i="32" s="1"/>
  <c r="AF47" i="24"/>
  <c r="AF29" i="24"/>
  <c r="AF27" i="24"/>
  <c r="AF39" i="24" s="1"/>
  <c r="AF48" i="24"/>
  <c r="AE63" i="11"/>
  <c r="AE61" i="11" s="1"/>
  <c r="AE43" i="24"/>
  <c r="AE30" i="13" s="1"/>
  <c r="AD10" i="14"/>
  <c r="AE25" i="13"/>
  <c r="AE49" i="24"/>
  <c r="AE50" i="24" s="1"/>
  <c r="AE61" i="24" s="1"/>
  <c r="AE44" i="24"/>
  <c r="AJ23" i="23"/>
  <c r="AJ25" i="23" s="1"/>
  <c r="AK21" i="23" s="1"/>
  <c r="AJ35" i="23"/>
  <c r="Y11" i="16"/>
  <c r="Y10" i="16"/>
  <c r="AG40" i="32" l="1"/>
  <c r="AI26" i="14"/>
  <c r="AJ62" i="11" s="1"/>
  <c r="AK37" i="29"/>
  <c r="AF63" i="24"/>
  <c r="AF42" i="24"/>
  <c r="AF25" i="24"/>
  <c r="AE17" i="28"/>
  <c r="AE14" i="27"/>
  <c r="AF26" i="13"/>
  <c r="AF64" i="24"/>
  <c r="AE71" i="12" s="1"/>
  <c r="AK33" i="23"/>
  <c r="AK24" i="23"/>
  <c r="AK29" i="23" s="1"/>
  <c r="Z12" i="16"/>
  <c r="Z24" i="13" s="1"/>
  <c r="AF38" i="29" s="1"/>
  <c r="Y17" i="16"/>
  <c r="Y57" i="11" s="1"/>
  <c r="Y16" i="16"/>
  <c r="Y16" i="11" s="1"/>
  <c r="Z9" i="16"/>
  <c r="AK22" i="13" l="1"/>
  <c r="AQ36" i="29" s="1"/>
  <c r="AL32" i="32"/>
  <c r="AL31" i="32"/>
  <c r="AH48" i="32"/>
  <c r="AA19" i="32"/>
  <c r="AA22" i="32" s="1"/>
  <c r="AA24" i="32" s="1"/>
  <c r="AE44" i="12"/>
  <c r="AF29" i="13"/>
  <c r="AF15" i="28"/>
  <c r="AF38" i="24"/>
  <c r="AF36" i="24"/>
  <c r="AF35" i="24"/>
  <c r="AE29" i="14" s="1"/>
  <c r="AF26" i="24"/>
  <c r="AF31" i="24" s="1"/>
  <c r="AG24" i="24" s="1"/>
  <c r="AK22" i="23"/>
  <c r="AK23" i="23" s="1"/>
  <c r="AK25" i="23" s="1"/>
  <c r="AL21" i="23" s="1"/>
  <c r="Z10" i="16"/>
  <c r="Z11" i="16"/>
  <c r="AH34" i="32" l="1"/>
  <c r="AH33" i="32"/>
  <c r="AE45" i="12"/>
  <c r="AE51" i="12" s="1"/>
  <c r="AE61" i="12" s="1"/>
  <c r="AH8" i="32" s="1"/>
  <c r="AH12" i="32" s="1"/>
  <c r="AG29" i="24"/>
  <c r="AG48" i="24"/>
  <c r="AG47" i="24"/>
  <c r="AG27" i="24"/>
  <c r="AF25" i="13"/>
  <c r="AF49" i="24"/>
  <c r="AF50" i="24" s="1"/>
  <c r="AF61" i="24" s="1"/>
  <c r="AF63" i="11"/>
  <c r="AF61" i="11" s="1"/>
  <c r="AE10" i="14"/>
  <c r="AF43" i="24"/>
  <c r="AF30" i="13" s="1"/>
  <c r="AK35" i="23"/>
  <c r="AL33" i="23"/>
  <c r="AL24" i="23"/>
  <c r="AL29" i="23" s="1"/>
  <c r="Z16" i="16"/>
  <c r="Z16" i="11" s="1"/>
  <c r="AA9" i="16"/>
  <c r="Z17" i="16"/>
  <c r="Z57" i="11" s="1"/>
  <c r="AA12" i="16"/>
  <c r="AA24" i="13" s="1"/>
  <c r="AH40" i="32" l="1"/>
  <c r="AL22" i="13"/>
  <c r="AR36" i="29" s="1"/>
  <c r="AJ26" i="14"/>
  <c r="AK62" i="11" s="1"/>
  <c r="AB19" i="32"/>
  <c r="AB22" i="32" s="1"/>
  <c r="AB24" i="32" s="1"/>
  <c r="AG38" i="29"/>
  <c r="AP24" i="13"/>
  <c r="AG39" i="24"/>
  <c r="AG25" i="24"/>
  <c r="AF44" i="24"/>
  <c r="AF14" i="27"/>
  <c r="AF17" i="28"/>
  <c r="AL37" i="29"/>
  <c r="AG42" i="24"/>
  <c r="AG63" i="24"/>
  <c r="AL22" i="23"/>
  <c r="AA11" i="16"/>
  <c r="AA10" i="16"/>
  <c r="AM31" i="32" l="1"/>
  <c r="AM32" i="32"/>
  <c r="AG36" i="24"/>
  <c r="AG38" i="24"/>
  <c r="AG35" i="24"/>
  <c r="AF29" i="14" s="1"/>
  <c r="AG26" i="24"/>
  <c r="AG31" i="24" s="1"/>
  <c r="AH24" i="24" s="1"/>
  <c r="AG29" i="13"/>
  <c r="AF44" i="12"/>
  <c r="AF45" i="12" s="1"/>
  <c r="AF51" i="12" s="1"/>
  <c r="AF61" i="12" s="1"/>
  <c r="AI8" i="32" s="1"/>
  <c r="AI12" i="32" s="1"/>
  <c r="AG26" i="13"/>
  <c r="AG64" i="24"/>
  <c r="AF71" i="12" s="1"/>
  <c r="AI48" i="32" s="1"/>
  <c r="AH27" i="24"/>
  <c r="AH39" i="24" s="1"/>
  <c r="AH29" i="24"/>
  <c r="AH47" i="24"/>
  <c r="AH48" i="24"/>
  <c r="AH25" i="24"/>
  <c r="AL23" i="23"/>
  <c r="AL25" i="23" s="1"/>
  <c r="AM21" i="23" s="1"/>
  <c r="AL35" i="23"/>
  <c r="AA17" i="16"/>
  <c r="AA57" i="11" s="1"/>
  <c r="AP57" i="11" s="1"/>
  <c r="AB12" i="16"/>
  <c r="AB24" i="13" s="1"/>
  <c r="AA16" i="16"/>
  <c r="AA16" i="11" s="1"/>
  <c r="AB9" i="16"/>
  <c r="AI34" i="32" l="1"/>
  <c r="AI33" i="32"/>
  <c r="AK26" i="14"/>
  <c r="AL62" i="11" s="1"/>
  <c r="AP16" i="11"/>
  <c r="AC19" i="32"/>
  <c r="AC22" i="32" s="1"/>
  <c r="AC24" i="32" s="1"/>
  <c r="AH38" i="29"/>
  <c r="AF10" i="14"/>
  <c r="AG43" i="24"/>
  <c r="AG30" i="13" s="1"/>
  <c r="AG15" i="28"/>
  <c r="AG63" i="11"/>
  <c r="AG61" i="11" s="1"/>
  <c r="AG25" i="13"/>
  <c r="AG49" i="24"/>
  <c r="AG50" i="24" s="1"/>
  <c r="AG61" i="24" s="1"/>
  <c r="AG44" i="24"/>
  <c r="AH42" i="24"/>
  <c r="AH63" i="24"/>
  <c r="AH26" i="24"/>
  <c r="AH31" i="24" s="1"/>
  <c r="AI24" i="24" s="1"/>
  <c r="AH38" i="24"/>
  <c r="AH35" i="24"/>
  <c r="AG29" i="14" s="1"/>
  <c r="AH36" i="24"/>
  <c r="AH26" i="13"/>
  <c r="AH64" i="24"/>
  <c r="AG71" i="12" s="1"/>
  <c r="AJ48" i="32" s="1"/>
  <c r="AM33" i="23"/>
  <c r="AM24" i="23"/>
  <c r="AM29" i="23" s="1"/>
  <c r="AB10" i="16"/>
  <c r="AB11" i="16"/>
  <c r="AJ33" i="32" l="1"/>
  <c r="AJ40" i="32" s="1"/>
  <c r="AJ34" i="32"/>
  <c r="AI40" i="32"/>
  <c r="AM22" i="13"/>
  <c r="AQ22" i="13" s="1"/>
  <c r="AN32" i="32"/>
  <c r="AN31" i="32"/>
  <c r="AH63" i="11"/>
  <c r="AH61" i="11" s="1"/>
  <c r="AH15" i="28"/>
  <c r="AG17" i="28"/>
  <c r="AG14" i="27"/>
  <c r="AM37" i="29"/>
  <c r="AH25" i="13"/>
  <c r="AH49" i="24"/>
  <c r="AH50" i="24" s="1"/>
  <c r="AH61" i="24" s="1"/>
  <c r="AI48" i="24"/>
  <c r="AI27" i="24"/>
  <c r="AI39" i="24" s="1"/>
  <c r="AI47" i="24"/>
  <c r="AI29" i="24"/>
  <c r="AH43" i="24"/>
  <c r="AH30" i="13" s="1"/>
  <c r="AG10" i="14"/>
  <c r="AH29" i="13"/>
  <c r="AG44" i="12"/>
  <c r="AG45" i="12" s="1"/>
  <c r="AG51" i="12" s="1"/>
  <c r="AG61" i="12" s="1"/>
  <c r="AJ8" i="32" s="1"/>
  <c r="AJ12" i="32" s="1"/>
  <c r="AM22" i="23"/>
  <c r="AC9" i="16"/>
  <c r="AB16" i="16"/>
  <c r="AB16" i="11" s="1"/>
  <c r="AB17" i="16"/>
  <c r="AB57" i="11" s="1"/>
  <c r="AC12" i="16"/>
  <c r="AC24" i="13" s="1"/>
  <c r="AS36" i="29" l="1"/>
  <c r="AI38" i="29"/>
  <c r="AD19" i="32"/>
  <c r="AD22" i="32" s="1"/>
  <c r="AD24" i="32" s="1"/>
  <c r="AH44" i="24"/>
  <c r="AI42" i="24"/>
  <c r="AI63" i="24"/>
  <c r="AI25" i="24"/>
  <c r="AH14" i="27"/>
  <c r="AH17" i="28"/>
  <c r="AI26" i="13"/>
  <c r="AI64" i="24"/>
  <c r="AH71" i="12" s="1"/>
  <c r="AK48" i="32" s="1"/>
  <c r="AN37" i="29"/>
  <c r="AM23" i="23"/>
  <c r="AM35" i="23"/>
  <c r="AC11" i="16"/>
  <c r="AC10" i="16"/>
  <c r="AL26" i="14" l="1"/>
  <c r="AM62" i="11" s="1"/>
  <c r="AQ62" i="11" s="1"/>
  <c r="AI15" i="28"/>
  <c r="AI38" i="24"/>
  <c r="AI36" i="24"/>
  <c r="AI35" i="24"/>
  <c r="AH29" i="14" s="1"/>
  <c r="AI26" i="24"/>
  <c r="AI31" i="24" s="1"/>
  <c r="AJ24" i="24" s="1"/>
  <c r="AI29" i="13"/>
  <c r="AH44" i="12"/>
  <c r="AH45" i="12" s="1"/>
  <c r="AH51" i="12" s="1"/>
  <c r="AH61" i="12" s="1"/>
  <c r="AK8" i="32" s="1"/>
  <c r="AK12" i="32" s="1"/>
  <c r="AN23" i="23"/>
  <c r="AM25" i="23"/>
  <c r="AN25" i="23" s="1"/>
  <c r="AC16" i="16"/>
  <c r="AC16" i="11" s="1"/>
  <c r="AD9" i="16"/>
  <c r="AC17" i="16"/>
  <c r="AC57" i="11" s="1"/>
  <c r="AD12" i="16"/>
  <c r="AD24" i="13" s="1"/>
  <c r="AK33" i="32" l="1"/>
  <c r="AK34" i="32"/>
  <c r="AO32" i="32"/>
  <c r="AO31" i="32"/>
  <c r="AE19" i="32"/>
  <c r="AE22" i="32" s="1"/>
  <c r="AE24" i="32" s="1"/>
  <c r="AJ38" i="29"/>
  <c r="AI63" i="11"/>
  <c r="AI61" i="11" s="1"/>
  <c r="AJ47" i="24"/>
  <c r="AJ48" i="24"/>
  <c r="AJ27" i="24"/>
  <c r="AJ39" i="24" s="1"/>
  <c r="AJ29" i="24"/>
  <c r="AI43" i="24"/>
  <c r="AI30" i="13" s="1"/>
  <c r="AH10" i="14"/>
  <c r="AI25" i="13"/>
  <c r="AI49" i="24"/>
  <c r="AI50" i="24" s="1"/>
  <c r="AI61" i="24" s="1"/>
  <c r="AI44" i="24"/>
  <c r="AD11" i="16"/>
  <c r="AD10" i="16"/>
  <c r="AK40" i="32" l="1"/>
  <c r="AO37" i="29"/>
  <c r="AJ63" i="24"/>
  <c r="AJ42" i="24"/>
  <c r="AJ26" i="13"/>
  <c r="AJ64" i="24"/>
  <c r="AI71" i="12" s="1"/>
  <c r="AL48" i="32" s="1"/>
  <c r="AI14" i="27"/>
  <c r="AI17" i="28"/>
  <c r="AJ25" i="24"/>
  <c r="AD17" i="16"/>
  <c r="AD57" i="11" s="1"/>
  <c r="AE12" i="16"/>
  <c r="AE24" i="13" s="1"/>
  <c r="AD16" i="16"/>
  <c r="AD16" i="11" s="1"/>
  <c r="AE9" i="16"/>
  <c r="AF19" i="32" l="1"/>
  <c r="AF22" i="32" s="1"/>
  <c r="AF24" i="32" s="1"/>
  <c r="AK38" i="29"/>
  <c r="AJ15" i="28"/>
  <c r="AJ38" i="24"/>
  <c r="AJ36" i="24"/>
  <c r="AJ26" i="24"/>
  <c r="AJ31" i="24" s="1"/>
  <c r="AK24" i="24" s="1"/>
  <c r="AJ35" i="24"/>
  <c r="AI29" i="14" s="1"/>
  <c r="AI44" i="12"/>
  <c r="AI45" i="12" s="1"/>
  <c r="AI51" i="12" s="1"/>
  <c r="AI61" i="12" s="1"/>
  <c r="AL8" i="32" s="1"/>
  <c r="AL12" i="32" s="1"/>
  <c r="AJ29" i="13"/>
  <c r="AE10" i="16"/>
  <c r="AE11" i="16"/>
  <c r="AL33" i="32" l="1"/>
  <c r="AL40" i="32" s="1"/>
  <c r="AL34" i="32"/>
  <c r="AJ63" i="11"/>
  <c r="AJ61" i="11" s="1"/>
  <c r="AK27" i="24"/>
  <c r="AK47" i="24"/>
  <c r="AK48" i="24"/>
  <c r="AK29" i="24"/>
  <c r="AJ43" i="24"/>
  <c r="AJ30" i="13" s="1"/>
  <c r="AI10" i="14"/>
  <c r="AJ25" i="13"/>
  <c r="AP37" i="29" s="1"/>
  <c r="AJ49" i="24"/>
  <c r="AJ50" i="24" s="1"/>
  <c r="AJ61" i="24" s="1"/>
  <c r="AJ44" i="24"/>
  <c r="AF9" i="16"/>
  <c r="AE16" i="16"/>
  <c r="AE16" i="11" s="1"/>
  <c r="AE17" i="16"/>
  <c r="AE57" i="11" s="1"/>
  <c r="AF12" i="16"/>
  <c r="AF24" i="13" s="1"/>
  <c r="AL38" i="29" l="1"/>
  <c r="AG19" i="32"/>
  <c r="AG22" i="32" s="1"/>
  <c r="AG24" i="32" s="1"/>
  <c r="AK63" i="24"/>
  <c r="AK42" i="24"/>
  <c r="AJ14" i="27"/>
  <c r="AJ17" i="28"/>
  <c r="AK39" i="24"/>
  <c r="AK25" i="24"/>
  <c r="AF10" i="16"/>
  <c r="AF11" i="16"/>
  <c r="AK35" i="24" l="1"/>
  <c r="AJ29" i="14" s="1"/>
  <c r="AK36" i="24"/>
  <c r="AK26" i="24"/>
  <c r="AK31" i="24" s="1"/>
  <c r="AL24" i="24" s="1"/>
  <c r="AK38" i="24"/>
  <c r="AK26" i="13"/>
  <c r="AK64" i="24"/>
  <c r="AJ71" i="12" s="1"/>
  <c r="AM48" i="32" s="1"/>
  <c r="AK29" i="13"/>
  <c r="AJ44" i="12"/>
  <c r="AJ45" i="12" s="1"/>
  <c r="AJ51" i="12" s="1"/>
  <c r="AJ61" i="12" s="1"/>
  <c r="AM8" i="32" s="1"/>
  <c r="AM12" i="32" s="1"/>
  <c r="AF17" i="16"/>
  <c r="AF57" i="11" s="1"/>
  <c r="AG12" i="16"/>
  <c r="AG24" i="13" s="1"/>
  <c r="AM38" i="29" s="1"/>
  <c r="AF16" i="16"/>
  <c r="AF16" i="11" s="1"/>
  <c r="AG9" i="16"/>
  <c r="AM34" i="32" l="1"/>
  <c r="AM33" i="32"/>
  <c r="AH19" i="32"/>
  <c r="AH22" i="32" s="1"/>
  <c r="AH24" i="32" s="1"/>
  <c r="AK63" i="11"/>
  <c r="AK61" i="11" s="1"/>
  <c r="AK15" i="28"/>
  <c r="AK49" i="24"/>
  <c r="AK50" i="24" s="1"/>
  <c r="AK61" i="24" s="1"/>
  <c r="AK25" i="13"/>
  <c r="AL27" i="24"/>
  <c r="AL48" i="24"/>
  <c r="AL47" i="24"/>
  <c r="AL29" i="24"/>
  <c r="AK43" i="24"/>
  <c r="AK30" i="13" s="1"/>
  <c r="AJ10" i="14"/>
  <c r="AG11" i="16"/>
  <c r="AG10" i="16"/>
  <c r="AM40" i="32" l="1"/>
  <c r="AL39" i="24"/>
  <c r="AL25" i="24"/>
  <c r="AQ37" i="29"/>
  <c r="AL42" i="24"/>
  <c r="AL63" i="24"/>
  <c r="AK44" i="24"/>
  <c r="AK17" i="28"/>
  <c r="AK14" i="27"/>
  <c r="AG17" i="16"/>
  <c r="AG57" i="11" s="1"/>
  <c r="AH12" i="16"/>
  <c r="AH24" i="13" s="1"/>
  <c r="AN38" i="29" s="1"/>
  <c r="AG16" i="16"/>
  <c r="AG16" i="11" s="1"/>
  <c r="AH9" i="16"/>
  <c r="AI19" i="32" l="1"/>
  <c r="AI22" i="32" s="1"/>
  <c r="AI24" i="32" s="1"/>
  <c r="AL35" i="24"/>
  <c r="AK29" i="14" s="1"/>
  <c r="AL26" i="24"/>
  <c r="AL31" i="24" s="1"/>
  <c r="AM24" i="24" s="1"/>
  <c r="AM27" i="24" s="1"/>
  <c r="AM39" i="24" s="1"/>
  <c r="AL38" i="24"/>
  <c r="AL36" i="24"/>
  <c r="AL29" i="13"/>
  <c r="AK44" i="12"/>
  <c r="AK45" i="12" s="1"/>
  <c r="AK51" i="12" s="1"/>
  <c r="AK61" i="12" s="1"/>
  <c r="AN8" i="32" s="1"/>
  <c r="AN12" i="32" s="1"/>
  <c r="AL26" i="13"/>
  <c r="AL64" i="24"/>
  <c r="AK71" i="12" s="1"/>
  <c r="AN48" i="32" s="1"/>
  <c r="AM47" i="24"/>
  <c r="AH10" i="16"/>
  <c r="AH11" i="16"/>
  <c r="AM29" i="24" l="1"/>
  <c r="AM42" i="24" s="1"/>
  <c r="AN34" i="32"/>
  <c r="AN33" i="32"/>
  <c r="AN40" i="32" s="1"/>
  <c r="AL63" i="11"/>
  <c r="AL61" i="11" s="1"/>
  <c r="AL15" i="28"/>
  <c r="AL49" i="24"/>
  <c r="AL50" i="24" s="1"/>
  <c r="AL61" i="24" s="1"/>
  <c r="AL25" i="13"/>
  <c r="AM48" i="24"/>
  <c r="AK10" i="14"/>
  <c r="AL43" i="24"/>
  <c r="AL30" i="13" s="1"/>
  <c r="AM25" i="24"/>
  <c r="AM38" i="24" s="1"/>
  <c r="AM26" i="13"/>
  <c r="AQ26" i="13" s="1"/>
  <c r="AM64" i="24"/>
  <c r="AL71" i="12" s="1"/>
  <c r="AM63" i="24"/>
  <c r="AH16" i="16"/>
  <c r="AH16" i="11" s="1"/>
  <c r="AI9" i="16"/>
  <c r="AH17" i="16"/>
  <c r="AH57" i="11" s="1"/>
  <c r="AI12" i="16"/>
  <c r="AI24" i="13" s="1"/>
  <c r="AO38" i="29" s="1"/>
  <c r="AO48" i="32" l="1"/>
  <c r="AP71" i="12"/>
  <c r="AJ19" i="32"/>
  <c r="AJ22" i="32" s="1"/>
  <c r="AJ24" i="32" s="1"/>
  <c r="AR37" i="29"/>
  <c r="AM15" i="28"/>
  <c r="AL44" i="24"/>
  <c r="AL17" i="28"/>
  <c r="AL14" i="27"/>
  <c r="AM36" i="24"/>
  <c r="AM43" i="24" s="1"/>
  <c r="AM26" i="24"/>
  <c r="AM31" i="24" s="1"/>
  <c r="AN24" i="24" s="1"/>
  <c r="AM35" i="24"/>
  <c r="AL29" i="14" s="1"/>
  <c r="AL44" i="12"/>
  <c r="AM29" i="13"/>
  <c r="AQ29" i="13" s="1"/>
  <c r="AM25" i="13"/>
  <c r="AQ25" i="13" s="1"/>
  <c r="AM49" i="24"/>
  <c r="AM50" i="24" s="1"/>
  <c r="AM61" i="24" s="1"/>
  <c r="AI11" i="16"/>
  <c r="AI10" i="16"/>
  <c r="AO33" i="32" l="1"/>
  <c r="AO34" i="32"/>
  <c r="AL45" i="12"/>
  <c r="AL51" i="12" s="1"/>
  <c r="AL61" i="12" s="1"/>
  <c r="AO8" i="32" s="1"/>
  <c r="AO12" i="32" s="1"/>
  <c r="AP44" i="12"/>
  <c r="AP45" i="12" s="1"/>
  <c r="AL10" i="14"/>
  <c r="AM63" i="11"/>
  <c r="AM30" i="13"/>
  <c r="AQ30" i="13" s="1"/>
  <c r="AM44" i="24"/>
  <c r="AS37" i="29"/>
  <c r="AN47" i="24"/>
  <c r="AN29" i="24"/>
  <c r="AN48" i="24"/>
  <c r="AN27" i="24"/>
  <c r="AN39" i="24" s="1"/>
  <c r="AN64" i="24" s="1"/>
  <c r="AM17" i="28"/>
  <c r="AM14" i="27"/>
  <c r="L16" i="29"/>
  <c r="L18" i="29" s="1"/>
  <c r="L22" i="29" s="1"/>
  <c r="AI17" i="16"/>
  <c r="AI57" i="11" s="1"/>
  <c r="AJ12" i="16"/>
  <c r="AJ24" i="13" s="1"/>
  <c r="AP38" i="29" s="1"/>
  <c r="AJ9" i="16"/>
  <c r="AI16" i="16"/>
  <c r="AI16" i="11" s="1"/>
  <c r="G22" i="33" l="1"/>
  <c r="G23" i="33" s="1"/>
  <c r="G26" i="33" s="1"/>
  <c r="G29" i="33" s="1"/>
  <c r="AP51" i="12"/>
  <c r="AP61" i="12" s="1"/>
  <c r="AM61" i="11"/>
  <c r="AQ63" i="11"/>
  <c r="AQ61" i="11" s="1"/>
  <c r="G13" i="33" s="1"/>
  <c r="AK19" i="32"/>
  <c r="AK22" i="32" s="1"/>
  <c r="AK24" i="32" s="1"/>
  <c r="AN25" i="24"/>
  <c r="AN38" i="24" s="1"/>
  <c r="AN42" i="24"/>
  <c r="AN63" i="24"/>
  <c r="AJ11" i="16"/>
  <c r="AJ10" i="16"/>
  <c r="AN35" i="24" l="1"/>
  <c r="AN26" i="24"/>
  <c r="AN31" i="24" s="1"/>
  <c r="AN36" i="24"/>
  <c r="AN43" i="24" s="1"/>
  <c r="AN44" i="24" s="1"/>
  <c r="AN49" i="24"/>
  <c r="AN50" i="24" s="1"/>
  <c r="AN61" i="24" s="1"/>
  <c r="AJ17" i="16"/>
  <c r="AJ57" i="11" s="1"/>
  <c r="AK12" i="16"/>
  <c r="AK24" i="13" s="1"/>
  <c r="AQ38" i="29" s="1"/>
  <c r="AK9" i="16"/>
  <c r="AJ16" i="16"/>
  <c r="AJ16" i="11" s="1"/>
  <c r="AL19" i="32" l="1"/>
  <c r="AL22" i="32" s="1"/>
  <c r="AL24" i="32" s="1"/>
  <c r="AK11" i="16"/>
  <c r="AK10" i="16"/>
  <c r="AL12" i="16" l="1"/>
  <c r="AL24" i="13" s="1"/>
  <c r="AR38" i="29" s="1"/>
  <c r="AK17" i="16"/>
  <c r="AK57" i="11" s="1"/>
  <c r="AL9" i="16"/>
  <c r="AK16" i="16"/>
  <c r="AK16" i="11" s="1"/>
  <c r="AM19" i="32" l="1"/>
  <c r="AM22" i="32" s="1"/>
  <c r="AM24" i="32" s="1"/>
  <c r="AL11" i="16"/>
  <c r="AL10" i="16"/>
  <c r="AL17" i="16" l="1"/>
  <c r="AL57" i="11" s="1"/>
  <c r="AM12" i="16"/>
  <c r="AM24" i="13" s="1"/>
  <c r="AL16" i="16"/>
  <c r="AL16" i="11" s="1"/>
  <c r="AM9" i="16"/>
  <c r="AS38" i="29" l="1"/>
  <c r="AQ24" i="13"/>
  <c r="AN19" i="32"/>
  <c r="AN22" i="32" s="1"/>
  <c r="AN24" i="32" s="1"/>
  <c r="AM11" i="16"/>
  <c r="AM16" i="16" s="1"/>
  <c r="AM16" i="11" s="1"/>
  <c r="AQ16" i="11" s="1"/>
  <c r="AM10" i="16"/>
  <c r="AM17" i="16" s="1"/>
  <c r="AM57" i="11" s="1"/>
  <c r="AQ57" i="11" s="1"/>
  <c r="D34" i="13"/>
  <c r="D36" i="13" s="1"/>
  <c r="AO19" i="32" l="1"/>
  <c r="AO22" i="32" s="1"/>
  <c r="AO24" i="32" s="1"/>
  <c r="D39" i="13"/>
  <c r="D45" i="13" s="1"/>
  <c r="D44" i="13" l="1"/>
  <c r="E12" i="13" s="1"/>
  <c r="D9" i="11"/>
  <c r="D49" i="11"/>
  <c r="D48" i="11" s="1"/>
  <c r="D78" i="11" s="1"/>
  <c r="D70" i="12"/>
  <c r="E32" i="13"/>
  <c r="D72" i="12" l="1"/>
  <c r="G49" i="32" s="1"/>
  <c r="D44" i="11"/>
  <c r="D82" i="11" s="1"/>
  <c r="F56" i="32"/>
  <c r="G47" i="32"/>
  <c r="D73" i="12"/>
  <c r="D75" i="12" s="1"/>
  <c r="E12" i="28" s="1"/>
  <c r="E19" i="28" s="1"/>
  <c r="E15" i="13"/>
  <c r="K30" i="29"/>
  <c r="K31" i="29" s="1"/>
  <c r="E34" i="13"/>
  <c r="K40" i="29"/>
  <c r="K42" i="29" s="1"/>
  <c r="G50" i="32" l="1"/>
  <c r="G54" i="32" s="1"/>
  <c r="D79" i="12"/>
  <c r="E12" i="27"/>
  <c r="E16" i="27" s="1"/>
  <c r="K43" i="29"/>
  <c r="K44" i="29" s="1"/>
  <c r="K47" i="29" s="1"/>
  <c r="E36" i="13"/>
  <c r="E76" i="11" l="1"/>
  <c r="F75" i="11" s="1"/>
  <c r="E39" i="13"/>
  <c r="E45" i="13" s="1"/>
  <c r="E44" i="13" l="1"/>
  <c r="F12" i="13" s="1"/>
  <c r="E68" i="11"/>
  <c r="E9" i="11"/>
  <c r="E44" i="11" s="1"/>
  <c r="E49" i="11"/>
  <c r="E48" i="11" s="1"/>
  <c r="F32" i="13"/>
  <c r="E70" i="12"/>
  <c r="H47" i="32" s="1"/>
  <c r="E72" i="12" l="1"/>
  <c r="H49" i="32" s="1"/>
  <c r="H50" i="32" s="1"/>
  <c r="H54" i="32" s="1"/>
  <c r="E78" i="11"/>
  <c r="E82" i="11" s="1"/>
  <c r="F34" i="13"/>
  <c r="L40" i="29"/>
  <c r="L42" i="29" s="1"/>
  <c r="F15" i="13"/>
  <c r="L30" i="29"/>
  <c r="L31" i="29" s="1"/>
  <c r="E73" i="12" l="1"/>
  <c r="E75" i="12" s="1"/>
  <c r="E79" i="12" s="1"/>
  <c r="F36" i="13"/>
  <c r="L43" i="29"/>
  <c r="L44" i="29" s="1"/>
  <c r="L47" i="29" s="1"/>
  <c r="F76" i="11" l="1"/>
  <c r="F68" i="11" s="1"/>
  <c r="F12" i="27"/>
  <c r="F16" i="27" s="1"/>
  <c r="F12" i="28"/>
  <c r="F19" i="28" s="1"/>
  <c r="F39" i="13"/>
  <c r="F49" i="11" s="1"/>
  <c r="F48" i="11" s="1"/>
  <c r="G75" i="11" l="1"/>
  <c r="F44" i="13"/>
  <c r="F72" i="12" s="1"/>
  <c r="F78" i="11"/>
  <c r="F9" i="11"/>
  <c r="F44" i="11" s="1"/>
  <c r="F45" i="13"/>
  <c r="F70" i="12" s="1"/>
  <c r="I49" i="32" l="1"/>
  <c r="G12" i="13"/>
  <c r="I47" i="32"/>
  <c r="F82" i="11"/>
  <c r="F73" i="12"/>
  <c r="F75" i="12" s="1"/>
  <c r="G12" i="28" s="1"/>
  <c r="G19" i="28" s="1"/>
  <c r="G32" i="13"/>
  <c r="I50" i="32" l="1"/>
  <c r="I54" i="32" s="1"/>
  <c r="G15" i="13"/>
  <c r="G34" i="13"/>
  <c r="M30" i="29"/>
  <c r="M31" i="29" s="1"/>
  <c r="G12" i="27"/>
  <c r="G16" i="27" s="1"/>
  <c r="F79" i="12"/>
  <c r="M40" i="29"/>
  <c r="M42" i="29" s="1"/>
  <c r="G36" i="13" l="1"/>
  <c r="G39" i="13" s="1"/>
  <c r="G44" i="13" s="1"/>
  <c r="H12" i="13" s="1"/>
  <c r="H15" i="13" s="1"/>
  <c r="M43" i="29"/>
  <c r="M44" i="29" s="1"/>
  <c r="M47" i="29" s="1"/>
  <c r="G76" i="11"/>
  <c r="H75" i="11" s="1"/>
  <c r="G72" i="12" l="1"/>
  <c r="J49" i="32" s="1"/>
  <c r="G45" i="13"/>
  <c r="G70" i="12" s="1"/>
  <c r="J47" i="32" s="1"/>
  <c r="N30" i="29"/>
  <c r="N31" i="29" s="1"/>
  <c r="G9" i="11"/>
  <c r="G44" i="11" s="1"/>
  <c r="G49" i="11"/>
  <c r="G48" i="11" s="1"/>
  <c r="G68" i="11"/>
  <c r="G78" i="11" l="1"/>
  <c r="G82" i="11" s="1"/>
  <c r="G73" i="12"/>
  <c r="G75" i="12" s="1"/>
  <c r="G79" i="12" s="1"/>
  <c r="H76" i="11" s="1"/>
  <c r="H68" i="11" s="1"/>
  <c r="H32" i="13"/>
  <c r="J50" i="32"/>
  <c r="J54" i="32" s="1"/>
  <c r="H12" i="27" l="1"/>
  <c r="H16" i="27" s="1"/>
  <c r="H12" i="28"/>
  <c r="H19" i="28" s="1"/>
  <c r="N40" i="29"/>
  <c r="N42" i="29" s="1"/>
  <c r="N43" i="29" s="1"/>
  <c r="N44" i="29" s="1"/>
  <c r="N47" i="29" s="1"/>
  <c r="H34" i="13"/>
  <c r="H36" i="13" s="1"/>
  <c r="H39" i="13" s="1"/>
  <c r="H49" i="11" s="1"/>
  <c r="H48" i="11" s="1"/>
  <c r="H78" i="11" s="1"/>
  <c r="I75" i="11"/>
  <c r="H9" i="11" l="1"/>
  <c r="H44" i="11" s="1"/>
  <c r="H82" i="11" s="1"/>
  <c r="H45" i="13"/>
  <c r="H44" i="13"/>
  <c r="I12" i="13" s="1"/>
  <c r="I15" i="13" s="1"/>
  <c r="O30" i="29" l="1"/>
  <c r="O31" i="29" s="1"/>
  <c r="H70" i="12"/>
  <c r="K47" i="32" s="1"/>
  <c r="I32" i="13"/>
  <c r="H72" i="12"/>
  <c r="K49" i="32" s="1"/>
  <c r="K50" i="32" l="1"/>
  <c r="K54" i="32" s="1"/>
  <c r="O40" i="29"/>
  <c r="O42" i="29" s="1"/>
  <c r="O43" i="29" s="1"/>
  <c r="O44" i="29" s="1"/>
  <c r="O47" i="29" s="1"/>
  <c r="I34" i="13"/>
  <c r="I36" i="13" s="1"/>
  <c r="I39" i="13" s="1"/>
  <c r="I49" i="11" s="1"/>
  <c r="I48" i="11" s="1"/>
  <c r="H73" i="12"/>
  <c r="H75" i="12" s="1"/>
  <c r="I12" i="28" s="1"/>
  <c r="I19" i="28" s="1"/>
  <c r="I12" i="27" l="1"/>
  <c r="I16" i="27" s="1"/>
  <c r="H79" i="12"/>
  <c r="I76" i="11" s="1"/>
  <c r="I68" i="11" s="1"/>
  <c r="I78" i="11" s="1"/>
  <c r="I9" i="11"/>
  <c r="I44" i="11" s="1"/>
  <c r="I45" i="13"/>
  <c r="I70" i="12" s="1"/>
  <c r="L47" i="32" s="1"/>
  <c r="I44" i="13"/>
  <c r="J12" i="13" s="1"/>
  <c r="J75" i="11" l="1"/>
  <c r="J32" i="13"/>
  <c r="J34" i="13" s="1"/>
  <c r="I82" i="11"/>
  <c r="J15" i="13"/>
  <c r="P30" i="29"/>
  <c r="P31" i="29" s="1"/>
  <c r="I72" i="12"/>
  <c r="L49" i="32" s="1"/>
  <c r="L50" i="32" s="1"/>
  <c r="L54" i="32" s="1"/>
  <c r="J36" i="13" l="1"/>
  <c r="J39" i="13" s="1"/>
  <c r="J45" i="13" s="1"/>
  <c r="J70" i="12" s="1"/>
  <c r="M47" i="32" s="1"/>
  <c r="P40" i="29"/>
  <c r="P42" i="29" s="1"/>
  <c r="P43" i="29" s="1"/>
  <c r="P44" i="29" s="1"/>
  <c r="P47" i="29" s="1"/>
  <c r="I73" i="12"/>
  <c r="I75" i="12" s="1"/>
  <c r="I79" i="12" s="1"/>
  <c r="J76" i="11" s="1"/>
  <c r="J68" i="11" s="1"/>
  <c r="K32" i="13" l="1"/>
  <c r="Q40" i="29" s="1"/>
  <c r="Q42" i="29" s="1"/>
  <c r="J49" i="11"/>
  <c r="J48" i="11" s="1"/>
  <c r="J78" i="11" s="1"/>
  <c r="J44" i="13"/>
  <c r="J72" i="12" s="1"/>
  <c r="M49" i="32" s="1"/>
  <c r="M50" i="32" s="1"/>
  <c r="M54" i="32" s="1"/>
  <c r="J9" i="11"/>
  <c r="J44" i="11" s="1"/>
  <c r="J12" i="28"/>
  <c r="J19" i="28" s="1"/>
  <c r="K75" i="11"/>
  <c r="J12" i="27"/>
  <c r="J16" i="27" s="1"/>
  <c r="K34" i="13" l="1"/>
  <c r="K12" i="13"/>
  <c r="Q30" i="29" s="1"/>
  <c r="Q31" i="29" s="1"/>
  <c r="Q43" i="29" s="1"/>
  <c r="Q44" i="29" s="1"/>
  <c r="Q47" i="29" s="1"/>
  <c r="J82" i="11"/>
  <c r="J73" i="12"/>
  <c r="J75" i="12" s="1"/>
  <c r="K12" i="28" s="1"/>
  <c r="K19" i="28" s="1"/>
  <c r="K15" i="13" l="1"/>
  <c r="K36" i="13" s="1"/>
  <c r="K39" i="13" s="1"/>
  <c r="K45" i="13" s="1"/>
  <c r="L32" i="13" s="1"/>
  <c r="J79" i="12"/>
  <c r="K76" i="11" s="1"/>
  <c r="L75" i="11" s="1"/>
  <c r="K12" i="27"/>
  <c r="K16" i="27" s="1"/>
  <c r="K44" i="13" l="1"/>
  <c r="L12" i="13" s="1"/>
  <c r="L15" i="13" s="1"/>
  <c r="K70" i="12"/>
  <c r="N47" i="32" s="1"/>
  <c r="K49" i="11"/>
  <c r="K48" i="11" s="1"/>
  <c r="K9" i="11"/>
  <c r="K44" i="11" s="1"/>
  <c r="K68" i="11"/>
  <c r="L34" i="13"/>
  <c r="R40" i="29"/>
  <c r="R42" i="29" s="1"/>
  <c r="K72" i="12" l="1"/>
  <c r="N49" i="32" s="1"/>
  <c r="N50" i="32" s="1"/>
  <c r="N54" i="32" s="1"/>
  <c r="K78" i="11"/>
  <c r="K82" i="11" s="1"/>
  <c r="R30" i="29"/>
  <c r="R31" i="29" s="1"/>
  <c r="R43" i="29" s="1"/>
  <c r="R44" i="29" s="1"/>
  <c r="R47" i="29" s="1"/>
  <c r="L36" i="13"/>
  <c r="K73" i="12" l="1"/>
  <c r="K75" i="12" s="1"/>
  <c r="L12" i="27" s="1"/>
  <c r="L16" i="27" s="1"/>
  <c r="L39" i="13"/>
  <c r="L9" i="11" s="1"/>
  <c r="L44" i="11" s="1"/>
  <c r="K79" i="12" l="1"/>
  <c r="L76" i="11" s="1"/>
  <c r="M75" i="11" s="1"/>
  <c r="L12" i="28"/>
  <c r="L19" i="28" s="1"/>
  <c r="L44" i="13"/>
  <c r="M12" i="13" s="1"/>
  <c r="S30" i="29" s="1"/>
  <c r="S31" i="29" s="1"/>
  <c r="L45" i="13"/>
  <c r="L70" i="12" s="1"/>
  <c r="O47" i="32" s="1"/>
  <c r="L49" i="11"/>
  <c r="L48" i="11" s="1"/>
  <c r="L68" i="11" l="1"/>
  <c r="L78" i="11" s="1"/>
  <c r="L82" i="11" s="1"/>
  <c r="L72" i="12"/>
  <c r="O49" i="32" s="1"/>
  <c r="O50" i="32" s="1"/>
  <c r="O54" i="32" s="1"/>
  <c r="M32" i="13"/>
  <c r="S40" i="29" s="1"/>
  <c r="S42" i="29" s="1"/>
  <c r="S43" i="29" s="1"/>
  <c r="S44" i="29" s="1"/>
  <c r="S47" i="29" s="1"/>
  <c r="M15" i="13"/>
  <c r="L73" i="12" l="1"/>
  <c r="L75" i="12" s="1"/>
  <c r="L79" i="12" s="1"/>
  <c r="M76" i="11" s="1"/>
  <c r="M68" i="11" s="1"/>
  <c r="M34" i="13"/>
  <c r="M36" i="13" s="1"/>
  <c r="M39" i="13" s="1"/>
  <c r="M9" i="11" s="1"/>
  <c r="M44" i="11" s="1"/>
  <c r="M12" i="28" l="1"/>
  <c r="M19" i="28" s="1"/>
  <c r="N75" i="11"/>
  <c r="M12" i="27"/>
  <c r="M16" i="27" s="1"/>
  <c r="M45" i="13"/>
  <c r="N32" i="13" s="1"/>
  <c r="M49" i="11"/>
  <c r="M48" i="11" s="1"/>
  <c r="M78" i="11" s="1"/>
  <c r="M82" i="11" s="1"/>
  <c r="M44" i="13"/>
  <c r="N12" i="13" s="1"/>
  <c r="M72" i="12" l="1"/>
  <c r="P49" i="32" s="1"/>
  <c r="M70" i="12"/>
  <c r="P47" i="32" s="1"/>
  <c r="N34" i="13"/>
  <c r="T40" i="29"/>
  <c r="T42" i="29" s="1"/>
  <c r="N15" i="13"/>
  <c r="T30" i="29"/>
  <c r="T31" i="29" s="1"/>
  <c r="P50" i="32" l="1"/>
  <c r="P54" i="32" s="1"/>
  <c r="M73" i="12"/>
  <c r="M75" i="12" s="1"/>
  <c r="N12" i="28" s="1"/>
  <c r="N19" i="28" s="1"/>
  <c r="T43" i="29"/>
  <c r="T44" i="29" s="1"/>
  <c r="T47" i="29" s="1"/>
  <c r="N36" i="13"/>
  <c r="N12" i="27" l="1"/>
  <c r="N16" i="27" s="1"/>
  <c r="M79" i="12"/>
  <c r="N76" i="11" s="1"/>
  <c r="N68" i="11" s="1"/>
  <c r="N39" i="13"/>
  <c r="N9" i="11" s="1"/>
  <c r="N44" i="11" s="1"/>
  <c r="N49" i="11" l="1"/>
  <c r="N48" i="11" s="1"/>
  <c r="N78" i="11" s="1"/>
  <c r="N82" i="11" s="1"/>
  <c r="N44" i="13"/>
  <c r="N72" i="12" s="1"/>
  <c r="N45" i="13"/>
  <c r="N70" i="12" s="1"/>
  <c r="Q47" i="32" l="1"/>
  <c r="AN70" i="12"/>
  <c r="Q49" i="32"/>
  <c r="AN72" i="12"/>
  <c r="O32" i="13"/>
  <c r="O12" i="13"/>
  <c r="N73" i="12"/>
  <c r="N75" i="12" s="1"/>
  <c r="Q50" i="32" l="1"/>
  <c r="O15" i="13"/>
  <c r="AO12" i="13"/>
  <c r="AO15" i="13" s="1"/>
  <c r="U40" i="29"/>
  <c r="AO32" i="13"/>
  <c r="AN73" i="12"/>
  <c r="U30" i="29"/>
  <c r="U31" i="29" s="1"/>
  <c r="O12" i="27"/>
  <c r="O16" i="27" s="1"/>
  <c r="O18" i="27" s="1"/>
  <c r="O20" i="27" s="1"/>
  <c r="O12" i="28"/>
  <c r="O19" i="28" s="1"/>
  <c r="O21" i="28" s="1"/>
  <c r="O23" i="28" s="1"/>
  <c r="AN75" i="12" l="1"/>
  <c r="E31" i="33"/>
  <c r="E32" i="33" s="1"/>
  <c r="E35" i="33" s="1"/>
  <c r="U23" i="27"/>
  <c r="P28" i="27"/>
  <c r="R27" i="27"/>
  <c r="Z24" i="27"/>
  <c r="Z25" i="27" s="1"/>
  <c r="R28" i="27"/>
  <c r="P27" i="27"/>
  <c r="O27" i="27"/>
  <c r="O30" i="27" s="1"/>
  <c r="T28" i="27"/>
  <c r="S28" i="27"/>
  <c r="Q27" i="27"/>
  <c r="U22" i="27"/>
  <c r="Q28" i="27"/>
  <c r="T27" i="27"/>
  <c r="S27" i="27"/>
  <c r="O28" i="27"/>
  <c r="O31" i="27" s="1"/>
  <c r="N77" i="12"/>
  <c r="AN77" i="12" s="1"/>
  <c r="Z27" i="28"/>
  <c r="Z28" i="28" s="1"/>
  <c r="S30" i="28"/>
  <c r="U26" i="28"/>
  <c r="P31" i="28"/>
  <c r="Q30" i="28"/>
  <c r="T30" i="28"/>
  <c r="O30" i="28"/>
  <c r="O33" i="28" s="1"/>
  <c r="N78" i="12"/>
  <c r="AN78" i="12" s="1"/>
  <c r="R31" i="28"/>
  <c r="U25" i="28"/>
  <c r="S31" i="28"/>
  <c r="R30" i="28"/>
  <c r="O31" i="28"/>
  <c r="O34" i="28" s="1"/>
  <c r="Q31" i="28"/>
  <c r="T31" i="28"/>
  <c r="P30" i="28"/>
  <c r="E37" i="33" l="1"/>
  <c r="E38" i="33" s="1"/>
  <c r="AN79" i="12"/>
  <c r="AO76" i="11" s="1"/>
  <c r="Z23" i="13"/>
  <c r="AF39" i="29" s="1"/>
  <c r="N34" i="14"/>
  <c r="O58" i="11" s="1"/>
  <c r="Q30" i="27"/>
  <c r="N35" i="14"/>
  <c r="O15" i="11" s="1"/>
  <c r="AO15" i="11" s="1"/>
  <c r="AO12" i="11" s="1"/>
  <c r="S31" i="27"/>
  <c r="T33" i="28"/>
  <c r="Q31" i="27"/>
  <c r="U25" i="27"/>
  <c r="T34" i="28"/>
  <c r="P33" i="28"/>
  <c r="R33" i="28"/>
  <c r="S34" i="28"/>
  <c r="P34" i="28"/>
  <c r="U28" i="28"/>
  <c r="R30" i="27"/>
  <c r="T30" i="27"/>
  <c r="R31" i="27"/>
  <c r="Q34" i="28"/>
  <c r="R34" i="28"/>
  <c r="Q33" i="28"/>
  <c r="N79" i="12"/>
  <c r="T31" i="27"/>
  <c r="S30" i="27"/>
  <c r="P30" i="27"/>
  <c r="P31" i="27"/>
  <c r="S33" i="28"/>
  <c r="O51" i="11" l="1"/>
  <c r="AO58" i="11"/>
  <c r="AO51" i="11" s="1"/>
  <c r="Q52" i="32"/>
  <c r="O12" i="11"/>
  <c r="S34" i="14"/>
  <c r="O34" i="14"/>
  <c r="P58" i="11" s="1"/>
  <c r="R34" i="14"/>
  <c r="Q34" i="14"/>
  <c r="P34" i="14"/>
  <c r="V28" i="27"/>
  <c r="U23" i="13"/>
  <c r="U27" i="27"/>
  <c r="U30" i="27" s="1"/>
  <c r="Z27" i="27"/>
  <c r="O35" i="14"/>
  <c r="P15" i="11" s="1"/>
  <c r="S35" i="14"/>
  <c r="P35" i="14"/>
  <c r="R35" i="14"/>
  <c r="Q35" i="14"/>
  <c r="X27" i="27"/>
  <c r="X28" i="27"/>
  <c r="Y28" i="27"/>
  <c r="W28" i="27"/>
  <c r="W27" i="27"/>
  <c r="Z28" i="27"/>
  <c r="U28" i="27"/>
  <c r="U31" i="27" s="1"/>
  <c r="V27" i="27"/>
  <c r="Y27" i="27"/>
  <c r="Z30" i="28"/>
  <c r="Y31" i="28"/>
  <c r="U30" i="28"/>
  <c r="U33" i="28" s="1"/>
  <c r="Y30" i="28"/>
  <c r="U31" i="28"/>
  <c r="U34" i="28" s="1"/>
  <c r="X30" i="28"/>
  <c r="X31" i="28"/>
  <c r="V30" i="28"/>
  <c r="W31" i="28"/>
  <c r="V31" i="28"/>
  <c r="W30" i="28"/>
  <c r="Z31" i="28"/>
  <c r="O76" i="11"/>
  <c r="D11" i="26"/>
  <c r="O16" i="26" s="1"/>
  <c r="AO75" i="11" s="1"/>
  <c r="AA39" i="29" l="1"/>
  <c r="AP23" i="13"/>
  <c r="R52" i="32"/>
  <c r="P12" i="11"/>
  <c r="W31" i="27"/>
  <c r="Y30" i="27"/>
  <c r="T34" i="14"/>
  <c r="V30" i="27"/>
  <c r="X30" i="27"/>
  <c r="T35" i="14"/>
  <c r="Z31" i="27"/>
  <c r="Y31" i="27"/>
  <c r="X31" i="27"/>
  <c r="V31" i="27"/>
  <c r="Z33" i="28"/>
  <c r="V34" i="28"/>
  <c r="W30" i="27"/>
  <c r="V33" i="28"/>
  <c r="Q58" i="11"/>
  <c r="R58" i="11" s="1"/>
  <c r="P51" i="11"/>
  <c r="Z30" i="27"/>
  <c r="Q15" i="11"/>
  <c r="Z34" i="28"/>
  <c r="X34" i="28"/>
  <c r="Y34" i="28"/>
  <c r="X33" i="28"/>
  <c r="W33" i="28"/>
  <c r="W34" i="28"/>
  <c r="Y33" i="28"/>
  <c r="N33" i="14"/>
  <c r="O31" i="13"/>
  <c r="AO31" i="13" s="1"/>
  <c r="AO34" i="13" s="1"/>
  <c r="AO36" i="13" s="1"/>
  <c r="Q38" i="32" l="1"/>
  <c r="Q40" i="32" s="1"/>
  <c r="Q54" i="32" s="1"/>
  <c r="S52" i="32"/>
  <c r="R15" i="11"/>
  <c r="S15" i="11" s="1"/>
  <c r="O75" i="11"/>
  <c r="V35" i="14"/>
  <c r="X34" i="14"/>
  <c r="Y34" i="14"/>
  <c r="V34" i="14"/>
  <c r="W34" i="14"/>
  <c r="U34" i="14"/>
  <c r="X35" i="14"/>
  <c r="Y35" i="14"/>
  <c r="U35" i="14"/>
  <c r="W35" i="14"/>
  <c r="Q12" i="11"/>
  <c r="Q51" i="11"/>
  <c r="R51" i="11"/>
  <c r="S58" i="11"/>
  <c r="O34" i="13"/>
  <c r="O36" i="13" s="1"/>
  <c r="U41" i="29"/>
  <c r="U42" i="29" s="1"/>
  <c r="U43" i="29" s="1"/>
  <c r="U44" i="29" s="1"/>
  <c r="U47" i="29" s="1"/>
  <c r="P75" i="11" l="1"/>
  <c r="AO68" i="11"/>
  <c r="E12" i="33" s="1"/>
  <c r="E45" i="33" s="1"/>
  <c r="U52" i="32"/>
  <c r="T52" i="32"/>
  <c r="R12" i="11"/>
  <c r="O68" i="11"/>
  <c r="O39" i="13"/>
  <c r="S51" i="11"/>
  <c r="T58" i="11"/>
  <c r="S12" i="11"/>
  <c r="T15" i="11"/>
  <c r="O45" i="13" l="1"/>
  <c r="O70" i="12" s="1"/>
  <c r="V52" i="32"/>
  <c r="O44" i="13"/>
  <c r="P12" i="13" s="1"/>
  <c r="O9" i="11"/>
  <c r="O49" i="11"/>
  <c r="T12" i="11"/>
  <c r="U15" i="11"/>
  <c r="T51" i="11"/>
  <c r="U58" i="11"/>
  <c r="P32" i="13" l="1"/>
  <c r="V40" i="29" s="1"/>
  <c r="V42" i="29" s="1"/>
  <c r="R47" i="32"/>
  <c r="O48" i="11"/>
  <c r="AO49" i="11"/>
  <c r="AO48" i="11" s="1"/>
  <c r="O44" i="11"/>
  <c r="AO9" i="11"/>
  <c r="W52" i="32"/>
  <c r="O72" i="12"/>
  <c r="P34" i="13"/>
  <c r="U12" i="11"/>
  <c r="V15" i="11"/>
  <c r="P15" i="13"/>
  <c r="V30" i="29"/>
  <c r="V31" i="29" s="1"/>
  <c r="U51" i="11"/>
  <c r="V58" i="11"/>
  <c r="AO78" i="11" l="1"/>
  <c r="E14" i="33"/>
  <c r="E15" i="33" s="1"/>
  <c r="AO44" i="11"/>
  <c r="E9" i="33"/>
  <c r="R49" i="32"/>
  <c r="R50" i="32" s="1"/>
  <c r="R54" i="32" s="1"/>
  <c r="O78" i="11"/>
  <c r="X52" i="32"/>
  <c r="O73" i="12"/>
  <c r="O75" i="12" s="1"/>
  <c r="P12" i="28" s="1"/>
  <c r="P19" i="28" s="1"/>
  <c r="P36" i="13"/>
  <c r="V12" i="11"/>
  <c r="W15" i="11"/>
  <c r="V51" i="11"/>
  <c r="W58" i="11"/>
  <c r="V43" i="29"/>
  <c r="V44" i="29" s="1"/>
  <c r="V47" i="29" s="1"/>
  <c r="E53" i="33" l="1"/>
  <c r="E10" i="33"/>
  <c r="E44" i="33" s="1"/>
  <c r="E52" i="33"/>
  <c r="O82" i="11"/>
  <c r="AO82" i="11"/>
  <c r="Y52" i="32"/>
  <c r="P12" i="27"/>
  <c r="P16" i="27" s="1"/>
  <c r="O79" i="12"/>
  <c r="P39" i="13"/>
  <c r="X58" i="11"/>
  <c r="W51" i="11"/>
  <c r="X15" i="11"/>
  <c r="W12" i="11"/>
  <c r="P44" i="13" l="1"/>
  <c r="Q12" i="13" s="1"/>
  <c r="Q15" i="13" s="1"/>
  <c r="P76" i="11"/>
  <c r="Q75" i="11" s="1"/>
  <c r="Z52" i="32"/>
  <c r="P9" i="11"/>
  <c r="P44" i="11" s="1"/>
  <c r="P45" i="13"/>
  <c r="Q32" i="13" s="1"/>
  <c r="P49" i="11"/>
  <c r="P48" i="11" s="1"/>
  <c r="Y58" i="11"/>
  <c r="X51" i="11"/>
  <c r="X12" i="11"/>
  <c r="Y15" i="11"/>
  <c r="W30" i="29" l="1"/>
  <c r="W31" i="29" s="1"/>
  <c r="P72" i="12"/>
  <c r="S49" i="32" s="1"/>
  <c r="W40" i="29"/>
  <c r="W42" i="29" s="1"/>
  <c r="P68" i="11"/>
  <c r="P78" i="11" s="1"/>
  <c r="P82" i="11" s="1"/>
  <c r="AA52" i="32"/>
  <c r="Q34" i="13"/>
  <c r="Q36" i="13" s="1"/>
  <c r="P70" i="12"/>
  <c r="Y12" i="11"/>
  <c r="Z15" i="11"/>
  <c r="Z12" i="11" s="1"/>
  <c r="Y51" i="11"/>
  <c r="Z58" i="11"/>
  <c r="Z51" i="11" s="1"/>
  <c r="W43" i="29" l="1"/>
  <c r="W44" i="29" s="1"/>
  <c r="W47" i="29" s="1"/>
  <c r="S47" i="32"/>
  <c r="S50" i="32" s="1"/>
  <c r="S54" i="32" s="1"/>
  <c r="AB52" i="32"/>
  <c r="P73" i="12"/>
  <c r="P75" i="12" s="1"/>
  <c r="P79" i="12" s="1"/>
  <c r="Q39" i="13"/>
  <c r="Q49" i="11" l="1"/>
  <c r="Q48" i="11" s="1"/>
  <c r="Q76" i="11"/>
  <c r="R75" i="11" s="1"/>
  <c r="Q12" i="27"/>
  <c r="Q16" i="27" s="1"/>
  <c r="Q12" i="28"/>
  <c r="Q19" i="28" s="1"/>
  <c r="Q9" i="11"/>
  <c r="Q44" i="11" s="1"/>
  <c r="Q44" i="13"/>
  <c r="Q72" i="12" s="1"/>
  <c r="Q45" i="13"/>
  <c r="Q70" i="12" s="1"/>
  <c r="Q68" i="11" l="1"/>
  <c r="Q78" i="11" s="1"/>
  <c r="Q82" i="11" s="1"/>
  <c r="T47" i="32"/>
  <c r="T49" i="32"/>
  <c r="R32" i="13"/>
  <c r="R12" i="13"/>
  <c r="Q73" i="12"/>
  <c r="Q75" i="12" s="1"/>
  <c r="X40" i="29" l="1"/>
  <c r="X42" i="29" s="1"/>
  <c r="R15" i="13"/>
  <c r="T50" i="32"/>
  <c r="T54" i="32" s="1"/>
  <c r="R34" i="13"/>
  <c r="X30" i="29"/>
  <c r="X31" i="29" s="1"/>
  <c r="R12" i="28"/>
  <c r="R19" i="28" s="1"/>
  <c r="Q79" i="12"/>
  <c r="R12" i="27"/>
  <c r="R16" i="27" s="1"/>
  <c r="X43" i="29" l="1"/>
  <c r="X44" i="29" s="1"/>
  <c r="X47" i="29" s="1"/>
  <c r="R36" i="13"/>
  <c r="R39" i="13" s="1"/>
  <c r="R76" i="11"/>
  <c r="S75" i="11" s="1"/>
  <c r="R45" i="13" l="1"/>
  <c r="S32" i="13" s="1"/>
  <c r="R68" i="11"/>
  <c r="R44" i="13"/>
  <c r="S12" i="13" s="1"/>
  <c r="R9" i="11"/>
  <c r="R44" i="11" s="1"/>
  <c r="R49" i="11"/>
  <c r="R48" i="11" s="1"/>
  <c r="R70" i="12" l="1"/>
  <c r="U47" i="32" s="1"/>
  <c r="R78" i="11"/>
  <c r="R82" i="11" s="1"/>
  <c r="R72" i="12"/>
  <c r="S15" i="13"/>
  <c r="Y30" i="29"/>
  <c r="Y31" i="29" s="1"/>
  <c r="S34" i="13"/>
  <c r="Y40" i="29"/>
  <c r="Y42" i="29" s="1"/>
  <c r="U49" i="32" l="1"/>
  <c r="U50" i="32" s="1"/>
  <c r="U54" i="32" s="1"/>
  <c r="R73" i="12"/>
  <c r="R75" i="12" s="1"/>
  <c r="S12" i="28" s="1"/>
  <c r="S19" i="28" s="1"/>
  <c r="S36" i="13"/>
  <c r="Y43" i="29"/>
  <c r="Y44" i="29" s="1"/>
  <c r="Y47" i="29" s="1"/>
  <c r="S12" i="27" l="1"/>
  <c r="S16" i="27" s="1"/>
  <c r="R79" i="12"/>
  <c r="S39" i="13"/>
  <c r="S49" i="11" l="1"/>
  <c r="S48" i="11" s="1"/>
  <c r="S76" i="11"/>
  <c r="S68" i="11" s="1"/>
  <c r="S45" i="13"/>
  <c r="S70" i="12" s="1"/>
  <c r="S9" i="11"/>
  <c r="S44" i="11" s="1"/>
  <c r="S44" i="13"/>
  <c r="S72" i="12" s="1"/>
  <c r="S78" i="11" l="1"/>
  <c r="S82" i="11" s="1"/>
  <c r="T75" i="11"/>
  <c r="V47" i="32"/>
  <c r="V49" i="32"/>
  <c r="T32" i="13"/>
  <c r="Z40" i="29" s="1"/>
  <c r="Z42" i="29" s="1"/>
  <c r="S73" i="12"/>
  <c r="S75" i="12" s="1"/>
  <c r="S79" i="12" s="1"/>
  <c r="T12" i="13"/>
  <c r="Z30" i="29" s="1"/>
  <c r="Z31" i="29" s="1"/>
  <c r="T76" i="11" l="1"/>
  <c r="T68" i="11" s="1"/>
  <c r="V50" i="32"/>
  <c r="V54" i="32" s="1"/>
  <c r="T34" i="13"/>
  <c r="Z43" i="29"/>
  <c r="Z44" i="29" s="1"/>
  <c r="Z47" i="29" s="1"/>
  <c r="U75" i="11"/>
  <c r="T12" i="27"/>
  <c r="T16" i="27" s="1"/>
  <c r="T12" i="28"/>
  <c r="T19" i="28" s="1"/>
  <c r="T15" i="13"/>
  <c r="T36" i="13" l="1"/>
  <c r="T39" i="13" l="1"/>
  <c r="T45" i="13" l="1"/>
  <c r="T70" i="12" s="1"/>
  <c r="W47" i="32" s="1"/>
  <c r="T9" i="11"/>
  <c r="T44" i="11" s="1"/>
  <c r="T49" i="11"/>
  <c r="T48" i="11" s="1"/>
  <c r="T78" i="11" s="1"/>
  <c r="T44" i="13"/>
  <c r="T72" i="12" s="1"/>
  <c r="W49" i="32" s="1"/>
  <c r="U32" i="13" l="1"/>
  <c r="U34" i="13" s="1"/>
  <c r="W50" i="32"/>
  <c r="W54" i="32" s="1"/>
  <c r="U12" i="13"/>
  <c r="U15" i="13" s="1"/>
  <c r="T82" i="11"/>
  <c r="T73" i="12"/>
  <c r="T75" i="12" s="1"/>
  <c r="U12" i="28" s="1"/>
  <c r="U19" i="28" s="1"/>
  <c r="AA40" i="29" l="1"/>
  <c r="AA42" i="29" s="1"/>
  <c r="U36" i="13"/>
  <c r="U39" i="13" s="1"/>
  <c r="U45" i="13" s="1"/>
  <c r="V32" i="13" s="1"/>
  <c r="AA30" i="29"/>
  <c r="AA31" i="29" s="1"/>
  <c r="T79" i="12"/>
  <c r="U76" i="11" s="1"/>
  <c r="V75" i="11" s="1"/>
  <c r="U12" i="27"/>
  <c r="U16" i="27" s="1"/>
  <c r="AA43" i="29" l="1"/>
  <c r="AA44" i="29" s="1"/>
  <c r="AA47" i="29" s="1"/>
  <c r="U9" i="11"/>
  <c r="U44" i="11" s="1"/>
  <c r="U70" i="12"/>
  <c r="X47" i="32" s="1"/>
  <c r="U49" i="11"/>
  <c r="U48" i="11" s="1"/>
  <c r="U44" i="13"/>
  <c r="U72" i="12" s="1"/>
  <c r="X49" i="32" s="1"/>
  <c r="U68" i="11"/>
  <c r="AB40" i="29"/>
  <c r="AB42" i="29" s="1"/>
  <c r="V34" i="13"/>
  <c r="X50" i="32" l="1"/>
  <c r="X54" i="32" s="1"/>
  <c r="U73" i="12"/>
  <c r="U75" i="12" s="1"/>
  <c r="U79" i="12" s="1"/>
  <c r="V76" i="11" s="1"/>
  <c r="V68" i="11" s="1"/>
  <c r="U78" i="11"/>
  <c r="U82" i="11" s="1"/>
  <c r="V12" i="13"/>
  <c r="AB30" i="29" s="1"/>
  <c r="AB31" i="29" s="1"/>
  <c r="AB43" i="29" s="1"/>
  <c r="AB44" i="29" s="1"/>
  <c r="AB47" i="29" s="1"/>
  <c r="V12" i="28" l="1"/>
  <c r="V19" i="28" s="1"/>
  <c r="V12" i="27"/>
  <c r="V16" i="27" s="1"/>
  <c r="V15" i="13"/>
  <c r="V36" i="13" s="1"/>
  <c r="W75" i="11"/>
  <c r="V39" i="13" l="1"/>
  <c r="V49" i="11" s="1"/>
  <c r="V48" i="11" s="1"/>
  <c r="V78" i="11" s="1"/>
  <c r="V45" i="13" l="1"/>
  <c r="W32" i="13" s="1"/>
  <c r="W34" i="13" s="1"/>
  <c r="V44" i="13"/>
  <c r="V72" i="12" s="1"/>
  <c r="Y49" i="32" s="1"/>
  <c r="V9" i="11"/>
  <c r="V44" i="11" s="1"/>
  <c r="V82" i="11" s="1"/>
  <c r="AC40" i="29" l="1"/>
  <c r="AC42" i="29" s="1"/>
  <c r="W12" i="13"/>
  <c r="AC30" i="29" s="1"/>
  <c r="AC31" i="29" s="1"/>
  <c r="V70" i="12"/>
  <c r="Y47" i="32" s="1"/>
  <c r="Y50" i="32" s="1"/>
  <c r="Y54" i="32" s="1"/>
  <c r="AC43" i="29" l="1"/>
  <c r="AC44" i="29" s="1"/>
  <c r="AC47" i="29" s="1"/>
  <c r="W15" i="13"/>
  <c r="W36" i="13" s="1"/>
  <c r="W39" i="13" s="1"/>
  <c r="W45" i="13" s="1"/>
  <c r="V73" i="12"/>
  <c r="V75" i="12" s="1"/>
  <c r="W12" i="27" s="1"/>
  <c r="W16" i="27" s="1"/>
  <c r="W12" i="28" l="1"/>
  <c r="W19" i="28" s="1"/>
  <c r="V79" i="12"/>
  <c r="W76" i="11" s="1"/>
  <c r="X75" i="11" s="1"/>
  <c r="W44" i="13"/>
  <c r="X12" i="13" s="1"/>
  <c r="W9" i="11"/>
  <c r="W44" i="11" s="1"/>
  <c r="W49" i="11"/>
  <c r="W48" i="11" s="1"/>
  <c r="W70" i="12"/>
  <c r="Z47" i="32" s="1"/>
  <c r="X32" i="13"/>
  <c r="W68" i="11" l="1"/>
  <c r="W78" i="11" s="1"/>
  <c r="W82" i="11" s="1"/>
  <c r="W72" i="12"/>
  <c r="Z49" i="32" s="1"/>
  <c r="Z50" i="32" s="1"/>
  <c r="Z54" i="32" s="1"/>
  <c r="X15" i="13"/>
  <c r="AD30" i="29"/>
  <c r="AD31" i="29" s="1"/>
  <c r="AD40" i="29"/>
  <c r="AD42" i="29" s="1"/>
  <c r="X34" i="13"/>
  <c r="W73" i="12" l="1"/>
  <c r="W75" i="12" s="1"/>
  <c r="X12" i="27" s="1"/>
  <c r="X16" i="27" s="1"/>
  <c r="AD43" i="29"/>
  <c r="AD44" i="29" s="1"/>
  <c r="AD47" i="29" s="1"/>
  <c r="X36" i="13"/>
  <c r="X12" i="28" l="1"/>
  <c r="X19" i="28" s="1"/>
  <c r="W79" i="12"/>
  <c r="X76" i="11" s="1"/>
  <c r="Y75" i="11" s="1"/>
  <c r="X39" i="13"/>
  <c r="X45" i="13" s="1"/>
  <c r="X68" i="11" l="1"/>
  <c r="X49" i="11"/>
  <c r="X48" i="11" s="1"/>
  <c r="X44" i="13"/>
  <c r="Y12" i="13" s="1"/>
  <c r="X9" i="11"/>
  <c r="X44" i="11" s="1"/>
  <c r="X70" i="12"/>
  <c r="AA47" i="32" s="1"/>
  <c r="Y32" i="13"/>
  <c r="X78" i="11" l="1"/>
  <c r="X82" i="11" s="1"/>
  <c r="X72" i="12"/>
  <c r="AA49" i="32" s="1"/>
  <c r="AA50" i="32" s="1"/>
  <c r="AA54" i="32" s="1"/>
  <c r="AE30" i="29"/>
  <c r="AE31" i="29" s="1"/>
  <c r="Y15" i="13"/>
  <c r="AE40" i="29"/>
  <c r="AE42" i="29" s="1"/>
  <c r="Y34" i="13"/>
  <c r="X73" i="12" l="1"/>
  <c r="X75" i="12" s="1"/>
  <c r="Y12" i="27" s="1"/>
  <c r="Y16" i="27" s="1"/>
  <c r="Y36" i="13"/>
  <c r="AE43" i="29"/>
  <c r="AE44" i="29" s="1"/>
  <c r="AE47" i="29" s="1"/>
  <c r="X79" i="12" l="1"/>
  <c r="Y76" i="11" s="1"/>
  <c r="Z75" i="11" s="1"/>
  <c r="Y12" i="28"/>
  <c r="Y19" i="28" s="1"/>
  <c r="Y39" i="13"/>
  <c r="Y9" i="11" s="1"/>
  <c r="Y44" i="11" s="1"/>
  <c r="Y68" i="11" l="1"/>
  <c r="Y44" i="13"/>
  <c r="Y72" i="12" s="1"/>
  <c r="AB49" i="32" s="1"/>
  <c r="Y45" i="13"/>
  <c r="Y70" i="12" s="1"/>
  <c r="AB47" i="32" s="1"/>
  <c r="Y49" i="11"/>
  <c r="Y48" i="11" s="1"/>
  <c r="AB50" i="32" l="1"/>
  <c r="AB54" i="32" s="1"/>
  <c r="Y78" i="11"/>
  <c r="Y82" i="11" s="1"/>
  <c r="Z12" i="13"/>
  <c r="AF30" i="29" s="1"/>
  <c r="AF31" i="29" s="1"/>
  <c r="Z32" i="13"/>
  <c r="AF40" i="29" s="1"/>
  <c r="AF42" i="29" s="1"/>
  <c r="Y73" i="12"/>
  <c r="Y75" i="12" s="1"/>
  <c r="Z15" i="13" l="1"/>
  <c r="Z34" i="13"/>
  <c r="AF43" i="29"/>
  <c r="AF44" i="29" s="1"/>
  <c r="AF47" i="29" s="1"/>
  <c r="Y79" i="12"/>
  <c r="Z76" i="11" s="1"/>
  <c r="Z68" i="11" s="1"/>
  <c r="Z12" i="27"/>
  <c r="Z16" i="27" s="1"/>
  <c r="Z12" i="28"/>
  <c r="Z19" i="28" s="1"/>
  <c r="Z36" i="13" l="1"/>
  <c r="Z39" i="13" l="1"/>
  <c r="Z45" i="13" s="1"/>
  <c r="Z70" i="12" s="1"/>
  <c r="AC47" i="32" l="1"/>
  <c r="AO70" i="12"/>
  <c r="Z49" i="11"/>
  <c r="Z48" i="11" s="1"/>
  <c r="Z78" i="11" s="1"/>
  <c r="AA32" i="13"/>
  <c r="Z9" i="11"/>
  <c r="Z44" i="11" s="1"/>
  <c r="Z44" i="13"/>
  <c r="AA12" i="13" s="1"/>
  <c r="AG40" i="29" l="1"/>
  <c r="AP32" i="13"/>
  <c r="AG30" i="29"/>
  <c r="AG31" i="29" s="1"/>
  <c r="AP12" i="13"/>
  <c r="AP15" i="13" s="1"/>
  <c r="Z82" i="11"/>
  <c r="AA15" i="13"/>
  <c r="Z72" i="12"/>
  <c r="AC49" i="32" l="1"/>
  <c r="AC50" i="32" s="1"/>
  <c r="AO72" i="12"/>
  <c r="AO73" i="12" s="1"/>
  <c r="Z73" i="12"/>
  <c r="Z75" i="12" s="1"/>
  <c r="AA12" i="28" s="1"/>
  <c r="AA19" i="28" s="1"/>
  <c r="AA21" i="28" s="1"/>
  <c r="AA23" i="28" s="1"/>
  <c r="AD31" i="28" s="1"/>
  <c r="AO75" i="12" l="1"/>
  <c r="F31" i="33"/>
  <c r="F32" i="33" s="1"/>
  <c r="F35" i="33" s="1"/>
  <c r="AC30" i="28"/>
  <c r="AB30" i="28"/>
  <c r="AA12" i="27"/>
  <c r="AA16" i="27" s="1"/>
  <c r="AA18" i="27" s="1"/>
  <c r="AA20" i="27" s="1"/>
  <c r="AC28" i="27" s="1"/>
  <c r="AF31" i="28"/>
  <c r="AG25" i="28"/>
  <c r="AC31" i="28"/>
  <c r="AD34" i="28" s="1"/>
  <c r="AG26" i="28"/>
  <c r="AF30" i="28"/>
  <c r="Z78" i="12"/>
  <c r="AO78" i="12" s="1"/>
  <c r="AE31" i="28"/>
  <c r="AE34" i="28" s="1"/>
  <c r="AB31" i="28"/>
  <c r="AL27" i="28"/>
  <c r="AL28" i="28" s="1"/>
  <c r="AA31" i="28"/>
  <c r="AA34" i="28" s="1"/>
  <c r="AD30" i="28"/>
  <c r="AE30" i="28"/>
  <c r="AA30" i="28"/>
  <c r="AA33" i="28" s="1"/>
  <c r="AD33" i="28" l="1"/>
  <c r="AE33" i="28"/>
  <c r="AC34" i="28"/>
  <c r="AG28" i="28"/>
  <c r="AH31" i="28" s="1"/>
  <c r="AE28" i="27"/>
  <c r="Z77" i="12"/>
  <c r="AO77" i="12" s="1"/>
  <c r="AL24" i="27"/>
  <c r="AL25" i="27" s="1"/>
  <c r="AL23" i="13" s="1"/>
  <c r="AR39" i="29" s="1"/>
  <c r="AE27" i="27"/>
  <c r="AF27" i="27"/>
  <c r="AA27" i="27"/>
  <c r="AA30" i="27" s="1"/>
  <c r="Z34" i="14" s="1"/>
  <c r="AA58" i="11" s="1"/>
  <c r="AD28" i="27"/>
  <c r="AD31" i="27" s="1"/>
  <c r="AC35" i="14" s="1"/>
  <c r="AC27" i="27"/>
  <c r="AB28" i="27"/>
  <c r="AC31" i="27" s="1"/>
  <c r="AB27" i="27"/>
  <c r="AD27" i="27"/>
  <c r="AA28" i="27"/>
  <c r="AA31" i="27" s="1"/>
  <c r="Z35" i="14" s="1"/>
  <c r="AA15" i="11" s="1"/>
  <c r="AP15" i="11" s="1"/>
  <c r="AP12" i="11" s="1"/>
  <c r="AG22" i="27"/>
  <c r="AG23" i="27"/>
  <c r="AF33" i="28"/>
  <c r="AF34" i="28"/>
  <c r="AC33" i="28"/>
  <c r="AB33" i="28"/>
  <c r="AF28" i="27"/>
  <c r="AB34" i="28"/>
  <c r="AO79" i="12" l="1"/>
  <c r="AP76" i="11" s="1"/>
  <c r="F37" i="33"/>
  <c r="F38" i="33" s="1"/>
  <c r="AA51" i="11"/>
  <c r="AP58" i="11"/>
  <c r="AP51" i="11" s="1"/>
  <c r="AC52" i="32"/>
  <c r="AA12" i="11"/>
  <c r="Z79" i="12"/>
  <c r="AB30" i="27"/>
  <c r="AA34" i="14" s="1"/>
  <c r="AB58" i="11" s="1"/>
  <c r="AB35" i="14"/>
  <c r="AI30" i="28"/>
  <c r="AJ30" i="28"/>
  <c r="AL30" i="28"/>
  <c r="AL31" i="28"/>
  <c r="AI31" i="28"/>
  <c r="AK31" i="28"/>
  <c r="AH30" i="28"/>
  <c r="AG30" i="28"/>
  <c r="AG33" i="28" s="1"/>
  <c r="AG31" i="28"/>
  <c r="AG34" i="28" s="1"/>
  <c r="AK30" i="28"/>
  <c r="AJ31" i="28"/>
  <c r="AF31" i="27"/>
  <c r="AE35" i="14" s="1"/>
  <c r="AD30" i="27"/>
  <c r="AC34" i="14" s="1"/>
  <c r="AE30" i="27"/>
  <c r="AD34" i="14" s="1"/>
  <c r="AG25" i="27"/>
  <c r="AG27" i="27" s="1"/>
  <c r="AG30" i="27" s="1"/>
  <c r="AB31" i="27"/>
  <c r="AA35" i="14" s="1"/>
  <c r="AB15" i="11" s="1"/>
  <c r="AE31" i="27"/>
  <c r="AD35" i="14" s="1"/>
  <c r="AC30" i="27"/>
  <c r="AB34" i="14" s="1"/>
  <c r="AF30" i="27"/>
  <c r="AE34" i="14" s="1"/>
  <c r="AA76" i="11" l="1"/>
  <c r="AD52" i="32"/>
  <c r="AB12" i="11"/>
  <c r="E11" i="26"/>
  <c r="AA16" i="26" s="1"/>
  <c r="AF34" i="14"/>
  <c r="AL33" i="28"/>
  <c r="AI33" i="28"/>
  <c r="AJ33" i="28"/>
  <c r="AK33" i="28"/>
  <c r="AL34" i="28"/>
  <c r="AH33" i="28"/>
  <c r="AJ34" i="28"/>
  <c r="AH34" i="28"/>
  <c r="AI34" i="28"/>
  <c r="AK34" i="28"/>
  <c r="AI28" i="27"/>
  <c r="AJ27" i="27"/>
  <c r="AI27" i="27"/>
  <c r="AJ28" i="27"/>
  <c r="AH27" i="27"/>
  <c r="AK27" i="27"/>
  <c r="AG23" i="13"/>
  <c r="AK28" i="27"/>
  <c r="AL28" i="27"/>
  <c r="AL27" i="27"/>
  <c r="AG28" i="27"/>
  <c r="AG31" i="27" s="1"/>
  <c r="AF35" i="14" s="1"/>
  <c r="AH28" i="27"/>
  <c r="AC15" i="11"/>
  <c r="AC58" i="11"/>
  <c r="AC51" i="11" s="1"/>
  <c r="AB51" i="11"/>
  <c r="AM39" i="29" l="1"/>
  <c r="AQ23" i="13"/>
  <c r="AA31" i="13"/>
  <c r="AG41" i="29" s="1"/>
  <c r="AG42" i="29" s="1"/>
  <c r="AG43" i="29" s="1"/>
  <c r="AG44" i="29" s="1"/>
  <c r="AG47" i="29" s="1"/>
  <c r="AP75" i="11"/>
  <c r="AL30" i="27"/>
  <c r="AK34" i="14" s="1"/>
  <c r="AE52" i="32"/>
  <c r="AD15" i="11"/>
  <c r="Z33" i="14"/>
  <c r="AK31" i="27"/>
  <c r="AJ35" i="14" s="1"/>
  <c r="AK30" i="27"/>
  <c r="AJ34" i="14" s="1"/>
  <c r="AH31" i="27"/>
  <c r="AG35" i="14" s="1"/>
  <c r="AL31" i="27"/>
  <c r="AK35" i="14" s="1"/>
  <c r="AI30" i="27"/>
  <c r="AH34" i="14" s="1"/>
  <c r="AI31" i="27"/>
  <c r="AH35" i="14" s="1"/>
  <c r="AJ31" i="27"/>
  <c r="AI35" i="14" s="1"/>
  <c r="AH30" i="27"/>
  <c r="AG34" i="14" s="1"/>
  <c r="AJ30" i="27"/>
  <c r="AI34" i="14" s="1"/>
  <c r="AC12" i="11"/>
  <c r="AD58" i="11"/>
  <c r="AD51" i="11" s="1"/>
  <c r="AC38" i="32" l="1"/>
  <c r="AC40" i="32" s="1"/>
  <c r="AC54" i="32" s="1"/>
  <c r="AA34" i="13"/>
  <c r="AA36" i="13" s="1"/>
  <c r="AA39" i="13" s="1"/>
  <c r="AA49" i="11" s="1"/>
  <c r="AP31" i="13"/>
  <c r="AP34" i="13" s="1"/>
  <c r="AP36" i="13" s="1"/>
  <c r="AF52" i="32"/>
  <c r="AE15" i="11"/>
  <c r="AF15" i="11" s="1"/>
  <c r="AD12" i="11"/>
  <c r="AA75" i="11"/>
  <c r="AE58" i="11"/>
  <c r="AE51" i="11" s="1"/>
  <c r="AA44" i="13" l="1"/>
  <c r="AB12" i="13" s="1"/>
  <c r="AH30" i="29" s="1"/>
  <c r="AH31" i="29" s="1"/>
  <c r="AA9" i="11"/>
  <c r="AP9" i="11" s="1"/>
  <c r="AA45" i="13"/>
  <c r="AA68" i="11"/>
  <c r="AP68" i="11"/>
  <c r="F12" i="33" s="1"/>
  <c r="F45" i="33" s="1"/>
  <c r="AA48" i="11"/>
  <c r="AP49" i="11"/>
  <c r="AP48" i="11" s="1"/>
  <c r="F14" i="33" s="1"/>
  <c r="AE12" i="11"/>
  <c r="AG52" i="32"/>
  <c r="AF58" i="11"/>
  <c r="AG58" i="11" s="1"/>
  <c r="AB75" i="11"/>
  <c r="AF12" i="11"/>
  <c r="AG15" i="11"/>
  <c r="F53" i="33" l="1"/>
  <c r="F15" i="33"/>
  <c r="AP44" i="11"/>
  <c r="F9" i="33"/>
  <c r="AB15" i="13"/>
  <c r="AA72" i="12"/>
  <c r="AD49" i="32" s="1"/>
  <c r="AA44" i="11"/>
  <c r="AB32" i="13"/>
  <c r="AA70" i="12"/>
  <c r="AD47" i="32" s="1"/>
  <c r="AP78" i="11"/>
  <c r="AF51" i="11"/>
  <c r="AA78" i="11"/>
  <c r="F50" i="32"/>
  <c r="F54" i="32" s="1"/>
  <c r="AH52" i="32"/>
  <c r="AI52" i="32"/>
  <c r="AH58" i="11"/>
  <c r="AG51" i="11"/>
  <c r="AG12" i="11"/>
  <c r="AH15" i="11"/>
  <c r="F10" i="33" l="1"/>
  <c r="F44" i="33" s="1"/>
  <c r="F52" i="33"/>
  <c r="AA73" i="12"/>
  <c r="AA75" i="12" s="1"/>
  <c r="AB12" i="28" s="1"/>
  <c r="AB19" i="28" s="1"/>
  <c r="AD50" i="32"/>
  <c r="AD54" i="32" s="1"/>
  <c r="AH40" i="29"/>
  <c r="AH42" i="29" s="1"/>
  <c r="AH43" i="29" s="1"/>
  <c r="AH44" i="29" s="1"/>
  <c r="AH47" i="29" s="1"/>
  <c r="AB34" i="13"/>
  <c r="AB36" i="13" s="1"/>
  <c r="AB39" i="13" s="1"/>
  <c r="AP82" i="11"/>
  <c r="AA82" i="11"/>
  <c r="AJ52" i="32"/>
  <c r="AI15" i="11"/>
  <c r="AH12" i="11"/>
  <c r="AI58" i="11"/>
  <c r="AH51" i="11"/>
  <c r="AB12" i="27" l="1"/>
  <c r="AB16" i="27" s="1"/>
  <c r="AA79" i="12"/>
  <c r="AB76" i="11" s="1"/>
  <c r="AC75" i="11" s="1"/>
  <c r="AB45" i="13"/>
  <c r="AB70" i="12" s="1"/>
  <c r="AK52" i="32"/>
  <c r="AB44" i="13"/>
  <c r="AC12" i="13" s="1"/>
  <c r="AB49" i="11"/>
  <c r="AB48" i="11" s="1"/>
  <c r="AB9" i="11"/>
  <c r="AB44" i="11" s="1"/>
  <c r="AI51" i="11"/>
  <c r="AJ58" i="11"/>
  <c r="AJ15" i="11"/>
  <c r="AI12" i="11"/>
  <c r="AC32" i="13" l="1"/>
  <c r="AC34" i="13" s="1"/>
  <c r="AC15" i="13"/>
  <c r="AB68" i="11"/>
  <c r="AB78" i="11" s="1"/>
  <c r="AB82" i="11" s="1"/>
  <c r="AE47" i="32"/>
  <c r="AL52" i="32"/>
  <c r="AI30" i="29"/>
  <c r="AI31" i="29" s="1"/>
  <c r="AB72" i="12"/>
  <c r="AJ51" i="11"/>
  <c r="AK58" i="11"/>
  <c r="AJ12" i="11"/>
  <c r="AK15" i="11"/>
  <c r="AC36" i="13" l="1"/>
  <c r="AC39" i="13" s="1"/>
  <c r="AI40" i="29"/>
  <c r="AI42" i="29" s="1"/>
  <c r="AI43" i="29" s="1"/>
  <c r="AI44" i="29" s="1"/>
  <c r="AI47" i="29" s="1"/>
  <c r="AE49" i="32"/>
  <c r="AE50" i="32" s="1"/>
  <c r="AE54" i="32" s="1"/>
  <c r="AM52" i="32"/>
  <c r="AB73" i="12"/>
  <c r="AB75" i="12" s="1"/>
  <c r="AB79" i="12" s="1"/>
  <c r="AL15" i="11"/>
  <c r="AL12" i="11" s="1"/>
  <c r="AK12" i="11"/>
  <c r="AL58" i="11"/>
  <c r="AL51" i="11" s="1"/>
  <c r="AK51" i="11"/>
  <c r="AC49" i="11" l="1"/>
  <c r="AC48" i="11" s="1"/>
  <c r="AC76" i="11"/>
  <c r="AD75" i="11" s="1"/>
  <c r="AN52" i="32"/>
  <c r="AC12" i="27"/>
  <c r="AC16" i="27" s="1"/>
  <c r="AC12" i="28"/>
  <c r="AC19" i="28" s="1"/>
  <c r="AC9" i="11"/>
  <c r="AC44" i="11" s="1"/>
  <c r="AC44" i="13"/>
  <c r="AC72" i="12" s="1"/>
  <c r="AC45" i="13"/>
  <c r="AC70" i="12" s="1"/>
  <c r="AC68" i="11" l="1"/>
  <c r="AC78" i="11" s="1"/>
  <c r="AC82" i="11" s="1"/>
  <c r="AF47" i="32"/>
  <c r="AF49" i="32"/>
  <c r="AD12" i="13"/>
  <c r="AD32" i="13"/>
  <c r="AC73" i="12"/>
  <c r="AC75" i="12" s="1"/>
  <c r="AJ40" i="29" l="1"/>
  <c r="AJ42" i="29" s="1"/>
  <c r="AD15" i="13"/>
  <c r="AF50" i="32"/>
  <c r="AF54" i="32" s="1"/>
  <c r="AJ30" i="29"/>
  <c r="AJ31" i="29" s="1"/>
  <c r="AD34" i="13"/>
  <c r="AC79" i="12"/>
  <c r="AD12" i="27"/>
  <c r="AD16" i="27" s="1"/>
  <c r="AD12" i="28"/>
  <c r="AD19" i="28" s="1"/>
  <c r="AJ43" i="29" l="1"/>
  <c r="AJ44" i="29" s="1"/>
  <c r="AJ47" i="29" s="1"/>
  <c r="AD36" i="13"/>
  <c r="AD39" i="13" s="1"/>
  <c r="AD76" i="11"/>
  <c r="AD68" i="11" s="1"/>
  <c r="AE75" i="11" l="1"/>
  <c r="AD49" i="11"/>
  <c r="AD48" i="11" s="1"/>
  <c r="AD78" i="11" s="1"/>
  <c r="AD44" i="13"/>
  <c r="AD9" i="11"/>
  <c r="AD44" i="11" s="1"/>
  <c r="AD45" i="13"/>
  <c r="AD82" i="11" l="1"/>
  <c r="AD72" i="12"/>
  <c r="AE12" i="13"/>
  <c r="AE32" i="13"/>
  <c r="AD70" i="12"/>
  <c r="AG49" i="32" l="1"/>
  <c r="AG47" i="32"/>
  <c r="AE34" i="13"/>
  <c r="AK40" i="29"/>
  <c r="AK42" i="29" s="1"/>
  <c r="AE15" i="13"/>
  <c r="AK30" i="29"/>
  <c r="AK31" i="29" s="1"/>
  <c r="AD73" i="12"/>
  <c r="AD75" i="12" s="1"/>
  <c r="AG50" i="32" l="1"/>
  <c r="AG54" i="32" s="1"/>
  <c r="AK43" i="29"/>
  <c r="AK44" i="29" s="1"/>
  <c r="AK47" i="29" s="1"/>
  <c r="AE36" i="13"/>
  <c r="AE12" i="28"/>
  <c r="AE19" i="28" s="1"/>
  <c r="AD79" i="12"/>
  <c r="AE12" i="27"/>
  <c r="AE16" i="27" s="1"/>
  <c r="AE76" i="11" l="1"/>
  <c r="AF75" i="11" s="1"/>
  <c r="AE39" i="13"/>
  <c r="AE44" i="13" l="1"/>
  <c r="AF12" i="13" s="1"/>
  <c r="AE68" i="11"/>
  <c r="AE9" i="11"/>
  <c r="AE44" i="11" s="1"/>
  <c r="AE49" i="11"/>
  <c r="AE48" i="11" s="1"/>
  <c r="AE45" i="13"/>
  <c r="AE70" i="12" s="1"/>
  <c r="AE72" i="12" l="1"/>
  <c r="AH49" i="32" s="1"/>
  <c r="AE78" i="11"/>
  <c r="AE82" i="11" s="1"/>
  <c r="AH47" i="32"/>
  <c r="AF32" i="13"/>
  <c r="AF34" i="13" s="1"/>
  <c r="AF15" i="13"/>
  <c r="AL30" i="29"/>
  <c r="AL31" i="29" s="1"/>
  <c r="AE73" i="12" l="1"/>
  <c r="AE75" i="12" s="1"/>
  <c r="AF12" i="27" s="1"/>
  <c r="AF16" i="27" s="1"/>
  <c r="AH50" i="32"/>
  <c r="AH54" i="32" s="1"/>
  <c r="AL40" i="29"/>
  <c r="AL42" i="29" s="1"/>
  <c r="AL43" i="29" s="1"/>
  <c r="AL44" i="29" s="1"/>
  <c r="AL47" i="29" s="1"/>
  <c r="AF36" i="13"/>
  <c r="AE79" i="12" l="1"/>
  <c r="AF76" i="11" s="1"/>
  <c r="AG75" i="11" s="1"/>
  <c r="AF12" i="28"/>
  <c r="AF19" i="28" s="1"/>
  <c r="AF39" i="13"/>
  <c r="AF9" i="11" s="1"/>
  <c r="AF44" i="11" s="1"/>
  <c r="AF68" i="11" l="1"/>
  <c r="AF45" i="13"/>
  <c r="AF70" i="12" s="1"/>
  <c r="AI47" i="32" s="1"/>
  <c r="AF44" i="13"/>
  <c r="AF72" i="12" s="1"/>
  <c r="AI49" i="32" s="1"/>
  <c r="AF49" i="11"/>
  <c r="AF48" i="11" s="1"/>
  <c r="AF78" i="11" l="1"/>
  <c r="AF82" i="11" s="1"/>
  <c r="AI50" i="32"/>
  <c r="AI54" i="32" s="1"/>
  <c r="AG32" i="13"/>
  <c r="AG34" i="13" s="1"/>
  <c r="AG12" i="13"/>
  <c r="AM30" i="29" s="1"/>
  <c r="AM31" i="29" s="1"/>
  <c r="AF73" i="12"/>
  <c r="AF75" i="12" s="1"/>
  <c r="AM40" i="29" l="1"/>
  <c r="AM42" i="29" s="1"/>
  <c r="AM43" i="29" s="1"/>
  <c r="AM44" i="29" s="1"/>
  <c r="AM47" i="29" s="1"/>
  <c r="AG15" i="13"/>
  <c r="AG36" i="13" s="1"/>
  <c r="AF79" i="12"/>
  <c r="AG76" i="11" s="1"/>
  <c r="AG12" i="27"/>
  <c r="AG16" i="27" s="1"/>
  <c r="AG12" i="28"/>
  <c r="AG19" i="28" s="1"/>
  <c r="AH75" i="11" l="1"/>
  <c r="AG68" i="11"/>
  <c r="AG39" i="13"/>
  <c r="AG49" i="11" l="1"/>
  <c r="AG48" i="11" s="1"/>
  <c r="AG78" i="11" s="1"/>
  <c r="AG44" i="13"/>
  <c r="AG9" i="11"/>
  <c r="AG44" i="11" s="1"/>
  <c r="AG45" i="13"/>
  <c r="AG82" i="11" l="1"/>
  <c r="AG70" i="12"/>
  <c r="AJ47" i="32" s="1"/>
  <c r="AH32" i="13"/>
  <c r="AH12" i="13"/>
  <c r="AG72" i="12"/>
  <c r="AJ49" i="32" s="1"/>
  <c r="AJ50" i="32" l="1"/>
  <c r="AJ54" i="32" s="1"/>
  <c r="AH15" i="13"/>
  <c r="AN30" i="29"/>
  <c r="AN31" i="29" s="1"/>
  <c r="AH34" i="13"/>
  <c r="AN40" i="29"/>
  <c r="AN42" i="29" s="1"/>
  <c r="AG73" i="12"/>
  <c r="AG75" i="12" s="1"/>
  <c r="AN43" i="29" l="1"/>
  <c r="AN44" i="29" s="1"/>
  <c r="AN47" i="29" s="1"/>
  <c r="AG79" i="12"/>
  <c r="AH76" i="11" s="1"/>
  <c r="AH12" i="28"/>
  <c r="AH19" i="28" s="1"/>
  <c r="AH12" i="27"/>
  <c r="AH16" i="27" s="1"/>
  <c r="AH36" i="13"/>
  <c r="AH39" i="13" l="1"/>
  <c r="AI75" i="11"/>
  <c r="AH68" i="11"/>
  <c r="AH9" i="11" l="1"/>
  <c r="AH44" i="11" s="1"/>
  <c r="AH44" i="13"/>
  <c r="AH45" i="13"/>
  <c r="AH49" i="11"/>
  <c r="AH48" i="11" s="1"/>
  <c r="AH78" i="11" s="1"/>
  <c r="AH82" i="11" l="1"/>
  <c r="AH70" i="12"/>
  <c r="AK47" i="32" s="1"/>
  <c r="AI32" i="13"/>
  <c r="AH72" i="12"/>
  <c r="AK49" i="32" s="1"/>
  <c r="AI12" i="13"/>
  <c r="AK50" i="32" l="1"/>
  <c r="AK54" i="32" s="1"/>
  <c r="AI15" i="13"/>
  <c r="AO30" i="29"/>
  <c r="AO31" i="29" s="1"/>
  <c r="AO40" i="29"/>
  <c r="AO42" i="29" s="1"/>
  <c r="AI34" i="13"/>
  <c r="AH73" i="12"/>
  <c r="AH75" i="12" s="1"/>
  <c r="AI12" i="28" l="1"/>
  <c r="AI19" i="28" s="1"/>
  <c r="AI12" i="27"/>
  <c r="AI16" i="27" s="1"/>
  <c r="AH79" i="12"/>
  <c r="AI76" i="11" s="1"/>
  <c r="AO43" i="29"/>
  <c r="AO44" i="29" s="1"/>
  <c r="AO47" i="29" s="1"/>
  <c r="AI36" i="13"/>
  <c r="AI68" i="11" l="1"/>
  <c r="AJ75" i="11"/>
  <c r="AI39" i="13"/>
  <c r="AI9" i="11" l="1"/>
  <c r="AI44" i="11" s="1"/>
  <c r="AI49" i="11"/>
  <c r="AI48" i="11" s="1"/>
  <c r="AI78" i="11" s="1"/>
  <c r="AI45" i="13"/>
  <c r="AI44" i="13"/>
  <c r="AI82" i="11" l="1"/>
  <c r="AI72" i="12"/>
  <c r="AL49" i="32" s="1"/>
  <c r="AJ12" i="13"/>
  <c r="AJ32" i="13"/>
  <c r="AI70" i="12"/>
  <c r="AL47" i="32" s="1"/>
  <c r="AL50" i="32" l="1"/>
  <c r="AL54" i="32" s="1"/>
  <c r="AP40" i="29"/>
  <c r="AP42" i="29" s="1"/>
  <c r="AJ34" i="13"/>
  <c r="AP30" i="29"/>
  <c r="AP31" i="29" s="1"/>
  <c r="AJ15" i="13"/>
  <c r="AI73" i="12"/>
  <c r="AI75" i="12" s="1"/>
  <c r="AJ36" i="13" l="1"/>
  <c r="AP43" i="29"/>
  <c r="AP44" i="29" s="1"/>
  <c r="AP47" i="29" s="1"/>
  <c r="AJ12" i="28"/>
  <c r="AJ19" i="28" s="1"/>
  <c r="AI79" i="12"/>
  <c r="AJ76" i="11" s="1"/>
  <c r="AJ12" i="27"/>
  <c r="AJ16" i="27" s="1"/>
  <c r="AJ39" i="13" l="1"/>
  <c r="AJ49" i="11" s="1"/>
  <c r="AJ48" i="11" s="1"/>
  <c r="AJ68" i="11"/>
  <c r="AK75" i="11"/>
  <c r="AJ9" i="11" l="1"/>
  <c r="AJ44" i="11" s="1"/>
  <c r="AJ45" i="13"/>
  <c r="AK32" i="13" s="1"/>
  <c r="AJ44" i="13"/>
  <c r="AJ72" i="12" s="1"/>
  <c r="AM49" i="32" s="1"/>
  <c r="AJ78" i="11"/>
  <c r="AJ82" i="11" l="1"/>
  <c r="AJ70" i="12"/>
  <c r="AM47" i="32" s="1"/>
  <c r="AM50" i="32" s="1"/>
  <c r="AM54" i="32" s="1"/>
  <c r="AK12" i="13"/>
  <c r="AQ30" i="29" s="1"/>
  <c r="AQ31" i="29" s="1"/>
  <c r="AQ40" i="29"/>
  <c r="AQ42" i="29" s="1"/>
  <c r="AK34" i="13"/>
  <c r="AJ73" i="12" l="1"/>
  <c r="AJ75" i="12" s="1"/>
  <c r="AK12" i="28" s="1"/>
  <c r="AK19" i="28" s="1"/>
  <c r="AK15" i="13"/>
  <c r="AK36" i="13" s="1"/>
  <c r="AQ43" i="29"/>
  <c r="AQ44" i="29" s="1"/>
  <c r="AQ47" i="29" s="1"/>
  <c r="AK12" i="27" l="1"/>
  <c r="AK16" i="27" s="1"/>
  <c r="AJ79" i="12"/>
  <c r="AK76" i="11" s="1"/>
  <c r="AL75" i="11" s="1"/>
  <c r="AK39" i="13"/>
  <c r="AK68" i="11" l="1"/>
  <c r="AK49" i="11"/>
  <c r="AK48" i="11" s="1"/>
  <c r="AK9" i="11"/>
  <c r="AK44" i="11" s="1"/>
  <c r="AK44" i="13"/>
  <c r="AK45" i="13"/>
  <c r="AK78" i="11" l="1"/>
  <c r="AK82" i="11" s="1"/>
  <c r="AK72" i="12"/>
  <c r="AN49" i="32" s="1"/>
  <c r="AL12" i="13"/>
  <c r="AL32" i="13"/>
  <c r="AK70" i="12"/>
  <c r="AN47" i="32" s="1"/>
  <c r="AN50" i="32" l="1"/>
  <c r="AN54" i="32" s="1"/>
  <c r="AL34" i="13"/>
  <c r="AR40" i="29"/>
  <c r="AR42" i="29" s="1"/>
  <c r="AL15" i="13"/>
  <c r="AR30" i="29"/>
  <c r="AR31" i="29" s="1"/>
  <c r="AK73" i="12"/>
  <c r="AK75" i="12" s="1"/>
  <c r="AL12" i="28" l="1"/>
  <c r="AL19" i="28" s="1"/>
  <c r="AK79" i="12"/>
  <c r="AL12" i="27"/>
  <c r="AL16" i="27" s="1"/>
  <c r="AL36" i="13"/>
  <c r="AR43" i="29"/>
  <c r="AR44" i="29" s="1"/>
  <c r="AR47" i="29" s="1"/>
  <c r="AL76" i="11" l="1"/>
  <c r="AL39" i="13"/>
  <c r="AL45" i="13" l="1"/>
  <c r="AL9" i="11"/>
  <c r="AL44" i="11" s="1"/>
  <c r="AL49" i="11"/>
  <c r="AL48" i="11" s="1"/>
  <c r="AL44" i="13"/>
  <c r="AL68" i="11"/>
  <c r="AL78" i="11" l="1"/>
  <c r="AL82" i="11" s="1"/>
  <c r="AL72" i="12"/>
  <c r="AM12" i="13"/>
  <c r="AQ12" i="13" s="1"/>
  <c r="AQ15" i="13" s="1"/>
  <c r="AL70" i="12"/>
  <c r="AM32" i="13"/>
  <c r="AS40" i="29" l="1"/>
  <c r="AQ32" i="13"/>
  <c r="AO47" i="32"/>
  <c r="AP70" i="12"/>
  <c r="AO49" i="32"/>
  <c r="AP72" i="12"/>
  <c r="AS30" i="29"/>
  <c r="AS31" i="29" s="1"/>
  <c r="AM15" i="13"/>
  <c r="AL73" i="12"/>
  <c r="AL75" i="12" s="1"/>
  <c r="AO50" i="32" l="1"/>
  <c r="AP73" i="12"/>
  <c r="AM12" i="28"/>
  <c r="AM19" i="28" s="1"/>
  <c r="AM21" i="28" s="1"/>
  <c r="AM23" i="28" s="1"/>
  <c r="AM12" i="27"/>
  <c r="AM16" i="27" s="1"/>
  <c r="AM18" i="27" s="1"/>
  <c r="AM20" i="27" s="1"/>
  <c r="AP75" i="12" l="1"/>
  <c r="G31" i="33"/>
  <c r="G32" i="33" s="1"/>
  <c r="G35" i="33" s="1"/>
  <c r="AM28" i="27"/>
  <c r="AM31" i="27" s="1"/>
  <c r="AL77" i="12"/>
  <c r="AP77" i="12" s="1"/>
  <c r="AM27" i="27"/>
  <c r="AM30" i="27" s="1"/>
  <c r="AM31" i="28"/>
  <c r="AM34" i="28" s="1"/>
  <c r="AL78" i="12"/>
  <c r="AP78" i="12" s="1"/>
  <c r="AM30" i="28"/>
  <c r="AM33" i="28" s="1"/>
  <c r="G37" i="33" l="1"/>
  <c r="G38" i="33" s="1"/>
  <c r="AP79" i="12"/>
  <c r="AQ76" i="11" s="1"/>
  <c r="AL34" i="14"/>
  <c r="AM58" i="11" s="1"/>
  <c r="AL79" i="12"/>
  <c r="AL35" i="14"/>
  <c r="AM15" i="11" s="1"/>
  <c r="AM51" i="11" l="1"/>
  <c r="AQ58" i="11"/>
  <c r="AQ51" i="11" s="1"/>
  <c r="AM12" i="11"/>
  <c r="AQ15" i="11"/>
  <c r="AQ12" i="11" s="1"/>
  <c r="AO52" i="32"/>
  <c r="AM76" i="11"/>
  <c r="F11" i="26"/>
  <c r="AM16" i="26" s="1"/>
  <c r="AQ75" i="11" s="1"/>
  <c r="AL33" i="14" l="1"/>
  <c r="AM31" i="13"/>
  <c r="AQ31" i="13" s="1"/>
  <c r="AQ34" i="13" s="1"/>
  <c r="AQ36" i="13" s="1"/>
  <c r="AO38" i="32" l="1"/>
  <c r="AO40" i="32" s="1"/>
  <c r="AO54" i="32" s="1"/>
  <c r="AS41" i="29"/>
  <c r="AS42" i="29" s="1"/>
  <c r="AS43" i="29" s="1"/>
  <c r="AS44" i="29" s="1"/>
  <c r="AS47" i="29" s="1"/>
  <c r="AM34" i="13"/>
  <c r="AM36" i="13" s="1"/>
  <c r="AM75" i="11"/>
  <c r="AM68" i="11" l="1"/>
  <c r="AQ68" i="11"/>
  <c r="G12" i="33" s="1"/>
  <c r="G45" i="33" s="1"/>
  <c r="AM39" i="13"/>
  <c r="AM49" i="11" l="1"/>
  <c r="AM44" i="13"/>
  <c r="AM9" i="11"/>
  <c r="AM45" i="13"/>
  <c r="AM48" i="11" l="1"/>
  <c r="AQ49" i="11"/>
  <c r="AQ48" i="11" s="1"/>
  <c r="AM44" i="11"/>
  <c r="AQ9" i="11"/>
  <c r="AQ78" i="11" l="1"/>
  <c r="G14" i="33"/>
  <c r="G15" i="33" s="1"/>
  <c r="AQ44" i="11"/>
  <c r="G9" i="33"/>
  <c r="AM78" i="11"/>
  <c r="G10" i="33" l="1"/>
  <c r="G44" i="33" s="1"/>
  <c r="G52" i="33"/>
  <c r="G53" i="33"/>
  <c r="AM82" i="11"/>
  <c r="AQ82" i="11"/>
</calcChain>
</file>

<file path=xl/sharedStrings.xml><?xml version="1.0" encoding="utf-8"?>
<sst xmlns="http://schemas.openxmlformats.org/spreadsheetml/2006/main" count="750" uniqueCount="479">
  <si>
    <t>Attivo</t>
  </si>
  <si>
    <t>Cassa e Banca</t>
  </si>
  <si>
    <t>Crediti esegibili nell'esercizio</t>
  </si>
  <si>
    <t xml:space="preserve">       - Crediti v/clienti</t>
  </si>
  <si>
    <t xml:space="preserve">      -  Enti Previd. ed Assistenziali</t>
  </si>
  <si>
    <t xml:space="preserve">      - Erario c/acc. Imposte e Ritenute</t>
  </si>
  <si>
    <t xml:space="preserve">      - Erario Iva</t>
  </si>
  <si>
    <t xml:space="preserve">      - Ratei e Risconti Attivi</t>
  </si>
  <si>
    <t>Rim. Merci, Mat. Prime, Suss., Semilav.</t>
  </si>
  <si>
    <t xml:space="preserve">     - Rimanenze prodotti in corso di lavorazione, semilavorati e finiti</t>
  </si>
  <si>
    <t xml:space="preserve">     - Rimanenze materie prime, sussidiare di consumo e merci</t>
  </si>
  <si>
    <t>Immobilizzazioni Materiali</t>
  </si>
  <si>
    <t xml:space="preserve">    - Immobili</t>
  </si>
  <si>
    <t xml:space="preserve">           1) Fabbricati </t>
  </si>
  <si>
    <t xml:space="preserve">    - F.di Amm. Immobili</t>
  </si>
  <si>
    <t xml:space="preserve">    - Impianti  Macchinari e Attrezzature</t>
  </si>
  <si>
    <t xml:space="preserve">           1) Impianti e macchinari</t>
  </si>
  <si>
    <t xml:space="preserve">           2) Attrezzature industriali e commerciali</t>
  </si>
  <si>
    <t xml:space="preserve">    - F.di Amm. Impianti Macch. Attrezzature</t>
  </si>
  <si>
    <t>Immobilizzazioni immateriali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</si>
  <si>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</si>
  <si>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</si>
  <si>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</si>
  <si>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         3) Altre immobilizzazioni immateriali</t>
  </si>
  <si>
    <t xml:space="preserve">  - F.di Amm. Imm.ni immateriali</t>
  </si>
  <si>
    <t>TOTALE ATTIVO</t>
  </si>
  <si>
    <t>Passivo</t>
  </si>
  <si>
    <t>Banche a breve termine</t>
  </si>
  <si>
    <t xml:space="preserve">    - Banche e Depositi postali</t>
  </si>
  <si>
    <t>Debiti Correnti</t>
  </si>
  <si>
    <t xml:space="preserve">    - Fornitori</t>
  </si>
  <si>
    <t xml:space="preserve">          1)  Commerciali</t>
  </si>
  <si>
    <t xml:space="preserve">          2)  Immobilizzazioni</t>
  </si>
  <si>
    <t xml:space="preserve">    - Impiegati c/stipendi</t>
  </si>
  <si>
    <t xml:space="preserve">    - Enti Previd., Assistenziali, Ritenute personale</t>
  </si>
  <si>
    <t xml:space="preserve">    - Erario Iva</t>
  </si>
  <si>
    <t xml:space="preserve">    - Debiti tributari</t>
  </si>
  <si>
    <t xml:space="preserve">    - Ratei e Risconti Passivi</t>
  </si>
  <si>
    <t>Debito a m/lungo termine</t>
  </si>
  <si>
    <t xml:space="preserve"> '  - Mutui e Finanziamenti</t>
  </si>
  <si>
    <t xml:space="preserve">    - Fondo TFR</t>
  </si>
  <si>
    <t xml:space="preserve">    - Altri Fondi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</si>
  <si>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</si>
  <si>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</si>
  <si>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</si>
  <si>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</si>
  <si>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</si>
  <si>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</si>
  <si>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</si>
  <si>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</si>
  <si>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</si>
  <si>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>TOTALE PASSIVO</t>
  </si>
  <si>
    <t xml:space="preserve">CONTROLLO </t>
  </si>
  <si>
    <t>STATO PATRIMONIALE</t>
  </si>
  <si>
    <t xml:space="preserve">     - Rimanenze iniziali  prodotti in corso di lavorazione, semilavorati e finiti</t>
  </si>
  <si>
    <t xml:space="preserve">     - Fatturato</t>
  </si>
  <si>
    <t xml:space="preserve">     - Rimanenze finali   prodotti in corso di lavorazione, semilavorati e finiti</t>
  </si>
  <si>
    <t xml:space="preserve">       Valore della Produzione Tipica</t>
  </si>
  <si>
    <t xml:space="preserve">     - Rimanenze iniziali materie prime, sussidiare di consumo e merci</t>
  </si>
  <si>
    <t xml:space="preserve">     - Acquisti Materie Prime</t>
  </si>
  <si>
    <t xml:space="preserve">     - Rimanenze finali  materie prime, sussidiare di consumo e merci</t>
  </si>
  <si>
    <t xml:space="preserve">       Costo del venduto</t>
  </si>
  <si>
    <t xml:space="preserve">       MARGINE CONTRIBUZIONELORDO</t>
  </si>
  <si>
    <t xml:space="preserve">    - Costi variabili di produzione</t>
  </si>
  <si>
    <t xml:space="preserve">    - Costi variabili commerciali</t>
  </si>
  <si>
    <t xml:space="preserve">    - Altri costi variabili</t>
  </si>
  <si>
    <t xml:space="preserve">       Costi Variabili</t>
  </si>
  <si>
    <t xml:space="preserve">    - Costi fissi di produzione</t>
  </si>
  <si>
    <t xml:space="preserve">    - spese di trasporto</t>
  </si>
  <si>
    <t xml:space="preserve">    - lavorazioni presso terzi</t>
  </si>
  <si>
    <t xml:space="preserve">    - consulenze tecnico-produttive</t>
  </si>
  <si>
    <t xml:space="preserve">    - manutenzioni industriali</t>
  </si>
  <si>
    <t xml:space="preserve">    - servizi vari</t>
  </si>
  <si>
    <t xml:space="preserve">    - canoni </t>
  </si>
  <si>
    <t xml:space="preserve">    - spese varie</t>
  </si>
  <si>
    <t xml:space="preserve">    - royalties</t>
  </si>
  <si>
    <t xml:space="preserve">    - consulenze legali, fiscali, notarili, ecc…</t>
  </si>
  <si>
    <t xml:space="preserve">    - compensi amministratori</t>
  </si>
  <si>
    <t xml:space="preserve">    - spese postali</t>
  </si>
  <si>
    <t xml:space="preserve">    - oneri bancari</t>
  </si>
  <si>
    <t xml:space="preserve">    - utenze</t>
  </si>
  <si>
    <t xml:space="preserve">    - affitti e locazioni passive</t>
  </si>
  <si>
    <t xml:space="preserve">    - altri costi amministrativi</t>
  </si>
  <si>
    <t xml:space="preserve">    - costi diversi</t>
  </si>
  <si>
    <t xml:space="preserve">    - premi assicurativi</t>
  </si>
  <si>
    <t xml:space="preserve">       Costi Fissi</t>
  </si>
  <si>
    <t xml:space="preserve">     - Costo del personale</t>
  </si>
  <si>
    <t xml:space="preserve">     - Acc.to TFR</t>
  </si>
  <si>
    <t xml:space="preserve">       Costo del Lavoro</t>
  </si>
  <si>
    <t xml:space="preserve">       MARGINE OPERATIVO LORDO</t>
  </si>
  <si>
    <t xml:space="preserve">     - Ammortamenti materiali immobili</t>
  </si>
  <si>
    <t xml:space="preserve">     - Ammortamenti materiali macchinari e attrezzature</t>
  </si>
  <si>
    <t xml:space="preserve">     - Ammortamenti immateriali</t>
  </si>
  <si>
    <t xml:space="preserve">     - Altri Accantonamenti</t>
  </si>
  <si>
    <t xml:space="preserve">       Ammortamenti e Accontonamenti</t>
  </si>
  <si>
    <t xml:space="preserve">       REDDITO OPERATIVO</t>
  </si>
  <si>
    <t xml:space="preserve">    - Oneri diversi</t>
  </si>
  <si>
    <t xml:space="preserve">    - Plusvalenze/Minusvalenze Materiali</t>
  </si>
  <si>
    <t xml:space="preserve">      Gestione Straordinaria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</si>
  <si>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</si>
  <si>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</si>
  <si>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</si>
  <si>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 xml:space="preserve">     Gestione finaziaria</t>
  </si>
  <si>
    <t xml:space="preserve">     REDDITO ANTEIMPOSTE</t>
  </si>
  <si>
    <t xml:space="preserve">    - Ires</t>
  </si>
  <si>
    <t xml:space="preserve">    - Irap</t>
  </si>
  <si>
    <t xml:space="preserve">    REDDITO NETTO</t>
  </si>
  <si>
    <t>gen 2017</t>
  </si>
  <si>
    <t>Conto Economico</t>
  </si>
  <si>
    <t>Variazione Flussi Cassa</t>
  </si>
  <si>
    <t>Totale Entrate</t>
  </si>
  <si>
    <t>Totale Usicite</t>
  </si>
  <si>
    <t>Variazione Patrimoniale</t>
  </si>
  <si>
    <t>Debito Iva</t>
  </si>
  <si>
    <t>Fatturato</t>
  </si>
  <si>
    <t>Iva</t>
  </si>
  <si>
    <t>Incasso</t>
  </si>
  <si>
    <t>Crediti Commerciali</t>
  </si>
  <si>
    <t>Credito Iva</t>
  </si>
  <si>
    <t>Pagamenti</t>
  </si>
  <si>
    <t>Debiti Commerciali</t>
  </si>
  <si>
    <t>Entrata Finanziamento</t>
  </si>
  <si>
    <t>Imposte</t>
  </si>
  <si>
    <t>Variazione Fabbricati</t>
  </si>
  <si>
    <t>Immobilizzazioni</t>
  </si>
  <si>
    <t>Debito Fornitori Imm.ni</t>
  </si>
  <si>
    <t>Dipendenti</t>
  </si>
  <si>
    <t>TFR</t>
  </si>
  <si>
    <t>Utilizzo TFR</t>
  </si>
  <si>
    <t>Contributi Previdenziali</t>
  </si>
  <si>
    <t>Finanziamento</t>
  </si>
  <si>
    <t>Rimborso Rata</t>
  </si>
  <si>
    <t>Aumento Capitale</t>
  </si>
  <si>
    <t>Flussi Cassa</t>
  </si>
  <si>
    <t>saldo Banca Iniziale</t>
  </si>
  <si>
    <t>Saldo Banca Finale</t>
  </si>
  <si>
    <t>Variazione Magazzino Prodotti Finiti</t>
  </si>
  <si>
    <t>Liquidazione mensile</t>
  </si>
  <si>
    <t>Iva a Debito</t>
  </si>
  <si>
    <t>Iva a Credito</t>
  </si>
  <si>
    <t>Liquidazione Iva</t>
  </si>
  <si>
    <t>Riporto Iva a Credito</t>
  </si>
  <si>
    <t>Pagamento Iva</t>
  </si>
  <si>
    <t>% Fatturato</t>
  </si>
  <si>
    <t>gg dilazione</t>
  </si>
  <si>
    <t>Tipologia Cliente 1</t>
  </si>
  <si>
    <t>Tipologia Cliente 2</t>
  </si>
  <si>
    <t>Totale Fatturato</t>
  </si>
  <si>
    <t>Fatturato Clientela</t>
  </si>
  <si>
    <t>Aliquota Iva</t>
  </si>
  <si>
    <t>Variazione Debito Iva</t>
  </si>
  <si>
    <t>Totale Variazione Debito Iva</t>
  </si>
  <si>
    <t>Incassi</t>
  </si>
  <si>
    <t>Totale Incassi</t>
  </si>
  <si>
    <t>Variazione Crediti Commerciali</t>
  </si>
  <si>
    <t>Totale Variazione Crediti Commerciali</t>
  </si>
  <si>
    <t>Prezzo Unitario</t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</si>
  <si>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</si>
  <si>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</si>
  <si>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</si>
  <si>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</si>
  <si>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</si>
  <si>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</si>
  <si>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</si>
  <si>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</si>
  <si>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</si>
  <si>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</si>
  <si>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</si>
  <si>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</si>
  <si>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Prodotto 13</t>
  </si>
  <si>
    <t>Prodotto 14</t>
  </si>
  <si>
    <t>Prodotto 15</t>
  </si>
  <si>
    <t>Prodotto 16</t>
  </si>
  <si>
    <t>Prodotto 17</t>
  </si>
  <si>
    <t>Prodotto 18</t>
  </si>
  <si>
    <t>Prodotto 19</t>
  </si>
  <si>
    <t>Prodotto 20</t>
  </si>
  <si>
    <t>Quantità</t>
  </si>
  <si>
    <t>gg giacenza</t>
  </si>
  <si>
    <t>Quantità Magazzino</t>
  </si>
  <si>
    <t>Variazione quantità Magazzino</t>
  </si>
  <si>
    <t>Variazione Magazzino</t>
  </si>
  <si>
    <t>Totale Variazione Magazzino</t>
  </si>
  <si>
    <t>Incidenza Costo %</t>
  </si>
  <si>
    <t>Acquisti</t>
  </si>
  <si>
    <t>Acquisto Fornitori</t>
  </si>
  <si>
    <t>Tipologia Forntore 1</t>
  </si>
  <si>
    <t>Tipologia Fornitore 2</t>
  </si>
  <si>
    <t>% Acquisto</t>
  </si>
  <si>
    <t>Totale Acquisti</t>
  </si>
  <si>
    <t>Variazione Credito Iva</t>
  </si>
  <si>
    <t>Totale Variazione Credito Iva</t>
  </si>
  <si>
    <t>Totale Pagamenti</t>
  </si>
  <si>
    <t>Variazione Debiti Commerciali</t>
  </si>
  <si>
    <t>Totale Variazione Debiti Commerciali</t>
  </si>
  <si>
    <t>Tipologia</t>
  </si>
  <si>
    <t>Variabile</t>
  </si>
  <si>
    <t>Fissi</t>
  </si>
  <si>
    <t xml:space="preserve">    - cancelleria</t>
  </si>
  <si>
    <t xml:space="preserve">Aliquota Iva </t>
  </si>
  <si>
    <t>Costi Gestione</t>
  </si>
  <si>
    <t xml:space="preserve">Figura Professionale </t>
  </si>
  <si>
    <t>Retribuzione lorda media  mensile</t>
  </si>
  <si>
    <t>INPS (in % retr.ne lorda media)</t>
  </si>
  <si>
    <t>INAIL (in % retr.ne lorda media)</t>
  </si>
  <si>
    <t>TFR/Fondo  (in % retr.ne lorda media)</t>
  </si>
  <si>
    <t>Numero mensilita</t>
  </si>
  <si>
    <t>luglio</t>
  </si>
  <si>
    <t>novembre</t>
  </si>
  <si>
    <t>Incremento annuo stipendi</t>
  </si>
  <si>
    <t>tredicesima</t>
  </si>
  <si>
    <t>quattordicesima</t>
  </si>
  <si>
    <t>gennaio</t>
  </si>
  <si>
    <t>febbraio</t>
  </si>
  <si>
    <t>marzo</t>
  </si>
  <si>
    <t>aprile</t>
  </si>
  <si>
    <t>maggio</t>
  </si>
  <si>
    <t>giugno</t>
  </si>
  <si>
    <t>agosto</t>
  </si>
  <si>
    <t>settembre</t>
  </si>
  <si>
    <t>ottobre</t>
  </si>
  <si>
    <t>Organico</t>
  </si>
  <si>
    <t xml:space="preserve">Numero Dipendenti </t>
  </si>
  <si>
    <t>Variazioni Economiche</t>
  </si>
  <si>
    <t>Costo Manodopera</t>
  </si>
  <si>
    <t>Retribuzione</t>
  </si>
  <si>
    <t>INPS</t>
  </si>
  <si>
    <t>INAIL</t>
  </si>
  <si>
    <t>Uscite Manodopera</t>
  </si>
  <si>
    <t>Variazioni Finanziarie</t>
  </si>
  <si>
    <t>Stato Patrimoniale</t>
  </si>
  <si>
    <t>Debito v/Dipendenti</t>
  </si>
  <si>
    <t>Variazione Fondo Tfr</t>
  </si>
  <si>
    <t>Variazione Debito v/Dipendenti</t>
  </si>
  <si>
    <t>Variazione Debito Erario Dipendenti</t>
  </si>
  <si>
    <t>dicembre</t>
  </si>
  <si>
    <t>Uscite Inps</t>
  </si>
  <si>
    <t>Uscita Inail</t>
  </si>
  <si>
    <t>Acquisto Imm.ni</t>
  </si>
  <si>
    <t>Descrizione</t>
  </si>
  <si>
    <t>Fabbricato 1</t>
  </si>
  <si>
    <t>Impianti 1</t>
  </si>
  <si>
    <t>Attrezzature 1</t>
  </si>
  <si>
    <t>Costi Impianto 1</t>
  </si>
  <si>
    <t>Brevetti</t>
  </si>
  <si>
    <t>Fabbricato 2</t>
  </si>
  <si>
    <t>Fabbricati</t>
  </si>
  <si>
    <t>Impianti e Macchinari</t>
  </si>
  <si>
    <t>Attrezzature Industriali e Commerciali</t>
  </si>
  <si>
    <t>Costi Impianto e Ampliamento</t>
  </si>
  <si>
    <t>Ricerca &amp; Sviluppo</t>
  </si>
  <si>
    <t>Altre Immobilizzazioni Materiali</t>
  </si>
  <si>
    <t>Importo Investimento netto Iva</t>
  </si>
  <si>
    <t>Totale Investimento</t>
  </si>
  <si>
    <t>d</t>
  </si>
  <si>
    <t>Pagamento comprensivo Iva</t>
  </si>
  <si>
    <t>Variazione Debito Fornitori Immobilizzazioni</t>
  </si>
  <si>
    <t>Variazione Debiti Fornitori Immobilizzazioni</t>
  </si>
  <si>
    <t>Variazione Impianti e Macchinari</t>
  </si>
  <si>
    <t>Variazione Attrezzature Industriali e Commerciali</t>
  </si>
  <si>
    <t>Variazione Costi Impianto e Ampliamento</t>
  </si>
  <si>
    <t>Variazione Altre Immobilizzazioni Materiali</t>
  </si>
  <si>
    <t>Variazione Ricerca &amp; Sviluppo</t>
  </si>
  <si>
    <t>Ammortamento Civilistico</t>
  </si>
  <si>
    <t>Aliquota Ammortamento Civilistico</t>
  </si>
  <si>
    <t>Totale Ammortamento Civilistico</t>
  </si>
  <si>
    <t>Ammortamento Fiscale</t>
  </si>
  <si>
    <t>Aliquota Ammortamento Fiscale</t>
  </si>
  <si>
    <t>Totale Ammortamento Fiscale</t>
  </si>
  <si>
    <t>Ammortamento Materiale Immobili</t>
  </si>
  <si>
    <t>Ammortamento Materiale Impianti e Macchinari</t>
  </si>
  <si>
    <t>Ammortamento Immateriale</t>
  </si>
  <si>
    <t>Variazione Fondo Ammortamento Materiale Immobili</t>
  </si>
  <si>
    <t>Variazione Fondo Ammortamento Materiale Impianti e Macchinari</t>
  </si>
  <si>
    <t>Variazione Fondo Ammortamento Immateriale</t>
  </si>
  <si>
    <t>Ripresa Fiscale</t>
  </si>
  <si>
    <t>PARAMETRI</t>
  </si>
  <si>
    <t>Periodo Stipula</t>
  </si>
  <si>
    <t>Tasso di interesse annuale</t>
  </si>
  <si>
    <t>Durata (numero rate totali)</t>
  </si>
  <si>
    <t>Tasso di interesse effettivo</t>
  </si>
  <si>
    <t>Rata (quota capitale + oneri finanziari)</t>
  </si>
  <si>
    <t>Rata</t>
  </si>
  <si>
    <t>Quota Capitale Rata</t>
  </si>
  <si>
    <t>Quota Capitale Cumulata</t>
  </si>
  <si>
    <t>Oneri Finanziari Rata</t>
  </si>
  <si>
    <t>Debito Residuo</t>
  </si>
  <si>
    <t>Oneri Finanziari</t>
  </si>
  <si>
    <t xml:space="preserve">Quota Capitale </t>
  </si>
  <si>
    <t>Valore Bene</t>
  </si>
  <si>
    <t>Aliquota iva</t>
  </si>
  <si>
    <t>Spese accessorie canone</t>
  </si>
  <si>
    <t>mensile</t>
  </si>
  <si>
    <t>% Valore Riscatto Finale</t>
  </si>
  <si>
    <t>% Canone Iniziale</t>
  </si>
  <si>
    <t>Valore Riscatto Finale</t>
  </si>
  <si>
    <t>Maxi Canone Iniziale</t>
  </si>
  <si>
    <t>Spese accessorie</t>
  </si>
  <si>
    <t>Maxi Canone Iniziale Rata</t>
  </si>
  <si>
    <t>Valore di Riscatto Finale Leasing</t>
  </si>
  <si>
    <t>Valore Bene Leasing</t>
  </si>
  <si>
    <t xml:space="preserve">    - Beni in Leasing</t>
  </si>
  <si>
    <t>Bene Leasing</t>
  </si>
  <si>
    <t xml:space="preserve"> '  - Leasing</t>
  </si>
  <si>
    <t>Variazione Debito Leasing</t>
  </si>
  <si>
    <t>Variazione Debito Residuo Leasing</t>
  </si>
  <si>
    <t>Debito Residuo Rate Leasing</t>
  </si>
  <si>
    <t>Uscita Quota Capitale Rata</t>
  </si>
  <si>
    <t>Variazioni Patrimoniale</t>
  </si>
  <si>
    <t>Variazione Finanziaria</t>
  </si>
  <si>
    <t>Uscita Oneri Finanziari</t>
  </si>
  <si>
    <t>Uscita Maxi Canone Iniziale</t>
  </si>
  <si>
    <t>Uscita Riscatto Finale</t>
  </si>
  <si>
    <t>Quota Capitale Leasing</t>
  </si>
  <si>
    <t>Oneri Finanziari Leasing</t>
  </si>
  <si>
    <t>Spese Accessorie</t>
  </si>
  <si>
    <t xml:space="preserve">Pagamento Iva </t>
  </si>
  <si>
    <t>Totale Rata</t>
  </si>
  <si>
    <t>Variazione Economica</t>
  </si>
  <si>
    <t>Risconto Leasing Maxi Canone Iniziale</t>
  </si>
  <si>
    <t>Rateo Leasing Riscatto Finale</t>
  </si>
  <si>
    <t>Canone Leasing</t>
  </si>
  <si>
    <t>Variazione Economica Fiscale</t>
  </si>
  <si>
    <t xml:space="preserve">Variazione Economica </t>
  </si>
  <si>
    <t>Aliquota ammortamento</t>
  </si>
  <si>
    <t>Ammortamento Leasing</t>
  </si>
  <si>
    <t>Variazione Economica Civilistica</t>
  </si>
  <si>
    <t>Fondo Ammortamento Leasing</t>
  </si>
  <si>
    <t>Variazione Patrimonale</t>
  </si>
  <si>
    <t xml:space="preserve">     - Leasing</t>
  </si>
  <si>
    <t xml:space="preserve">Oneri Finanziari </t>
  </si>
  <si>
    <t xml:space="preserve">   -  Spese Accessorie</t>
  </si>
  <si>
    <t>Contributo C/Investimenti</t>
  </si>
  <si>
    <t>Importo Contributo</t>
  </si>
  <si>
    <t>Anni amm.to Investimenti Finanziati</t>
  </si>
  <si>
    <t>Delibera Contributo</t>
  </si>
  <si>
    <t>Liquidazione Contributo</t>
  </si>
  <si>
    <t>Variazione Credito X Contributi</t>
  </si>
  <si>
    <t>Variazione Credito Contributi</t>
  </si>
  <si>
    <t xml:space="preserve">    - Risconto Contributi c/capitale</t>
  </si>
  <si>
    <t xml:space="preserve">    - Risconto Contributi c/esercizio</t>
  </si>
  <si>
    <t>Contributi c/Capitale</t>
  </si>
  <si>
    <t>Contributi c/Esercizio</t>
  </si>
  <si>
    <t>Risconto Passivo CE</t>
  </si>
  <si>
    <t>Risconto Passivo Contributo SP</t>
  </si>
  <si>
    <t xml:space="preserve">    - Risconto Contributi Fondo Perduto</t>
  </si>
  <si>
    <t>Risconto Passivo Contributi</t>
  </si>
  <si>
    <t xml:space="preserve">    - Credito Contributi</t>
  </si>
  <si>
    <t>Contributo C/Gestione</t>
  </si>
  <si>
    <t>Anni amm.to c/gestione</t>
  </si>
  <si>
    <t>Aumento Capitale Sociale</t>
  </si>
  <si>
    <t>Reddito Netto annuo</t>
  </si>
  <si>
    <t>Utile Distribuito</t>
  </si>
  <si>
    <t>% Utile Distribuito</t>
  </si>
  <si>
    <t>Variazione Aumento Capitale Sociale</t>
  </si>
  <si>
    <t>Distribuzione Utili</t>
  </si>
  <si>
    <t>Variazione Distribuzione Utili</t>
  </si>
  <si>
    <t>Aliquota Ires</t>
  </si>
  <si>
    <t>Reddito Ante Imposte</t>
  </si>
  <si>
    <t>Reddito Imponibile</t>
  </si>
  <si>
    <t>Imponibile Anno</t>
  </si>
  <si>
    <t xml:space="preserve">Imposta Ires </t>
  </si>
  <si>
    <t>Saldo Imposte</t>
  </si>
  <si>
    <t>1° Acconto</t>
  </si>
  <si>
    <t>2° Acconto</t>
  </si>
  <si>
    <t>Uscite Imposte</t>
  </si>
  <si>
    <t>Debito Tributario</t>
  </si>
  <si>
    <t>Credito Tributario</t>
  </si>
  <si>
    <t>Variazioni Debito Tributario</t>
  </si>
  <si>
    <t>Variazioni Credito Tributario</t>
  </si>
  <si>
    <t>Aliquota Irap</t>
  </si>
  <si>
    <t>Costo Personale</t>
  </si>
  <si>
    <t>Imposta Irap</t>
  </si>
  <si>
    <t>Variazione Debiti Tributari</t>
  </si>
  <si>
    <t>Variazione Crediti Tributari</t>
  </si>
  <si>
    <t>Tasso Interesse attivo</t>
  </si>
  <si>
    <t>Tasso Interesse passivo</t>
  </si>
  <si>
    <t>Proventi Finanziari</t>
  </si>
  <si>
    <t xml:space="preserve">Oneri Finanziari  </t>
  </si>
  <si>
    <t>Incremento/Decremento Fatturato</t>
  </si>
  <si>
    <t>ECONOMICO</t>
  </si>
  <si>
    <t>Valore Produzione</t>
  </si>
  <si>
    <t>% Acquisti</t>
  </si>
  <si>
    <t>Margine Contribuzione</t>
  </si>
  <si>
    <t>Fornitore 1</t>
  </si>
  <si>
    <t>Fornitore 2</t>
  </si>
  <si>
    <t>Costi Variabili</t>
  </si>
  <si>
    <t>Costi Fissi</t>
  </si>
  <si>
    <t>Personale</t>
  </si>
  <si>
    <t>Margine Operativo Lordo</t>
  </si>
  <si>
    <t>Giacenza Magazzino</t>
  </si>
  <si>
    <t>Accantonamenti</t>
  </si>
  <si>
    <t>Incidenza Costi Prodotti</t>
  </si>
  <si>
    <t>Reddito Operativo</t>
  </si>
  <si>
    <t>% Costi Variabili su Fatturato</t>
  </si>
  <si>
    <t>FINANZIARIO</t>
  </si>
  <si>
    <t xml:space="preserve">Incassi </t>
  </si>
  <si>
    <t>Entrate Finanziamento</t>
  </si>
  <si>
    <t>Capitale Sociale</t>
  </si>
  <si>
    <t>Contributi Fondo Perduto</t>
  </si>
  <si>
    <t>Investimenti</t>
  </si>
  <si>
    <t>Interessi attivi</t>
  </si>
  <si>
    <t>Uscite Acquisti</t>
  </si>
  <si>
    <t>Uscite Investimenti</t>
  </si>
  <si>
    <t>Uscite Costi Gestione</t>
  </si>
  <si>
    <t>Uscite Personale</t>
  </si>
  <si>
    <t>Rimborso Finaziamento</t>
  </si>
  <si>
    <t>Leasing</t>
  </si>
  <si>
    <t>Uscite  Iva</t>
  </si>
  <si>
    <t>Uscite  Imposte</t>
  </si>
  <si>
    <t>Interess Passivi</t>
  </si>
  <si>
    <t>Distribuzione Utile</t>
  </si>
  <si>
    <t>Flusso Finanziario</t>
  </si>
  <si>
    <t>Saldo Banca</t>
  </si>
  <si>
    <t xml:space="preserve">Fido </t>
  </si>
  <si>
    <t>ExtraFido</t>
  </si>
  <si>
    <t>Ammortamenti/Leasing</t>
  </si>
  <si>
    <t>Totale Uscite</t>
  </si>
  <si>
    <t>x</t>
  </si>
  <si>
    <t>Variazione Contributi Previdenziali Passivo</t>
  </si>
  <si>
    <t>Variazione Contributi Previdenziali Attivo</t>
  </si>
  <si>
    <t xml:space="preserve">      - Ratei Attivo</t>
  </si>
  <si>
    <t xml:space="preserve">      - Risconto Attivo</t>
  </si>
  <si>
    <t xml:space="preserve">    - Ratei Passivi</t>
  </si>
  <si>
    <t xml:space="preserve">    - Risconti Passivi</t>
  </si>
  <si>
    <t xml:space="preserve"> '  - Rimborso quota capitale</t>
  </si>
  <si>
    <t xml:space="preserve"> '  - Rimborso quota oneri finanziari</t>
  </si>
  <si>
    <t xml:space="preserve"> '  - Rimborso quota capitale leasing</t>
  </si>
  <si>
    <t xml:space="preserve"> '  - Oneri Finanziari</t>
  </si>
  <si>
    <t xml:space="preserve"> '  - Spese Accessorie</t>
  </si>
  <si>
    <t>Ammortamenti</t>
  </si>
  <si>
    <t>Variazione Iva</t>
  </si>
  <si>
    <t>Totale Variazione Investimenti</t>
  </si>
  <si>
    <t>Totale Variazione Fonti Finanziamento m/l termine</t>
  </si>
  <si>
    <t>Gestione Straordinaria</t>
  </si>
  <si>
    <t>Gestione Finanziaria</t>
  </si>
  <si>
    <t>Oneri Finanziari a breve termine</t>
  </si>
  <si>
    <t>Oneri Finanziari a medio/lungo termine</t>
  </si>
  <si>
    <t>Variazione Dipendenti e Previdenziali</t>
  </si>
  <si>
    <t>Variazione Accantonamento TFR</t>
  </si>
  <si>
    <t>Variazione dei Ratei e Risconti attivi e Passivi</t>
  </si>
  <si>
    <t>Variazione Capitale Circolante Netto</t>
  </si>
  <si>
    <t>Flusso della Gestione Caratteristica</t>
  </si>
  <si>
    <t>Disinvestimenti</t>
  </si>
  <si>
    <t>Finanziamento m/l termine</t>
  </si>
  <si>
    <t>Rimborso quota capitale Leasing</t>
  </si>
  <si>
    <t>Rimborso quota capitale finanziamento</t>
  </si>
  <si>
    <t>Diminuzione Capitale</t>
  </si>
  <si>
    <t>Risconto Contributi</t>
  </si>
  <si>
    <t>Utilizzo Fondi</t>
  </si>
  <si>
    <t>Flusso Finanziario a breve (Cassa/Banca)</t>
  </si>
  <si>
    <t>ATTIVITA</t>
  </si>
  <si>
    <t>Blocco 1 :  Attività Fisse</t>
  </si>
  <si>
    <t>Blocco 2 :  Attività Correnti</t>
  </si>
  <si>
    <t>TOTALE</t>
  </si>
  <si>
    <t>PASSIVITA'</t>
  </si>
  <si>
    <t>Blocco 3 :  Capitale Proprio</t>
  </si>
  <si>
    <t>Blocco 4 :  Debiti a medio lungo termine</t>
  </si>
  <si>
    <t>RICLASSIFICAZIONE CE</t>
  </si>
  <si>
    <t>Blocco 1 Valore della Produzione</t>
  </si>
  <si>
    <t>Blocco 2 Costi della Produzione</t>
  </si>
  <si>
    <t xml:space="preserve">1° Margine -&gt;Valore aggiunto (Blocco 1 – Blocco 2): </t>
  </si>
  <si>
    <t>Blocco 3 Costo del Lavoro</t>
  </si>
  <si>
    <t xml:space="preserve">2° Margine -&gt; Margine Operativo Lordo  </t>
  </si>
  <si>
    <t>Blocco 4 Ammortamenti e accantonamenti</t>
  </si>
  <si>
    <t>3° Margine -&gt; Reddito Operativo (Ebit)</t>
  </si>
  <si>
    <t>Blocco 5 Saldo gestione finanziaria</t>
  </si>
  <si>
    <t>4° Margine -&gt; Reddito Corrente</t>
  </si>
  <si>
    <t>Blocco 6 Saldo gestione straordinaria</t>
  </si>
  <si>
    <t>5° Margine -&gt; Reddito prima delle imposte</t>
  </si>
  <si>
    <t>Blocco 7 Imposte ed onere tributari</t>
  </si>
  <si>
    <t>6° Margine -&gt; Risultato netto</t>
  </si>
  <si>
    <t>Indicatori di Redditività</t>
  </si>
  <si>
    <t>ROI</t>
  </si>
  <si>
    <t>ROE</t>
  </si>
  <si>
    <t>Indicatori di Liquidità</t>
  </si>
  <si>
    <t>Capitale circolante netto</t>
  </si>
  <si>
    <t>Margine di tesoreria</t>
  </si>
  <si>
    <t>Blocco 5 :  Passività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</si>
</sst>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  <numFmt numFmtId="166" formatCode="[$$-409]#,##0.00"/>
    <numFmt numFmtId="167" formatCode="[$-410]dd\-mmm\-yy;@"/>
    <numFmt numFmtId="168" formatCode="_-* #,##0\ &quot;€&quot;_-;\-* #,##0\ &quot;€&quot;_-;_-* &quot;-&quot;??\ &quot;€&quot;_-;_-@_-"/>
    <numFmt numFmtId="169" formatCode="[$-410]mmm\-yy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</borders>
  <cellStyleXfs count="16">
    <xf numFmtId="166" fontId="0" fillId="0" borderId="0"/>
    <xf numFmtId="166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/>
    <xf numFmtId="44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0">
    <xf numFmtId="166" fontId="0" fillId="0" borderId="0" xfId="0"/>
    <xf numFmtId="166" fontId="2" fillId="0" borderId="0" xfId="0" applyFont="1" applyFill="1"/>
    <xf numFmtId="166" fontId="3" fillId="0" borderId="0" xfId="0" applyFont="1" applyFill="1"/>
    <xf numFmtId="166" fontId="2" fillId="0" borderId="0" xfId="0" quotePrefix="1" applyFont="1" applyFill="1"/>
    <xf numFmtId="166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166" fontId="3" fillId="2" borderId="0" xfId="0" applyFont="1" applyFill="1"/>
    <xf numFmtId="165" fontId="2" fillId="2" borderId="0" xfId="0" applyNumberFormat="1" applyFont="1" applyFill="1"/>
    <xf numFmtId="165" fontId="3" fillId="2" borderId="0" xfId="0" applyNumberFormat="1" applyFont="1" applyFill="1"/>
    <xf numFmtId="166" fontId="3" fillId="2" borderId="0" xfId="0" quotePrefix="1" applyFont="1" applyFill="1"/>
    <xf numFmtId="166" fontId="2" fillId="2" borderId="0" xfId="0" applyFont="1" applyFill="1"/>
    <xf numFmtId="165" fontId="2" fillId="2" borderId="0" xfId="0" quotePrefix="1" applyNumberFormat="1" applyFont="1" applyFill="1"/>
    <xf numFmtId="165" fontId="3" fillId="2" borderId="0" xfId="15" applyNumberFormat="1" applyFont="1" applyFill="1"/>
    <xf numFmtId="164" fontId="3" fillId="2" borderId="0" xfId="0" applyNumberFormat="1" applyFont="1" applyFill="1"/>
    <xf numFmtId="164" fontId="2" fillId="2" borderId="0" xfId="0" applyNumberFormat="1" applyFont="1" applyFill="1"/>
    <xf numFmtId="166" fontId="2" fillId="2" borderId="0" xfId="0" quotePrefix="1" applyFont="1" applyFill="1"/>
    <xf numFmtId="166" fontId="2" fillId="3" borderId="0" xfId="0" applyFont="1" applyFill="1"/>
    <xf numFmtId="166" fontId="6" fillId="0" borderId="0" xfId="0" applyFont="1" applyFill="1"/>
    <xf numFmtId="167" fontId="7" fillId="0" borderId="0" xfId="0" applyNumberFormat="1" applyFont="1" applyFill="1"/>
    <xf numFmtId="167" fontId="7" fillId="0" borderId="0" xfId="0" applyNumberFormat="1" applyFont="1" applyFill="1" applyAlignment="1">
      <alignment horizontal="center"/>
    </xf>
    <xf numFmtId="166" fontId="8" fillId="0" borderId="0" xfId="0" applyFont="1" applyFill="1"/>
    <xf numFmtId="166" fontId="9" fillId="4" borderId="0" xfId="0" applyFont="1" applyFill="1"/>
    <xf numFmtId="165" fontId="10" fillId="4" borderId="0" xfId="0" applyNumberFormat="1" applyFont="1" applyFill="1"/>
    <xf numFmtId="164" fontId="7" fillId="0" borderId="0" xfId="0" applyNumberFormat="1" applyFont="1" applyFill="1"/>
    <xf numFmtId="164" fontId="8" fillId="0" borderId="0" xfId="0" applyNumberFormat="1" applyFont="1" applyFill="1"/>
    <xf numFmtId="166" fontId="11" fillId="0" borderId="0" xfId="0" applyFont="1"/>
    <xf numFmtId="164" fontId="0" fillId="0" borderId="0" xfId="0" applyNumberFormat="1"/>
    <xf numFmtId="164" fontId="7" fillId="0" borderId="0" xfId="0" applyNumberFormat="1" applyFont="1" applyFill="1" applyAlignment="1">
      <alignment horizontal="center"/>
    </xf>
    <xf numFmtId="165" fontId="8" fillId="0" borderId="0" xfId="0" applyNumberFormat="1" applyFont="1" applyFill="1"/>
    <xf numFmtId="165" fontId="7" fillId="0" borderId="0" xfId="0" applyNumberFormat="1" applyFont="1" applyFill="1"/>
    <xf numFmtId="165" fontId="0" fillId="0" borderId="0" xfId="0" applyNumberFormat="1"/>
    <xf numFmtId="166" fontId="7" fillId="0" borderId="0" xfId="0" applyFont="1" applyFill="1"/>
    <xf numFmtId="166" fontId="12" fillId="5" borderId="0" xfId="0" applyFont="1" applyFill="1"/>
    <xf numFmtId="168" fontId="0" fillId="0" borderId="0" xfId="0" applyNumberFormat="1"/>
    <xf numFmtId="166" fontId="0" fillId="6" borderId="1" xfId="0" applyFont="1" applyFill="1" applyBorder="1"/>
    <xf numFmtId="166" fontId="0" fillId="6" borderId="2" xfId="0" applyFont="1" applyFill="1" applyBorder="1"/>
    <xf numFmtId="166" fontId="0" fillId="6" borderId="3" xfId="0" applyFont="1" applyFill="1" applyBorder="1"/>
    <xf numFmtId="165" fontId="0" fillId="6" borderId="7" xfId="0" applyNumberFormat="1" applyFill="1" applyBorder="1" applyAlignment="1">
      <alignment horizontal="center"/>
    </xf>
    <xf numFmtId="165" fontId="0" fillId="6" borderId="8" xfId="0" applyNumberFormat="1" applyFill="1" applyBorder="1" applyAlignment="1">
      <alignment horizontal="center"/>
    </xf>
    <xf numFmtId="164" fontId="0" fillId="6" borderId="8" xfId="0" applyNumberFormat="1" applyFill="1" applyBorder="1"/>
    <xf numFmtId="164" fontId="0" fillId="6" borderId="9" xfId="0" applyNumberFormat="1" applyFill="1" applyBorder="1"/>
    <xf numFmtId="164" fontId="0" fillId="6" borderId="7" xfId="0" applyNumberFormat="1" applyFill="1" applyBorder="1"/>
    <xf numFmtId="164" fontId="0" fillId="6" borderId="10" xfId="0" applyNumberFormat="1" applyFill="1" applyBorder="1"/>
    <xf numFmtId="164" fontId="0" fillId="6" borderId="11" xfId="0" applyNumberFormat="1" applyFill="1" applyBorder="1"/>
    <xf numFmtId="164" fontId="0" fillId="6" borderId="12" xfId="0" applyNumberFormat="1" applyFill="1" applyBorder="1"/>
    <xf numFmtId="9" fontId="0" fillId="6" borderId="1" xfId="15" applyFon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9" fontId="0" fillId="6" borderId="3" xfId="15" applyFon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2" fillId="3" borderId="0" xfId="0" applyNumberFormat="1" applyFont="1" applyFill="1"/>
    <xf numFmtId="166" fontId="0" fillId="2" borderId="1" xfId="0" applyFont="1" applyFill="1" applyBorder="1"/>
    <xf numFmtId="166" fontId="0" fillId="2" borderId="2" xfId="0" applyFont="1" applyFill="1" applyBorder="1"/>
    <xf numFmtId="166" fontId="0" fillId="2" borderId="3" xfId="0" applyFont="1" applyFill="1" applyBorder="1"/>
    <xf numFmtId="164" fontId="13" fillId="2" borderId="0" xfId="0" applyNumberFormat="1" applyFont="1" applyFill="1"/>
    <xf numFmtId="165" fontId="0" fillId="2" borderId="7" xfId="0" applyNumberFormat="1" applyFill="1" applyBorder="1"/>
    <xf numFmtId="165" fontId="0" fillId="0" borderId="0" xfId="0" applyNumberFormat="1" applyAlignment="1">
      <alignment horizontal="center"/>
    </xf>
    <xf numFmtId="165" fontId="0" fillId="6" borderId="4" xfId="0" applyNumberFormat="1" applyFill="1" applyBorder="1" applyAlignment="1">
      <alignment horizontal="center"/>
    </xf>
    <xf numFmtId="165" fontId="0" fillId="6" borderId="5" xfId="0" applyNumberFormat="1" applyFill="1" applyBorder="1" applyAlignment="1">
      <alignment horizontal="center"/>
    </xf>
    <xf numFmtId="165" fontId="0" fillId="6" borderId="13" xfId="0" applyNumberFormat="1" applyFill="1" applyBorder="1" applyAlignment="1">
      <alignment horizontal="center"/>
    </xf>
    <xf numFmtId="165" fontId="2" fillId="2" borderId="14" xfId="0" quotePrefix="1" applyNumberFormat="1" applyFont="1" applyFill="1" applyBorder="1"/>
    <xf numFmtId="165" fontId="2" fillId="2" borderId="15" xfId="0" quotePrefix="1" applyNumberFormat="1" applyFont="1" applyFill="1" applyBorder="1"/>
    <xf numFmtId="165" fontId="2" fillId="2" borderId="16" xfId="0" quotePrefix="1" applyNumberFormat="1" applyFont="1" applyFill="1" applyBorder="1"/>
    <xf numFmtId="1" fontId="0" fillId="6" borderId="7" xfId="0" applyNumberFormat="1" applyFill="1" applyBorder="1" applyAlignment="1">
      <alignment horizontal="center"/>
    </xf>
    <xf numFmtId="1" fontId="0" fillId="6" borderId="8" xfId="0" applyNumberFormat="1" applyFill="1" applyBorder="1" applyAlignment="1">
      <alignment horizontal="center"/>
    </xf>
    <xf numFmtId="1" fontId="0" fillId="6" borderId="8" xfId="0" applyNumberFormat="1" applyFill="1" applyBorder="1"/>
    <xf numFmtId="1" fontId="0" fillId="6" borderId="9" xfId="0" applyNumberFormat="1" applyFill="1" applyBorder="1"/>
    <xf numFmtId="1" fontId="0" fillId="6" borderId="7" xfId="0" applyNumberFormat="1" applyFill="1" applyBorder="1"/>
    <xf numFmtId="1" fontId="0" fillId="6" borderId="10" xfId="0" applyNumberFormat="1" applyFill="1" applyBorder="1"/>
    <xf numFmtId="1" fontId="0" fillId="6" borderId="11" xfId="0" applyNumberFormat="1" applyFill="1" applyBorder="1"/>
    <xf numFmtId="1" fontId="0" fillId="6" borderId="12" xfId="0" applyNumberFormat="1" applyFill="1" applyBorder="1"/>
    <xf numFmtId="3" fontId="0" fillId="6" borderId="4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3" fontId="0" fillId="6" borderId="5" xfId="0" applyNumberFormat="1" applyFill="1" applyBorder="1" applyAlignment="1">
      <alignment horizontal="center"/>
    </xf>
    <xf numFmtId="3" fontId="0" fillId="6" borderId="6" xfId="0" applyNumberFormat="1" applyFill="1" applyBorder="1" applyAlignment="1">
      <alignment horizontal="center"/>
    </xf>
    <xf numFmtId="3" fontId="0" fillId="6" borderId="8" xfId="0" applyNumberFormat="1" applyFill="1" applyBorder="1" applyAlignment="1">
      <alignment horizontal="center"/>
    </xf>
    <xf numFmtId="3" fontId="0" fillId="6" borderId="9" xfId="0" applyNumberFormat="1" applyFill="1" applyBorder="1" applyAlignment="1">
      <alignment horizontal="center"/>
    </xf>
    <xf numFmtId="165" fontId="0" fillId="2" borderId="4" xfId="0" applyNumberFormat="1" applyFill="1" applyBorder="1"/>
    <xf numFmtId="165" fontId="0" fillId="2" borderId="5" xfId="0" applyNumberFormat="1" applyFill="1" applyBorder="1"/>
    <xf numFmtId="165" fontId="0" fillId="2" borderId="6" xfId="0" applyNumberFormat="1" applyFill="1" applyBorder="1"/>
    <xf numFmtId="165" fontId="0" fillId="2" borderId="8" xfId="0" applyNumberFormat="1" applyFill="1" applyBorder="1"/>
    <xf numFmtId="165" fontId="0" fillId="2" borderId="9" xfId="0" applyNumberFormat="1" applyFill="1" applyBorder="1"/>
    <xf numFmtId="165" fontId="0" fillId="2" borderId="10" xfId="0" applyNumberFormat="1" applyFill="1" applyBorder="1"/>
    <xf numFmtId="165" fontId="0" fillId="2" borderId="11" xfId="0" applyNumberFormat="1" applyFill="1" applyBorder="1"/>
    <xf numFmtId="165" fontId="0" fillId="2" borderId="12" xfId="0" applyNumberFormat="1" applyFill="1" applyBorder="1"/>
    <xf numFmtId="166" fontId="3" fillId="3" borderId="0" xfId="0" applyFont="1" applyFill="1"/>
    <xf numFmtId="164" fontId="13" fillId="0" borderId="0" xfId="0" applyNumberFormat="1" applyFont="1" applyFill="1"/>
    <xf numFmtId="165" fontId="13" fillId="0" borderId="0" xfId="0" applyNumberFormat="1" applyFont="1" applyFill="1"/>
    <xf numFmtId="165" fontId="2" fillId="2" borderId="17" xfId="0" quotePrefix="1" applyNumberFormat="1" applyFont="1" applyFill="1" applyBorder="1"/>
    <xf numFmtId="165" fontId="2" fillId="2" borderId="18" xfId="0" quotePrefix="1" applyNumberFormat="1" applyFont="1" applyFill="1" applyBorder="1"/>
    <xf numFmtId="165" fontId="2" fillId="2" borderId="19" xfId="0" quotePrefix="1" applyNumberFormat="1" applyFont="1" applyFill="1" applyBorder="1"/>
    <xf numFmtId="1" fontId="0" fillId="6" borderId="2" xfId="0" applyNumberFormat="1" applyFill="1" applyBorder="1" applyAlignment="1">
      <alignment horizontal="center"/>
    </xf>
    <xf numFmtId="3" fontId="8" fillId="0" borderId="20" xfId="0" applyNumberFormat="1" applyFont="1" applyFill="1" applyBorder="1"/>
    <xf numFmtId="3" fontId="8" fillId="0" borderId="21" xfId="0" applyNumberFormat="1" applyFont="1" applyFill="1" applyBorder="1"/>
    <xf numFmtId="3" fontId="8" fillId="0" borderId="22" xfId="0" applyNumberFormat="1" applyFont="1" applyFill="1" applyBorder="1"/>
    <xf numFmtId="3" fontId="8" fillId="0" borderId="23" xfId="0" applyNumberFormat="1" applyFont="1" applyFill="1" applyBorder="1"/>
    <xf numFmtId="3" fontId="8" fillId="0" borderId="24" xfId="0" applyNumberFormat="1" applyFont="1" applyFill="1" applyBorder="1"/>
    <xf numFmtId="3" fontId="8" fillId="0" borderId="25" xfId="0" applyNumberFormat="1" applyFont="1" applyFill="1" applyBorder="1"/>
    <xf numFmtId="3" fontId="8" fillId="0" borderId="26" xfId="0" applyNumberFormat="1" applyFont="1" applyFill="1" applyBorder="1"/>
    <xf numFmtId="3" fontId="8" fillId="0" borderId="27" xfId="0" applyNumberFormat="1" applyFont="1" applyFill="1" applyBorder="1"/>
    <xf numFmtId="3" fontId="8" fillId="0" borderId="28" xfId="0" applyNumberFormat="1" applyFont="1" applyFill="1" applyBorder="1"/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8" fillId="0" borderId="7" xfId="0" applyNumberFormat="1" applyFont="1" applyFill="1" applyBorder="1"/>
    <xf numFmtId="3" fontId="8" fillId="0" borderId="8" xfId="0" applyNumberFormat="1" applyFont="1" applyFill="1" applyBorder="1"/>
    <xf numFmtId="3" fontId="8" fillId="0" borderId="9" xfId="0" applyNumberFormat="1" applyFont="1" applyFill="1" applyBorder="1"/>
    <xf numFmtId="3" fontId="8" fillId="0" borderId="10" xfId="0" applyNumberFormat="1" applyFont="1" applyFill="1" applyBorder="1"/>
    <xf numFmtId="3" fontId="8" fillId="0" borderId="11" xfId="0" applyNumberFormat="1" applyFont="1" applyFill="1" applyBorder="1"/>
    <xf numFmtId="3" fontId="8" fillId="0" borderId="12" xfId="0" applyNumberFormat="1" applyFont="1" applyFill="1" applyBorder="1"/>
    <xf numFmtId="168" fontId="2" fillId="0" borderId="4" xfId="0" applyNumberFormat="1" applyFont="1" applyFill="1" applyBorder="1"/>
    <xf numFmtId="168" fontId="2" fillId="0" borderId="5" xfId="0" applyNumberFormat="1" applyFont="1" applyFill="1" applyBorder="1"/>
    <xf numFmtId="168" fontId="2" fillId="0" borderId="6" xfId="0" applyNumberFormat="1" applyFont="1" applyFill="1" applyBorder="1"/>
    <xf numFmtId="168" fontId="2" fillId="0" borderId="7" xfId="0" applyNumberFormat="1" applyFont="1" applyFill="1" applyBorder="1"/>
    <xf numFmtId="168" fontId="2" fillId="0" borderId="8" xfId="0" applyNumberFormat="1" applyFont="1" applyFill="1" applyBorder="1"/>
    <xf numFmtId="168" fontId="2" fillId="0" borderId="9" xfId="0" applyNumberFormat="1" applyFont="1" applyFill="1" applyBorder="1"/>
    <xf numFmtId="168" fontId="2" fillId="0" borderId="10" xfId="0" applyNumberFormat="1" applyFont="1" applyFill="1" applyBorder="1"/>
    <xf numFmtId="168" fontId="2" fillId="0" borderId="11" xfId="0" applyNumberFormat="1" applyFont="1" applyFill="1" applyBorder="1"/>
    <xf numFmtId="168" fontId="2" fillId="0" borderId="12" xfId="0" applyNumberFormat="1" applyFont="1" applyFill="1" applyBorder="1"/>
    <xf numFmtId="168" fontId="3" fillId="0" borderId="0" xfId="0" applyNumberFormat="1" applyFont="1" applyFill="1"/>
    <xf numFmtId="9" fontId="0" fillId="6" borderId="2" xfId="15" applyFont="1" applyFill="1" applyBorder="1"/>
    <xf numFmtId="9" fontId="0" fillId="6" borderId="3" xfId="15" applyFont="1" applyFill="1" applyBorder="1"/>
    <xf numFmtId="9" fontId="0" fillId="6" borderId="2" xfId="15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165" fontId="0" fillId="6" borderId="10" xfId="0" applyNumberFormat="1" applyFill="1" applyBorder="1" applyAlignment="1">
      <alignment horizontal="center"/>
    </xf>
    <xf numFmtId="165" fontId="0" fillId="6" borderId="11" xfId="0" applyNumberFormat="1" applyFill="1" applyBorder="1" applyAlignment="1">
      <alignment horizontal="center"/>
    </xf>
    <xf numFmtId="165" fontId="0" fillId="6" borderId="12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6" borderId="3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3" fontId="2" fillId="3" borderId="0" xfId="0" applyNumberFormat="1" applyFont="1" applyFill="1" applyAlignment="1">
      <alignment horizontal="center"/>
    </xf>
    <xf numFmtId="165" fontId="2" fillId="2" borderId="1" xfId="0" applyNumberFormat="1" applyFont="1" applyFill="1" applyBorder="1"/>
    <xf numFmtId="165" fontId="2" fillId="2" borderId="2" xfId="0" applyNumberFormat="1" applyFont="1" applyFill="1" applyBorder="1"/>
    <xf numFmtId="165" fontId="2" fillId="2" borderId="3" xfId="0" applyNumberFormat="1" applyFont="1" applyFill="1" applyBorder="1"/>
    <xf numFmtId="165" fontId="2" fillId="2" borderId="4" xfId="0" applyNumberFormat="1" applyFont="1" applyFill="1" applyBorder="1"/>
    <xf numFmtId="165" fontId="2" fillId="2" borderId="5" xfId="0" applyNumberFormat="1" applyFont="1" applyFill="1" applyBorder="1"/>
    <xf numFmtId="165" fontId="2" fillId="2" borderId="6" xfId="0" applyNumberFormat="1" applyFont="1" applyFill="1" applyBorder="1"/>
    <xf numFmtId="165" fontId="2" fillId="2" borderId="7" xfId="0" applyNumberFormat="1" applyFont="1" applyFill="1" applyBorder="1"/>
    <xf numFmtId="165" fontId="2" fillId="2" borderId="8" xfId="0" applyNumberFormat="1" applyFont="1" applyFill="1" applyBorder="1"/>
    <xf numFmtId="165" fontId="2" fillId="2" borderId="9" xfId="0" applyNumberFormat="1" applyFont="1" applyFill="1" applyBorder="1"/>
    <xf numFmtId="165" fontId="2" fillId="2" borderId="10" xfId="0" applyNumberFormat="1" applyFont="1" applyFill="1" applyBorder="1"/>
    <xf numFmtId="165" fontId="2" fillId="2" borderId="11" xfId="0" applyNumberFormat="1" applyFont="1" applyFill="1" applyBorder="1"/>
    <xf numFmtId="165" fontId="2" fillId="2" borderId="12" xfId="0" applyNumberFormat="1" applyFont="1" applyFill="1" applyBorder="1"/>
    <xf numFmtId="166" fontId="0" fillId="7" borderId="29" xfId="0" applyFill="1" applyBorder="1"/>
    <xf numFmtId="166" fontId="0" fillId="8" borderId="29" xfId="0" applyFill="1" applyBorder="1"/>
    <xf numFmtId="164" fontId="0" fillId="8" borderId="29" xfId="0" applyNumberFormat="1" applyFill="1" applyBorder="1"/>
    <xf numFmtId="9" fontId="0" fillId="8" borderId="29" xfId="15" applyFont="1" applyFill="1" applyBorder="1"/>
    <xf numFmtId="9" fontId="14" fillId="0" borderId="0" xfId="15" applyFont="1" applyFill="1" applyAlignment="1" applyProtection="1">
      <alignment horizontal="center"/>
      <protection hidden="1"/>
    </xf>
    <xf numFmtId="1" fontId="0" fillId="8" borderId="29" xfId="15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0" fillId="7" borderId="30" xfId="0" applyFill="1" applyBorder="1"/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 horizontal="center"/>
    </xf>
    <xf numFmtId="166" fontId="15" fillId="0" borderId="0" xfId="0" applyFont="1" applyFill="1" applyProtection="1">
      <protection locked="0" hidden="1"/>
    </xf>
    <xf numFmtId="165" fontId="16" fillId="0" borderId="0" xfId="0" applyNumberFormat="1" applyFont="1" applyFill="1" applyAlignment="1" applyProtection="1">
      <alignment horizontal="left"/>
      <protection hidden="1"/>
    </xf>
    <xf numFmtId="164" fontId="0" fillId="8" borderId="31" xfId="0" applyNumberFormat="1" applyFill="1" applyBorder="1"/>
    <xf numFmtId="165" fontId="2" fillId="2" borderId="32" xfId="0" applyNumberFormat="1" applyFont="1" applyFill="1" applyBorder="1"/>
    <xf numFmtId="165" fontId="2" fillId="2" borderId="33" xfId="0" applyNumberFormat="1" applyFont="1" applyFill="1" applyBorder="1"/>
    <xf numFmtId="165" fontId="2" fillId="2" borderId="34" xfId="0" applyNumberFormat="1" applyFont="1" applyFill="1" applyBorder="1"/>
    <xf numFmtId="165" fontId="2" fillId="2" borderId="35" xfId="0" applyNumberFormat="1" applyFont="1" applyFill="1" applyBorder="1"/>
    <xf numFmtId="165" fontId="2" fillId="2" borderId="36" xfId="0" applyNumberFormat="1" applyFont="1" applyFill="1" applyBorder="1"/>
    <xf numFmtId="165" fontId="2" fillId="2" borderId="37" xfId="0" applyNumberFormat="1" applyFont="1" applyFill="1" applyBorder="1"/>
    <xf numFmtId="165" fontId="2" fillId="2" borderId="38" xfId="0" applyNumberFormat="1" applyFont="1" applyFill="1" applyBorder="1"/>
    <xf numFmtId="165" fontId="2" fillId="2" borderId="39" xfId="0" applyNumberFormat="1" applyFont="1" applyFill="1" applyBorder="1"/>
    <xf numFmtId="165" fontId="2" fillId="2" borderId="40" xfId="0" applyNumberFormat="1" applyFont="1" applyFill="1" applyBorder="1"/>
    <xf numFmtId="166" fontId="11" fillId="0" borderId="0" xfId="0" applyFont="1" applyAlignment="1">
      <alignment horizontal="center"/>
    </xf>
    <xf numFmtId="165" fontId="2" fillId="2" borderId="20" xfId="0" applyNumberFormat="1" applyFont="1" applyFill="1" applyBorder="1"/>
    <xf numFmtId="165" fontId="2" fillId="2" borderId="22" xfId="0" applyNumberFormat="1" applyFont="1" applyFill="1" applyBorder="1"/>
    <xf numFmtId="165" fontId="2" fillId="2" borderId="23" xfId="0" applyNumberFormat="1" applyFont="1" applyFill="1" applyBorder="1"/>
    <xf numFmtId="165" fontId="2" fillId="2" borderId="25" xfId="0" applyNumberFormat="1" applyFont="1" applyFill="1" applyBorder="1"/>
    <xf numFmtId="165" fontId="2" fillId="2" borderId="26" xfId="0" applyNumberFormat="1" applyFont="1" applyFill="1" applyBorder="1"/>
    <xf numFmtId="165" fontId="2" fillId="2" borderId="28" xfId="0" applyNumberFormat="1" applyFont="1" applyFill="1" applyBorder="1"/>
    <xf numFmtId="165" fontId="2" fillId="2" borderId="41" xfId="0" applyNumberFormat="1" applyFont="1" applyFill="1" applyBorder="1"/>
    <xf numFmtId="165" fontId="2" fillId="2" borderId="42" xfId="0" applyNumberFormat="1" applyFont="1" applyFill="1" applyBorder="1"/>
    <xf numFmtId="165" fontId="2" fillId="2" borderId="43" xfId="0" applyNumberFormat="1" applyFont="1" applyFill="1" applyBorder="1"/>
    <xf numFmtId="9" fontId="0" fillId="8" borderId="1" xfId="15" applyFont="1" applyFill="1" applyBorder="1"/>
    <xf numFmtId="9" fontId="0" fillId="8" borderId="2" xfId="15" applyFont="1" applyFill="1" applyBorder="1"/>
    <xf numFmtId="9" fontId="0" fillId="8" borderId="3" xfId="15" applyFont="1" applyFill="1" applyBorder="1"/>
    <xf numFmtId="165" fontId="3" fillId="2" borderId="0" xfId="0" applyNumberFormat="1" applyFont="1" applyFill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9" fontId="0" fillId="8" borderId="1" xfId="15" applyFont="1" applyFill="1" applyBorder="1" applyAlignment="1">
      <alignment horizontal="center"/>
    </xf>
    <xf numFmtId="9" fontId="0" fillId="8" borderId="2" xfId="15" applyFont="1" applyFill="1" applyBorder="1" applyAlignment="1">
      <alignment horizontal="center"/>
    </xf>
    <xf numFmtId="166" fontId="17" fillId="0" borderId="24" xfId="0" applyFont="1" applyFill="1" applyBorder="1" applyAlignment="1" applyProtection="1">
      <alignment vertical="center"/>
      <protection hidden="1"/>
    </xf>
    <xf numFmtId="166" fontId="17" fillId="9" borderId="44" xfId="0" applyFont="1" applyFill="1" applyBorder="1" applyAlignment="1" applyProtection="1">
      <alignment vertical="center"/>
      <protection hidden="1"/>
    </xf>
    <xf numFmtId="165" fontId="0" fillId="0" borderId="0" xfId="0" applyNumberFormat="1" applyFill="1" applyAlignment="1">
      <alignment horizontal="center"/>
    </xf>
    <xf numFmtId="3" fontId="0" fillId="6" borderId="29" xfId="0" applyNumberFormat="1" applyFill="1" applyBorder="1" applyAlignment="1">
      <alignment horizontal="center"/>
    </xf>
    <xf numFmtId="9" fontId="0" fillId="6" borderId="29" xfId="15" applyFont="1" applyFill="1" applyBorder="1" applyAlignment="1">
      <alignment horizontal="center"/>
    </xf>
    <xf numFmtId="165" fontId="0" fillId="6" borderId="29" xfId="0" applyNumberFormat="1" applyFill="1" applyBorder="1" applyAlignment="1">
      <alignment horizontal="center"/>
    </xf>
    <xf numFmtId="10" fontId="0" fillId="6" borderId="29" xfId="15" applyNumberFormat="1" applyFont="1" applyFill="1" applyBorder="1" applyAlignment="1">
      <alignment horizontal="center"/>
    </xf>
    <xf numFmtId="1" fontId="17" fillId="0" borderId="24" xfId="0" quotePrefix="1" applyNumberFormat="1" applyFont="1" applyFill="1" applyBorder="1" applyAlignment="1" applyProtection="1">
      <alignment horizontal="center" vertical="center" wrapText="1"/>
      <protection hidden="1"/>
    </xf>
    <xf numFmtId="166" fontId="17" fillId="0" borderId="42" xfId="0" applyFont="1" applyFill="1" applyBorder="1" applyAlignment="1" applyProtection="1">
      <alignment horizontal="center" vertical="center" wrapText="1"/>
      <protection hidden="1"/>
    </xf>
    <xf numFmtId="166" fontId="17" fillId="9" borderId="42" xfId="0" applyFont="1" applyFill="1" applyBorder="1" applyAlignment="1" applyProtection="1">
      <alignment vertical="center"/>
      <protection hidden="1"/>
    </xf>
    <xf numFmtId="169" fontId="7" fillId="0" borderId="45" xfId="0" applyNumberFormat="1" applyFont="1" applyFill="1" applyBorder="1" applyAlignment="1">
      <alignment horizontal="center"/>
    </xf>
    <xf numFmtId="169" fontId="7" fillId="0" borderId="46" xfId="0" applyNumberFormat="1" applyFont="1" applyFill="1" applyBorder="1" applyAlignment="1">
      <alignment horizontal="center"/>
    </xf>
    <xf numFmtId="165" fontId="2" fillId="2" borderId="47" xfId="0" applyNumberFormat="1" applyFont="1" applyFill="1" applyBorder="1"/>
    <xf numFmtId="165" fontId="2" fillId="2" borderId="48" xfId="0" applyNumberFormat="1" applyFont="1" applyFill="1" applyBorder="1"/>
    <xf numFmtId="165" fontId="2" fillId="2" borderId="49" xfId="0" applyNumberFormat="1" applyFont="1" applyFill="1" applyBorder="1"/>
    <xf numFmtId="165" fontId="2" fillId="2" borderId="50" xfId="0" applyNumberFormat="1" applyFont="1" applyFill="1" applyBorder="1"/>
    <xf numFmtId="165" fontId="2" fillId="2" borderId="51" xfId="0" applyNumberFormat="1" applyFont="1" applyFill="1" applyBorder="1"/>
    <xf numFmtId="166" fontId="17" fillId="0" borderId="52" xfId="0" applyFont="1" applyFill="1" applyBorder="1" applyAlignment="1" applyProtection="1">
      <alignment vertical="center"/>
      <protection hidden="1"/>
    </xf>
    <xf numFmtId="166" fontId="18" fillId="0" borderId="53" xfId="0" applyFont="1" applyFill="1" applyBorder="1" applyAlignment="1" applyProtection="1">
      <alignment vertical="center"/>
      <protection hidden="1"/>
    </xf>
    <xf numFmtId="166" fontId="18" fillId="0" borderId="54" xfId="0" applyFont="1" applyFill="1" applyBorder="1" applyAlignment="1" applyProtection="1">
      <alignment vertical="center"/>
      <protection hidden="1"/>
    </xf>
    <xf numFmtId="166" fontId="6" fillId="0" borderId="0" xfId="0" quotePrefix="1" applyFont="1" applyFill="1"/>
    <xf numFmtId="165" fontId="2" fillId="10" borderId="0" xfId="0" applyNumberFormat="1" applyFont="1" applyFill="1"/>
    <xf numFmtId="166" fontId="8" fillId="0" borderId="0" xfId="0" quotePrefix="1" applyFont="1" applyFill="1"/>
    <xf numFmtId="165" fontId="0" fillId="2" borderId="29" xfId="0" applyNumberFormat="1" applyFill="1" applyBorder="1" applyAlignment="1">
      <alignment horizontal="center"/>
    </xf>
    <xf numFmtId="1" fontId="7" fillId="0" borderId="46" xfId="0" applyNumberFormat="1" applyFont="1" applyFill="1" applyBorder="1" applyAlignment="1">
      <alignment horizontal="center"/>
    </xf>
    <xf numFmtId="9" fontId="0" fillId="11" borderId="29" xfId="15" applyFont="1" applyFill="1" applyBorder="1" applyAlignment="1">
      <alignment horizontal="center"/>
    </xf>
    <xf numFmtId="9" fontId="0" fillId="0" borderId="0" xfId="15" applyFont="1"/>
    <xf numFmtId="9" fontId="0" fillId="6" borderId="55" xfId="15" applyFont="1" applyFill="1" applyBorder="1" applyAlignment="1">
      <alignment horizontal="center"/>
    </xf>
    <xf numFmtId="166" fontId="19" fillId="0" borderId="0" xfId="0" applyFont="1"/>
    <xf numFmtId="1" fontId="0" fillId="0" borderId="0" xfId="0" applyNumberFormat="1" applyAlignment="1">
      <alignment horizontal="center"/>
    </xf>
    <xf numFmtId="165" fontId="11" fillId="0" borderId="0" xfId="0" applyNumberFormat="1" applyFont="1" applyAlignment="1">
      <alignment horizontal="center"/>
    </xf>
    <xf numFmtId="9" fontId="0" fillId="0" borderId="0" xfId="15" applyFont="1" applyAlignment="1">
      <alignment horizontal="center"/>
    </xf>
    <xf numFmtId="1" fontId="0" fillId="6" borderId="55" xfId="0" applyNumberFormat="1" applyFill="1" applyBorder="1" applyAlignment="1">
      <alignment horizontal="center"/>
    </xf>
    <xf numFmtId="169" fontId="11" fillId="0" borderId="0" xfId="0" applyNumberFormat="1" applyFont="1" applyAlignment="1">
      <alignment horizontal="center"/>
    </xf>
    <xf numFmtId="166" fontId="20" fillId="0" borderId="0" xfId="0" applyFont="1"/>
    <xf numFmtId="166" fontId="21" fillId="0" borderId="0" xfId="0" applyFont="1"/>
    <xf numFmtId="166" fontId="22" fillId="0" borderId="0" xfId="0" applyFont="1"/>
    <xf numFmtId="166" fontId="23" fillId="0" borderId="0" xfId="0" applyFont="1"/>
    <xf numFmtId="9" fontId="0" fillId="6" borderId="4" xfId="15" applyFon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9" fontId="0" fillId="6" borderId="10" xfId="15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9" fontId="0" fillId="6" borderId="7" xfId="15" applyFont="1" applyFill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66" fontId="22" fillId="0" borderId="56" xfId="0" applyFont="1" applyBorder="1"/>
    <xf numFmtId="165" fontId="22" fillId="0" borderId="56" xfId="0" applyNumberFormat="1" applyFont="1" applyBorder="1" applyAlignment="1">
      <alignment horizontal="center"/>
    </xf>
    <xf numFmtId="165" fontId="2" fillId="6" borderId="0" xfId="0" applyNumberFormat="1" applyFont="1" applyFill="1"/>
    <xf numFmtId="165" fontId="2" fillId="6" borderId="8" xfId="0" applyNumberFormat="1" applyFont="1" applyFill="1" applyBorder="1"/>
    <xf numFmtId="166" fontId="0" fillId="2" borderId="57" xfId="0" applyFont="1" applyFill="1" applyBorder="1"/>
    <xf numFmtId="166" fontId="0" fillId="2" borderId="58" xfId="0" applyFont="1" applyFill="1" applyBorder="1"/>
    <xf numFmtId="166" fontId="0" fillId="2" borderId="59" xfId="0" applyFont="1" applyFill="1" applyBorder="1"/>
    <xf numFmtId="166" fontId="0" fillId="2" borderId="18" xfId="0" applyFont="1" applyFill="1" applyBorder="1"/>
    <xf numFmtId="166" fontId="0" fillId="2" borderId="19" xfId="0" applyFont="1" applyFill="1" applyBorder="1"/>
    <xf numFmtId="166" fontId="24" fillId="0" borderId="0" xfId="0" applyFont="1" applyFill="1"/>
    <xf numFmtId="165" fontId="25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6" fontId="26" fillId="0" borderId="0" xfId="0" applyFont="1" applyAlignment="1">
      <alignment vertical="center"/>
    </xf>
    <xf numFmtId="1" fontId="6" fillId="0" borderId="0" xfId="0" applyNumberFormat="1" applyFont="1" applyFill="1" applyAlignment="1">
      <alignment horizontal="center"/>
    </xf>
    <xf numFmtId="9" fontId="27" fillId="0" borderId="0" xfId="15" applyFont="1" applyAlignment="1">
      <alignment horizontal="center"/>
    </xf>
    <xf numFmtId="165" fontId="27" fillId="0" borderId="0" xfId="0" applyNumberFormat="1" applyFont="1" applyAlignment="1">
      <alignment horizontal="center"/>
    </xf>
    <xf numFmtId="1" fontId="7" fillId="0" borderId="0" xfId="0" applyNumberFormat="1" applyFont="1" applyFill="1"/>
    <xf numFmtId="1" fontId="7" fillId="0" borderId="0" xfId="0" applyNumberFormat="1" applyFont="1" applyFill="1" applyAlignment="1">
      <alignment horizontal="center"/>
    </xf>
  </cellXfs>
  <cellStyles count="16">
    <cellStyle name="Currency 2" xfId="12"/>
    <cellStyle name="Euro" xfId="11"/>
    <cellStyle name="Euro 3" xfId="2"/>
    <cellStyle name="Migliaia 3" xfId="3"/>
    <cellStyle name="Migliaia 4" xfId="4"/>
    <cellStyle name="Normal" xfId="0" builtinId="0"/>
    <cellStyle name="Normal 2" xfId="10"/>
    <cellStyle name="Normale 2" xfId="13"/>
    <cellStyle name="Normale 3" xfId="1"/>
    <cellStyle name="Normale 4" xfId="5"/>
    <cellStyle name="Percent" xfId="15" builtinId="5"/>
    <cellStyle name="Percentuale 3" xfId="6"/>
    <cellStyle name="Percentuale 4" xfId="7"/>
    <cellStyle name="Valuta 2" xfId="8"/>
    <cellStyle name="Valuta 3" xfId="9"/>
    <cellStyle name="Valuta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16354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4554" cy="7429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3130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3130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3130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</xdr:colOff>
      <xdr:row>3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3130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3130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</xdr:colOff>
      <xdr:row>5</xdr:row>
      <xdr:rowOff>16933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3130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5</xdr:row>
      <xdr:rowOff>16933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" cy="73130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" cy="74083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" cy="74083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" cy="740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</xdr:colOff>
      <xdr:row>4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334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4</xdr:row>
      <xdr:rowOff>4233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" cy="74083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</xdr:colOff>
      <xdr:row>3</xdr:row>
      <xdr:rowOff>13758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5852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</xdr:colOff>
      <xdr:row>4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33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313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313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313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313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</xdr:colOff>
      <xdr:row>4</xdr:row>
      <xdr:rowOff>150283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313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716280</xdr:colOff>
      <xdr:row>4</xdr:row>
      <xdr:rowOff>150283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" cy="731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showGridLines="0" topLeftCell="A11" workbookViewId="0">
      <selection activeCell="AT49" sqref="AT49"/>
    </sheetView>
  </sheetViews>
  <sheetFormatPr defaultRowHeight="14.4" x14ac:dyDescent="0.3"/>
  <cols>
    <col min="1" max="1" width="12.5546875" style="16" customWidth="1"/>
    <col min="4" max="4" width="26.88671875" bestFit="1" customWidth="1"/>
    <col min="5" max="5" width="11.109375" bestFit="1" customWidth="1"/>
    <col min="6" max="6" width="11.5546875" bestFit="1" customWidth="1"/>
    <col min="8" max="8" width="32.44140625" bestFit="1" customWidth="1"/>
    <col min="9" max="9" width="9.6640625" bestFit="1" customWidth="1"/>
    <col min="10" max="10" width="11.5546875" bestFit="1" customWidth="1"/>
    <col min="11" max="12" width="10.5546875" bestFit="1" customWidth="1"/>
    <col min="13" max="31" width="9.6640625" bestFit="1" customWidth="1"/>
    <col min="32" max="34" width="9" bestFit="1" customWidth="1"/>
    <col min="35" max="38" width="9.6640625" bestFit="1" customWidth="1"/>
    <col min="39" max="39" width="11.33203125" bestFit="1" customWidth="1"/>
    <col min="40" max="44" width="9" bestFit="1" customWidth="1"/>
    <col min="45" max="45" width="9.6640625" bestFit="1" customWidth="1"/>
  </cols>
  <sheetData>
    <row r="1" spans="2:46" x14ac:dyDescent="0.3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</row>
    <row r="2" spans="2:46" x14ac:dyDescent="0.3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</row>
    <row r="3" spans="2:46" x14ac:dyDescent="0.3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2:46" x14ac:dyDescent="0.3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2:46" ht="15" thickBot="1" x14ac:dyDescent="0.35"/>
    <row r="6" spans="2:46" ht="15" thickBot="1" x14ac:dyDescent="0.35">
      <c r="H6" s="25" t="s">
        <v>379</v>
      </c>
      <c r="I6" s="25"/>
      <c r="J6" s="235">
        <v>-0.3</v>
      </c>
      <c r="K6" s="235">
        <v>-0.15</v>
      </c>
      <c r="L6" s="235">
        <v>-0.15</v>
      </c>
    </row>
    <row r="7" spans="2:46" x14ac:dyDescent="0.3">
      <c r="H7" s="236" t="s">
        <v>380</v>
      </c>
      <c r="I7" s="236"/>
      <c r="J7" s="237">
        <f>+YEAR(CEm!C6)</f>
        <v>2017</v>
      </c>
      <c r="K7" s="237">
        <f>+J7+1</f>
        <v>2018</v>
      </c>
      <c r="L7" s="237">
        <f>+K7+1</f>
        <v>2019</v>
      </c>
    </row>
    <row r="8" spans="2:46" ht="15" thickBot="1" x14ac:dyDescent="0.35">
      <c r="E8" s="182" t="s">
        <v>143</v>
      </c>
      <c r="F8" s="182" t="s">
        <v>144</v>
      </c>
      <c r="H8" t="s">
        <v>114</v>
      </c>
      <c r="J8" s="55">
        <f>+SUM(CEm!C8:N8)</f>
        <v>966000</v>
      </c>
      <c r="K8" s="55">
        <f>+SUM(CEm!O8:Z8)</f>
        <v>1173000</v>
      </c>
      <c r="L8" s="55">
        <f>+SUM(CEm!AA8:AL8)</f>
        <v>1173000</v>
      </c>
    </row>
    <row r="9" spans="2:46" x14ac:dyDescent="0.3">
      <c r="D9" t="s">
        <v>145</v>
      </c>
      <c r="E9" s="246">
        <v>0.3</v>
      </c>
      <c r="F9" s="247">
        <v>30</v>
      </c>
      <c r="H9" t="s">
        <v>181</v>
      </c>
      <c r="J9" s="55">
        <f>+CEm!N9-CEm!C7</f>
        <v>-4900</v>
      </c>
      <c r="K9" s="55">
        <f>+CEm!Z9-CEm!O7</f>
        <v>0</v>
      </c>
      <c r="L9" s="55">
        <f>+CEm!AL9-CEm!AA7</f>
        <v>0</v>
      </c>
    </row>
    <row r="10" spans="2:46" ht="15" thickBot="1" x14ac:dyDescent="0.35">
      <c r="D10" t="s">
        <v>146</v>
      </c>
      <c r="E10" s="248">
        <v>0.7</v>
      </c>
      <c r="F10" s="249">
        <v>30</v>
      </c>
      <c r="H10" s="25" t="s">
        <v>381</v>
      </c>
      <c r="I10" s="25"/>
      <c r="J10" s="238">
        <f>+J8+J9</f>
        <v>961100</v>
      </c>
      <c r="K10" s="238">
        <f>+K8+K9</f>
        <v>1173000</v>
      </c>
      <c r="L10" s="238">
        <f t="shared" ref="L10" si="0">+L8+L9</f>
        <v>1173000</v>
      </c>
    </row>
    <row r="11" spans="2:46" x14ac:dyDescent="0.3">
      <c r="E11" s="239"/>
    </row>
    <row r="12" spans="2:46" x14ac:dyDescent="0.3">
      <c r="H12" t="s">
        <v>184</v>
      </c>
      <c r="J12" s="55">
        <f>+SUM(CEm!C13:N13)</f>
        <v>96110</v>
      </c>
      <c r="K12" s="55">
        <f>+SUM(CEm!O13:Z13)</f>
        <v>117300</v>
      </c>
      <c r="L12" s="55">
        <f>+SUM(CEm!AA13:AL13)</f>
        <v>117300</v>
      </c>
    </row>
    <row r="13" spans="2:46" ht="15" thickBot="1" x14ac:dyDescent="0.35">
      <c r="E13" s="182" t="s">
        <v>382</v>
      </c>
      <c r="F13" s="182" t="s">
        <v>144</v>
      </c>
      <c r="H13" s="25" t="s">
        <v>383</v>
      </c>
      <c r="I13" s="25"/>
      <c r="J13" s="238">
        <f>+J10-J12</f>
        <v>864990</v>
      </c>
      <c r="K13" s="238">
        <f t="shared" ref="K13:L13" si="1">+K10-K12</f>
        <v>1055700</v>
      </c>
      <c r="L13" s="238">
        <f t="shared" si="1"/>
        <v>1055700</v>
      </c>
    </row>
    <row r="14" spans="2:46" x14ac:dyDescent="0.3">
      <c r="D14" t="s">
        <v>384</v>
      </c>
      <c r="E14" s="246">
        <v>0.1</v>
      </c>
      <c r="F14" s="247">
        <v>30</v>
      </c>
    </row>
    <row r="15" spans="2:46" ht="15" thickBot="1" x14ac:dyDescent="0.35">
      <c r="D15" t="s">
        <v>385</v>
      </c>
      <c r="E15" s="248">
        <v>0.15</v>
      </c>
      <c r="F15" s="249">
        <v>30</v>
      </c>
      <c r="H15" t="s">
        <v>386</v>
      </c>
      <c r="J15" s="55">
        <f>+SUM(CEm!C22:N22)</f>
        <v>637560</v>
      </c>
      <c r="K15" s="55">
        <f>+SUM(CEm!O22:Z22)</f>
        <v>774180</v>
      </c>
      <c r="L15" s="55">
        <f>+SUM(CEm!AA22:AL22)</f>
        <v>774180</v>
      </c>
    </row>
    <row r="16" spans="2:46" x14ac:dyDescent="0.3">
      <c r="H16" t="s">
        <v>387</v>
      </c>
      <c r="J16" s="55">
        <f>+SUM(CEm!C45:N45)</f>
        <v>27840</v>
      </c>
      <c r="K16" s="55">
        <f>+SUM(CEm!O45:Z45)</f>
        <v>27840</v>
      </c>
      <c r="L16" s="55">
        <f>+SUM(CEm!AA45:AL45)</f>
        <v>27780</v>
      </c>
    </row>
    <row r="17" spans="4:46" x14ac:dyDescent="0.3">
      <c r="H17" t="s">
        <v>388</v>
      </c>
      <c r="J17" s="55">
        <f>+SUM(CEm!C49:N49)</f>
        <v>279216</v>
      </c>
      <c r="K17" s="55">
        <f>+SUM(CEm!O49:Z49)</f>
        <v>282008.15999999997</v>
      </c>
      <c r="L17" s="55">
        <f>+SUM(CEm!AA49:AL49)</f>
        <v>284828.24160000001</v>
      </c>
    </row>
    <row r="18" spans="4:46" x14ac:dyDescent="0.3">
      <c r="H18" s="25" t="s">
        <v>389</v>
      </c>
      <c r="I18" s="25"/>
      <c r="J18" s="238">
        <f>+J13-J15-J16-J17</f>
        <v>-79626</v>
      </c>
      <c r="K18" s="238">
        <f t="shared" ref="K18:L18" si="2">+K13-K15-K16-K17</f>
        <v>-28328.159999999974</v>
      </c>
      <c r="L18" s="238">
        <f t="shared" si="2"/>
        <v>-31088.241600000008</v>
      </c>
    </row>
    <row r="19" spans="4:46" ht="15" thickBot="1" x14ac:dyDescent="0.35"/>
    <row r="20" spans="4:46" ht="15" thickBot="1" x14ac:dyDescent="0.35">
      <c r="D20" t="s">
        <v>390</v>
      </c>
      <c r="E20" s="240">
        <v>0</v>
      </c>
      <c r="H20" t="s">
        <v>416</v>
      </c>
      <c r="J20" s="55">
        <f ca="1">+SUM(CEm!C59:N59)</f>
        <v>45750.166666666679</v>
      </c>
      <c r="K20" s="55">
        <f ca="1">+SUM(CEm!O59:Z59)</f>
        <v>45750.200000000012</v>
      </c>
      <c r="L20" s="55">
        <f ca="1">+SUM(CEm!AA59:AL59)</f>
        <v>45750.200000000012</v>
      </c>
    </row>
    <row r="21" spans="4:46" ht="15" thickBot="1" x14ac:dyDescent="0.35">
      <c r="H21" t="s">
        <v>391</v>
      </c>
      <c r="J21" s="55">
        <f>+SUM(CEm!C58:N58)</f>
        <v>0</v>
      </c>
      <c r="K21" s="55">
        <f>+SUM(CEm!O58:Z58)</f>
        <v>0</v>
      </c>
      <c r="L21" s="55">
        <f>+SUM(CEm!AA58:AL58)</f>
        <v>0</v>
      </c>
    </row>
    <row r="22" spans="4:46" ht="15" thickBot="1" x14ac:dyDescent="0.35">
      <c r="D22" t="s">
        <v>392</v>
      </c>
      <c r="E22" s="235">
        <v>0.4</v>
      </c>
      <c r="H22" s="25" t="s">
        <v>393</v>
      </c>
      <c r="I22" s="25"/>
      <c r="J22" s="238">
        <f ca="1">+J18-J20-J21</f>
        <v>-125376.16666666669</v>
      </c>
      <c r="K22" s="238">
        <f t="shared" ref="K22:L22" ca="1" si="3">+K18-K20-K21</f>
        <v>-74078.359999999986</v>
      </c>
      <c r="L22" s="238">
        <f t="shared" ca="1" si="3"/>
        <v>-76838.44160000002</v>
      </c>
    </row>
    <row r="23" spans="4:46" ht="15" thickBot="1" x14ac:dyDescent="0.35">
      <c r="L23">
        <v>1</v>
      </c>
    </row>
    <row r="24" spans="4:46" ht="15" thickBot="1" x14ac:dyDescent="0.35">
      <c r="D24" t="s">
        <v>394</v>
      </c>
      <c r="E24" s="235">
        <v>0.22</v>
      </c>
    </row>
    <row r="25" spans="4:46" x14ac:dyDescent="0.3">
      <c r="D25" s="25"/>
      <c r="E25" s="25"/>
      <c r="F25" s="25"/>
      <c r="G25" s="25"/>
      <c r="H25" s="236" t="s">
        <v>395</v>
      </c>
      <c r="I25" s="241">
        <v>42735</v>
      </c>
      <c r="J25" s="241" t="s">
        <v>107</v>
      </c>
      <c r="K25" s="241">
        <v>42794</v>
      </c>
      <c r="L25" s="241">
        <v>42825</v>
      </c>
      <c r="M25" s="241">
        <v>42855</v>
      </c>
      <c r="N25" s="241">
        <v>42886</v>
      </c>
      <c r="O25" s="241">
        <v>42916</v>
      </c>
      <c r="P25" s="241">
        <v>42947</v>
      </c>
      <c r="Q25" s="241">
        <v>42978</v>
      </c>
      <c r="R25" s="241">
        <v>43008</v>
      </c>
      <c r="S25" s="241">
        <v>43039</v>
      </c>
      <c r="T25" s="241">
        <v>43069</v>
      </c>
      <c r="U25" s="241">
        <v>43100</v>
      </c>
      <c r="V25" s="241">
        <v>43131</v>
      </c>
      <c r="W25" s="241">
        <v>43159</v>
      </c>
      <c r="X25" s="241">
        <v>43190</v>
      </c>
      <c r="Y25" s="241">
        <v>43220</v>
      </c>
      <c r="Z25" s="241">
        <v>43251</v>
      </c>
      <c r="AA25" s="241">
        <v>43281</v>
      </c>
      <c r="AB25" s="241">
        <v>43312</v>
      </c>
      <c r="AC25" s="241">
        <v>43343</v>
      </c>
      <c r="AD25" s="241">
        <v>43373</v>
      </c>
      <c r="AE25" s="241">
        <v>43404</v>
      </c>
      <c r="AF25" s="241">
        <v>43434</v>
      </c>
      <c r="AG25" s="241">
        <v>43465</v>
      </c>
      <c r="AH25" s="241">
        <v>43496</v>
      </c>
      <c r="AI25" s="241">
        <v>43524</v>
      </c>
      <c r="AJ25" s="241">
        <v>43555</v>
      </c>
      <c r="AK25" s="241">
        <v>43585</v>
      </c>
      <c r="AL25" s="241">
        <v>43616</v>
      </c>
      <c r="AM25" s="241">
        <v>43646</v>
      </c>
      <c r="AN25" s="241">
        <v>43677</v>
      </c>
      <c r="AO25" s="241">
        <v>43708</v>
      </c>
      <c r="AP25" s="241">
        <v>43738</v>
      </c>
      <c r="AQ25" s="241">
        <v>43769</v>
      </c>
      <c r="AR25" s="241">
        <v>43799</v>
      </c>
      <c r="AS25" s="241">
        <v>43830</v>
      </c>
      <c r="AT25" s="25"/>
    </row>
    <row r="26" spans="4:46" ht="15" thickBot="1" x14ac:dyDescent="0.35">
      <c r="H26" s="242" t="s">
        <v>396</v>
      </c>
      <c r="I26" s="242"/>
      <c r="J26" s="55">
        <f>+'Flussi Cassa'!D7</f>
        <v>0</v>
      </c>
      <c r="K26" s="55">
        <f>+'Flussi Cassa'!E7</f>
        <v>98210</v>
      </c>
      <c r="L26" s="55">
        <f>+'Flussi Cassa'!F7</f>
        <v>98210</v>
      </c>
      <c r="M26" s="55">
        <f>+'Flussi Cassa'!G7</f>
        <v>98210</v>
      </c>
      <c r="N26" s="55">
        <f>+'Flussi Cassa'!H7</f>
        <v>98210</v>
      </c>
      <c r="O26" s="55">
        <f>+'Flussi Cassa'!I7</f>
        <v>98210</v>
      </c>
      <c r="P26" s="55">
        <f>+'Flussi Cassa'!J7</f>
        <v>98210</v>
      </c>
      <c r="Q26" s="55">
        <f>+'Flussi Cassa'!K7</f>
        <v>98210</v>
      </c>
      <c r="R26" s="55">
        <f>+'Flussi Cassa'!L7</f>
        <v>98210</v>
      </c>
      <c r="S26" s="55">
        <f>+'Flussi Cassa'!M7</f>
        <v>98210</v>
      </c>
      <c r="T26" s="55">
        <f>+'Flussi Cassa'!N7</f>
        <v>98210</v>
      </c>
      <c r="U26" s="55">
        <f>+'Flussi Cassa'!O7</f>
        <v>98210</v>
      </c>
      <c r="V26" s="55">
        <f>+'Flussi Cassa'!P7</f>
        <v>98210</v>
      </c>
      <c r="W26" s="55">
        <f>+'Flussi Cassa'!Q7</f>
        <v>119255</v>
      </c>
      <c r="X26" s="55">
        <f>+'Flussi Cassa'!R7</f>
        <v>119255</v>
      </c>
      <c r="Y26" s="55">
        <f>+'Flussi Cassa'!S7</f>
        <v>119255</v>
      </c>
      <c r="Z26" s="55">
        <f>+'Flussi Cassa'!T7</f>
        <v>119255</v>
      </c>
      <c r="AA26" s="55">
        <f>+'Flussi Cassa'!U7</f>
        <v>119255</v>
      </c>
      <c r="AB26" s="55">
        <f>+'Flussi Cassa'!V7</f>
        <v>119255</v>
      </c>
      <c r="AC26" s="55">
        <f>+'Flussi Cassa'!W7</f>
        <v>119255</v>
      </c>
      <c r="AD26" s="55">
        <f>+'Flussi Cassa'!X7</f>
        <v>119255</v>
      </c>
      <c r="AE26" s="55">
        <f>+'Flussi Cassa'!Y7</f>
        <v>119255</v>
      </c>
      <c r="AF26" s="55">
        <f>+'Flussi Cassa'!Z7</f>
        <v>119255</v>
      </c>
      <c r="AG26" s="55">
        <f>+'Flussi Cassa'!AA7</f>
        <v>119255</v>
      </c>
      <c r="AH26" s="55">
        <f>+'Flussi Cassa'!AB7</f>
        <v>119255</v>
      </c>
      <c r="AI26" s="55">
        <f>+'Flussi Cassa'!AC7</f>
        <v>119255</v>
      </c>
      <c r="AJ26" s="55">
        <f>+'Flussi Cassa'!AD7</f>
        <v>119255</v>
      </c>
      <c r="AK26" s="55">
        <f>+'Flussi Cassa'!AE7</f>
        <v>119255</v>
      </c>
      <c r="AL26" s="55">
        <f>+'Flussi Cassa'!AF7</f>
        <v>119255</v>
      </c>
      <c r="AM26" s="55">
        <f>+'Flussi Cassa'!AG7</f>
        <v>119255</v>
      </c>
      <c r="AN26" s="55">
        <f>+'Flussi Cassa'!AH7</f>
        <v>119255</v>
      </c>
      <c r="AO26" s="55">
        <f>+'Flussi Cassa'!AI7</f>
        <v>119255</v>
      </c>
      <c r="AP26" s="55">
        <f>+'Flussi Cassa'!AJ7</f>
        <v>119255</v>
      </c>
      <c r="AQ26" s="55">
        <f>+'Flussi Cassa'!AK7</f>
        <v>119255</v>
      </c>
      <c r="AR26" s="55">
        <f>+'Flussi Cassa'!AL7</f>
        <v>119255</v>
      </c>
      <c r="AS26" s="55">
        <f>+'Flussi Cassa'!AM7</f>
        <v>119255</v>
      </c>
    </row>
    <row r="27" spans="4:46" ht="15.6" thickTop="1" thickBot="1" x14ac:dyDescent="0.35">
      <c r="D27" s="209" t="s">
        <v>130</v>
      </c>
      <c r="E27" s="213">
        <v>115000</v>
      </c>
      <c r="H27" s="242" t="s">
        <v>397</v>
      </c>
      <c r="I27" s="242"/>
      <c r="J27" s="55">
        <f>+'Flussi Cassa'!D8</f>
        <v>1</v>
      </c>
      <c r="K27" s="55">
        <f>+'Flussi Cassa'!E8</f>
        <v>0</v>
      </c>
      <c r="L27" s="55">
        <f>+'Flussi Cassa'!F8</f>
        <v>0</v>
      </c>
      <c r="M27" s="55">
        <f>+'Flussi Cassa'!G8</f>
        <v>0</v>
      </c>
      <c r="N27" s="55">
        <f>+'Flussi Cassa'!H8</f>
        <v>0</v>
      </c>
      <c r="O27" s="55">
        <f>+'Flussi Cassa'!I8</f>
        <v>0</v>
      </c>
      <c r="P27" s="55">
        <f>+'Flussi Cassa'!J8</f>
        <v>0</v>
      </c>
      <c r="Q27" s="55">
        <f>+'Flussi Cassa'!K8</f>
        <v>0</v>
      </c>
      <c r="R27" s="55">
        <f>+'Flussi Cassa'!L8</f>
        <v>0</v>
      </c>
      <c r="S27" s="55">
        <f>+'Flussi Cassa'!M8</f>
        <v>0</v>
      </c>
      <c r="T27" s="55">
        <f>+'Flussi Cassa'!N8</f>
        <v>0</v>
      </c>
      <c r="U27" s="55">
        <f>+'Flussi Cassa'!O8</f>
        <v>0</v>
      </c>
      <c r="V27" s="55">
        <f>+'Flussi Cassa'!P8</f>
        <v>0</v>
      </c>
      <c r="W27" s="55">
        <f>+'Flussi Cassa'!Q8</f>
        <v>0</v>
      </c>
      <c r="X27" s="55">
        <f>+'Flussi Cassa'!R8</f>
        <v>0</v>
      </c>
      <c r="Y27" s="55">
        <f>+'Flussi Cassa'!S8</f>
        <v>0</v>
      </c>
      <c r="Z27" s="55">
        <f>+'Flussi Cassa'!T8</f>
        <v>0</v>
      </c>
      <c r="AA27" s="55">
        <f>+'Flussi Cassa'!U8</f>
        <v>0</v>
      </c>
      <c r="AB27" s="55">
        <f>+'Flussi Cassa'!V8</f>
        <v>0</v>
      </c>
      <c r="AC27" s="55">
        <f>+'Flussi Cassa'!W8</f>
        <v>0</v>
      </c>
      <c r="AD27" s="55">
        <f>+'Flussi Cassa'!X8</f>
        <v>0</v>
      </c>
      <c r="AE27" s="55">
        <f>+'Flussi Cassa'!Y8</f>
        <v>0</v>
      </c>
      <c r="AF27" s="55">
        <f>+'Flussi Cassa'!Z8</f>
        <v>0</v>
      </c>
      <c r="AG27" s="55">
        <f>+'Flussi Cassa'!AA8</f>
        <v>0</v>
      </c>
      <c r="AH27" s="55">
        <f>+'Flussi Cassa'!AB8</f>
        <v>0</v>
      </c>
      <c r="AI27" s="55">
        <f>+'Flussi Cassa'!AC8</f>
        <v>0</v>
      </c>
      <c r="AJ27" s="55">
        <f>+'Flussi Cassa'!AD8</f>
        <v>0</v>
      </c>
      <c r="AK27" s="55">
        <f>+'Flussi Cassa'!AE8</f>
        <v>0</v>
      </c>
      <c r="AL27" s="55">
        <f>+'Flussi Cassa'!AF8</f>
        <v>0</v>
      </c>
      <c r="AM27" s="55">
        <f>+'Flussi Cassa'!AG8</f>
        <v>0</v>
      </c>
      <c r="AN27" s="55">
        <f>+'Flussi Cassa'!AH8</f>
        <v>0</v>
      </c>
      <c r="AO27" s="55">
        <f>+'Flussi Cassa'!AI8</f>
        <v>0</v>
      </c>
      <c r="AP27" s="55">
        <f>+'Flussi Cassa'!AJ8</f>
        <v>0</v>
      </c>
      <c r="AQ27" s="55">
        <f>+'Flussi Cassa'!AK8</f>
        <v>0</v>
      </c>
      <c r="AR27" s="55">
        <f>+'Flussi Cassa'!AL8</f>
        <v>0</v>
      </c>
      <c r="AS27" s="55">
        <f>+'Flussi Cassa'!AM8</f>
        <v>0</v>
      </c>
    </row>
    <row r="28" spans="4:46" ht="15.6" thickTop="1" thickBot="1" x14ac:dyDescent="0.35">
      <c r="D28" s="209" t="s">
        <v>279</v>
      </c>
      <c r="E28" s="211">
        <v>120</v>
      </c>
      <c r="H28" s="242" t="s">
        <v>132</v>
      </c>
      <c r="I28" s="242"/>
      <c r="J28" s="55">
        <f>+'Flussi Cassa'!D9</f>
        <v>0</v>
      </c>
      <c r="K28" s="55">
        <f>+'Flussi Cassa'!E9</f>
        <v>0</v>
      </c>
      <c r="L28" s="55">
        <f>+'Flussi Cassa'!F9</f>
        <v>0</v>
      </c>
      <c r="M28" s="55">
        <f>+'Flussi Cassa'!G9</f>
        <v>50000</v>
      </c>
      <c r="N28" s="55">
        <f>+'Flussi Cassa'!H9</f>
        <v>0</v>
      </c>
      <c r="O28" s="55">
        <f>+'Flussi Cassa'!I9</f>
        <v>0</v>
      </c>
      <c r="P28" s="55">
        <f>+'Flussi Cassa'!J9</f>
        <v>0</v>
      </c>
      <c r="Q28" s="55">
        <f>+'Flussi Cassa'!K9</f>
        <v>0</v>
      </c>
      <c r="R28" s="55">
        <f>+'Flussi Cassa'!L9</f>
        <v>0</v>
      </c>
      <c r="S28" s="55">
        <f>+'Flussi Cassa'!M9</f>
        <v>0</v>
      </c>
      <c r="T28" s="55">
        <f>+'Flussi Cassa'!N9</f>
        <v>0</v>
      </c>
      <c r="U28" s="55">
        <f>+'Flussi Cassa'!O9</f>
        <v>0</v>
      </c>
      <c r="V28" s="55">
        <f>+'Flussi Cassa'!P9</f>
        <v>0</v>
      </c>
      <c r="W28" s="55">
        <f>+'Flussi Cassa'!Q9</f>
        <v>0</v>
      </c>
      <c r="X28" s="55">
        <f>+'Flussi Cassa'!R9</f>
        <v>0</v>
      </c>
      <c r="Y28" s="55">
        <f>+'Flussi Cassa'!S9</f>
        <v>0</v>
      </c>
      <c r="Z28" s="55">
        <f>+'Flussi Cassa'!T9</f>
        <v>0</v>
      </c>
      <c r="AA28" s="55">
        <f>+'Flussi Cassa'!U9</f>
        <v>0</v>
      </c>
      <c r="AB28" s="55">
        <f>+'Flussi Cassa'!V9</f>
        <v>0</v>
      </c>
      <c r="AC28" s="55">
        <f>+'Flussi Cassa'!W9</f>
        <v>0</v>
      </c>
      <c r="AD28" s="55">
        <f>+'Flussi Cassa'!X9</f>
        <v>0</v>
      </c>
      <c r="AE28" s="55">
        <f>+'Flussi Cassa'!Y9</f>
        <v>0</v>
      </c>
      <c r="AF28" s="55">
        <f>+'Flussi Cassa'!Z9</f>
        <v>0</v>
      </c>
      <c r="AG28" s="55">
        <f>+'Flussi Cassa'!AA9</f>
        <v>0</v>
      </c>
      <c r="AH28" s="55">
        <f>+'Flussi Cassa'!AB9</f>
        <v>0</v>
      </c>
      <c r="AI28" s="55">
        <f>+'Flussi Cassa'!AC9</f>
        <v>0</v>
      </c>
      <c r="AJ28" s="55">
        <f>+'Flussi Cassa'!AD9</f>
        <v>0</v>
      </c>
      <c r="AK28" s="55">
        <f>+'Flussi Cassa'!AE9</f>
        <v>0</v>
      </c>
      <c r="AL28" s="55">
        <f>+'Flussi Cassa'!AF9</f>
        <v>0</v>
      </c>
      <c r="AM28" s="55">
        <f>+'Flussi Cassa'!AG9</f>
        <v>0</v>
      </c>
      <c r="AN28" s="55">
        <f>+'Flussi Cassa'!AH9</f>
        <v>0</v>
      </c>
      <c r="AO28" s="55">
        <f>+'Flussi Cassa'!AI9</f>
        <v>0</v>
      </c>
      <c r="AP28" s="55">
        <f>+'Flussi Cassa'!AJ9</f>
        <v>0</v>
      </c>
      <c r="AQ28" s="55">
        <f>+'Flussi Cassa'!AK9</f>
        <v>0</v>
      </c>
      <c r="AR28" s="55">
        <f>+'Flussi Cassa'!AL9</f>
        <v>0</v>
      </c>
      <c r="AS28" s="55">
        <f>+'Flussi Cassa'!AM9</f>
        <v>0</v>
      </c>
    </row>
    <row r="29" spans="4:46" ht="15.6" thickTop="1" thickBot="1" x14ac:dyDescent="0.35">
      <c r="D29" s="209" t="s">
        <v>398</v>
      </c>
      <c r="E29" s="213">
        <v>50000</v>
      </c>
      <c r="H29" s="242" t="s">
        <v>399</v>
      </c>
      <c r="I29" s="242"/>
      <c r="J29" s="55">
        <f>+'Flussi Cassa'!D10+'Flussi Cassa'!D11</f>
        <v>0</v>
      </c>
      <c r="K29" s="55">
        <f>+'Flussi Cassa'!E10+'Flussi Cassa'!E11</f>
        <v>0</v>
      </c>
      <c r="L29" s="55">
        <f>+'Flussi Cassa'!F10+'Flussi Cassa'!F11</f>
        <v>0</v>
      </c>
      <c r="M29" s="55">
        <f>+'Flussi Cassa'!G10+'Flussi Cassa'!G11</f>
        <v>0</v>
      </c>
      <c r="N29" s="55">
        <f>+'Flussi Cassa'!H10+'Flussi Cassa'!H11</f>
        <v>0</v>
      </c>
      <c r="O29" s="55">
        <f>+'Flussi Cassa'!I10+'Flussi Cassa'!I11</f>
        <v>0</v>
      </c>
      <c r="P29" s="55">
        <f>+'Flussi Cassa'!J10+'Flussi Cassa'!J11</f>
        <v>0</v>
      </c>
      <c r="Q29" s="55">
        <f>+'Flussi Cassa'!K10+'Flussi Cassa'!K11</f>
        <v>0</v>
      </c>
      <c r="R29" s="55">
        <f>+'Flussi Cassa'!L10+'Flussi Cassa'!L11</f>
        <v>0</v>
      </c>
      <c r="S29" s="55">
        <f>+'Flussi Cassa'!M10+'Flussi Cassa'!M11</f>
        <v>0</v>
      </c>
      <c r="T29" s="55">
        <f>+'Flussi Cassa'!N10+'Flussi Cassa'!N11</f>
        <v>0</v>
      </c>
      <c r="U29" s="55">
        <f>+'Flussi Cassa'!O10+'Flussi Cassa'!O11</f>
        <v>0</v>
      </c>
      <c r="V29" s="55">
        <f>+'Flussi Cassa'!P10+'Flussi Cassa'!P11</f>
        <v>0</v>
      </c>
      <c r="W29" s="55">
        <f>+'Flussi Cassa'!Q10+'Flussi Cassa'!Q11</f>
        <v>0</v>
      </c>
      <c r="X29" s="55">
        <f>+'Flussi Cassa'!R10+'Flussi Cassa'!R11</f>
        <v>0</v>
      </c>
      <c r="Y29" s="55">
        <f>+'Flussi Cassa'!S10+'Flussi Cassa'!S11</f>
        <v>60000</v>
      </c>
      <c r="Z29" s="55">
        <f>+'Flussi Cassa'!T10+'Flussi Cassa'!T11</f>
        <v>0</v>
      </c>
      <c r="AA29" s="55">
        <f>+'Flussi Cassa'!U10+'Flussi Cassa'!U11</f>
        <v>0</v>
      </c>
      <c r="AB29" s="55">
        <f>+'Flussi Cassa'!V10+'Flussi Cassa'!V11</f>
        <v>0</v>
      </c>
      <c r="AC29" s="55">
        <f>+'Flussi Cassa'!W10+'Flussi Cassa'!W11</f>
        <v>0</v>
      </c>
      <c r="AD29" s="55">
        <f>+'Flussi Cassa'!X10+'Flussi Cassa'!X11</f>
        <v>0</v>
      </c>
      <c r="AE29" s="55">
        <f>+'Flussi Cassa'!Y10+'Flussi Cassa'!Y11</f>
        <v>0</v>
      </c>
      <c r="AF29" s="55">
        <f>+'Flussi Cassa'!Z10+'Flussi Cassa'!Z11</f>
        <v>0</v>
      </c>
      <c r="AG29" s="55">
        <f>+'Flussi Cassa'!AA10+'Flussi Cassa'!AA11</f>
        <v>0</v>
      </c>
      <c r="AH29" s="55">
        <f>+'Flussi Cassa'!AB10+'Flussi Cassa'!AB11</f>
        <v>0</v>
      </c>
      <c r="AI29" s="55">
        <f>+'Flussi Cassa'!AC10+'Flussi Cassa'!AC11</f>
        <v>0</v>
      </c>
      <c r="AJ29" s="55">
        <f>+'Flussi Cassa'!AD10+'Flussi Cassa'!AD11</f>
        <v>0</v>
      </c>
      <c r="AK29" s="55">
        <f>+'Flussi Cassa'!AE10+'Flussi Cassa'!AE11</f>
        <v>0</v>
      </c>
      <c r="AL29" s="55">
        <f>+'Flussi Cassa'!AF10+'Flussi Cassa'!AF11</f>
        <v>0</v>
      </c>
      <c r="AM29" s="55">
        <f>+'Flussi Cassa'!AG10+'Flussi Cassa'!AG11</f>
        <v>0</v>
      </c>
      <c r="AN29" s="55">
        <f>+'Flussi Cassa'!AH10+'Flussi Cassa'!AH11</f>
        <v>0</v>
      </c>
      <c r="AO29" s="55">
        <f>+'Flussi Cassa'!AI10+'Flussi Cassa'!AI11</f>
        <v>0</v>
      </c>
      <c r="AP29" s="55">
        <f>+'Flussi Cassa'!AJ10+'Flussi Cassa'!AJ11</f>
        <v>0</v>
      </c>
      <c r="AQ29" s="55">
        <f>+'Flussi Cassa'!AK10+'Flussi Cassa'!AK11</f>
        <v>0</v>
      </c>
      <c r="AR29" s="55">
        <f>+'Flussi Cassa'!AL10+'Flussi Cassa'!AL11</f>
        <v>0</v>
      </c>
      <c r="AS29" s="55">
        <f>+'Flussi Cassa'!AM10+'Flussi Cassa'!AM11</f>
        <v>0</v>
      </c>
    </row>
    <row r="30" spans="4:46" ht="15.6" thickTop="1" thickBot="1" x14ac:dyDescent="0.35">
      <c r="D30" s="209" t="s">
        <v>400</v>
      </c>
      <c r="E30" s="213">
        <v>100000</v>
      </c>
      <c r="H30" s="242" t="s">
        <v>401</v>
      </c>
      <c r="I30" s="242"/>
      <c r="J30" s="55">
        <f>+'Flussi Cassa'!D12</f>
        <v>0</v>
      </c>
      <c r="K30" s="55">
        <f>+'Flussi Cassa'!E12</f>
        <v>0</v>
      </c>
      <c r="L30" s="55">
        <f>+'Flussi Cassa'!F12</f>
        <v>0</v>
      </c>
      <c r="M30" s="55">
        <f>+'Flussi Cassa'!G12</f>
        <v>0</v>
      </c>
      <c r="N30" s="55">
        <f>+'Flussi Cassa'!H12</f>
        <v>0</v>
      </c>
      <c r="O30" s="55">
        <f>+'Flussi Cassa'!I12</f>
        <v>0</v>
      </c>
      <c r="P30" s="55">
        <f>+'Flussi Cassa'!J12</f>
        <v>0</v>
      </c>
      <c r="Q30" s="55">
        <f>+'Flussi Cassa'!K12</f>
        <v>0</v>
      </c>
      <c r="R30" s="55">
        <f>+'Flussi Cassa'!L12</f>
        <v>0</v>
      </c>
      <c r="S30" s="55">
        <f>+'Flussi Cassa'!M12</f>
        <v>0</v>
      </c>
      <c r="T30" s="55">
        <f>+'Flussi Cassa'!N12</f>
        <v>0</v>
      </c>
      <c r="U30" s="55">
        <f>+'Flussi Cassa'!O12</f>
        <v>0</v>
      </c>
      <c r="V30" s="55">
        <f ca="1">+'Flussi Cassa'!P12</f>
        <v>0</v>
      </c>
      <c r="W30" s="55">
        <f ca="1">+'Flussi Cassa'!Q12</f>
        <v>0</v>
      </c>
      <c r="X30" s="55">
        <f ca="1">+'Flussi Cassa'!R12</f>
        <v>0</v>
      </c>
      <c r="Y30" s="55">
        <f ca="1">+'Flussi Cassa'!S12</f>
        <v>0</v>
      </c>
      <c r="Z30" s="55">
        <f ca="1">+'Flussi Cassa'!T12</f>
        <v>0</v>
      </c>
      <c r="AA30" s="55">
        <f ca="1">+'Flussi Cassa'!U12</f>
        <v>0</v>
      </c>
      <c r="AB30" s="55">
        <f ca="1">+'Flussi Cassa'!V12</f>
        <v>0</v>
      </c>
      <c r="AC30" s="55">
        <f ca="1">+'Flussi Cassa'!W12</f>
        <v>0</v>
      </c>
      <c r="AD30" s="55">
        <f ca="1">+'Flussi Cassa'!X12</f>
        <v>0</v>
      </c>
      <c r="AE30" s="55">
        <f ca="1">+'Flussi Cassa'!Y12</f>
        <v>0</v>
      </c>
      <c r="AF30" s="55">
        <f ca="1">+'Flussi Cassa'!Z12</f>
        <v>0</v>
      </c>
      <c r="AG30" s="55">
        <f ca="1">+'Flussi Cassa'!AA12</f>
        <v>0</v>
      </c>
      <c r="AH30" s="55">
        <f ca="1">+'Flussi Cassa'!AB12</f>
        <v>0</v>
      </c>
      <c r="AI30" s="55">
        <f ca="1">+'Flussi Cassa'!AC12</f>
        <v>0</v>
      </c>
      <c r="AJ30" s="55">
        <f ca="1">+'Flussi Cassa'!AD12</f>
        <v>0</v>
      </c>
      <c r="AK30" s="55">
        <f ca="1">+'Flussi Cassa'!AE12</f>
        <v>0</v>
      </c>
      <c r="AL30" s="55">
        <f ca="1">+'Flussi Cassa'!AF12</f>
        <v>0</v>
      </c>
      <c r="AM30" s="55">
        <f ca="1">+'Flussi Cassa'!AG12</f>
        <v>0</v>
      </c>
      <c r="AN30" s="55">
        <f ca="1">+'Flussi Cassa'!AH12</f>
        <v>0</v>
      </c>
      <c r="AO30" s="55">
        <f ca="1">+'Flussi Cassa'!AI12</f>
        <v>0</v>
      </c>
      <c r="AP30" s="55">
        <f ca="1">+'Flussi Cassa'!AJ12</f>
        <v>0</v>
      </c>
      <c r="AQ30" s="55">
        <f ca="1">+'Flussi Cassa'!AK12</f>
        <v>0</v>
      </c>
      <c r="AR30" s="55">
        <f ca="1">+'Flussi Cassa'!AL12</f>
        <v>0</v>
      </c>
      <c r="AS30" s="55">
        <f ca="1">+'Flussi Cassa'!AM12</f>
        <v>0</v>
      </c>
    </row>
    <row r="31" spans="4:46" ht="15" thickTop="1" x14ac:dyDescent="0.3">
      <c r="H31" s="252" t="s">
        <v>110</v>
      </c>
      <c r="I31" s="252"/>
      <c r="J31" s="253">
        <f>SUM(J26:J30)</f>
        <v>1</v>
      </c>
      <c r="K31" s="253">
        <f t="shared" ref="K31:AS31" si="4">SUM(K26:K30)</f>
        <v>98210</v>
      </c>
      <c r="L31" s="253">
        <f t="shared" si="4"/>
        <v>98210</v>
      </c>
      <c r="M31" s="253">
        <f t="shared" si="4"/>
        <v>148210</v>
      </c>
      <c r="N31" s="253">
        <f t="shared" si="4"/>
        <v>98210</v>
      </c>
      <c r="O31" s="253">
        <f t="shared" si="4"/>
        <v>98210</v>
      </c>
      <c r="P31" s="253">
        <f t="shared" si="4"/>
        <v>98210</v>
      </c>
      <c r="Q31" s="253">
        <f t="shared" si="4"/>
        <v>98210</v>
      </c>
      <c r="R31" s="253">
        <f t="shared" si="4"/>
        <v>98210</v>
      </c>
      <c r="S31" s="253">
        <f t="shared" si="4"/>
        <v>98210</v>
      </c>
      <c r="T31" s="253">
        <f t="shared" si="4"/>
        <v>98210</v>
      </c>
      <c r="U31" s="253">
        <f t="shared" si="4"/>
        <v>98210</v>
      </c>
      <c r="V31" s="253">
        <f t="shared" ca="1" si="4"/>
        <v>98210</v>
      </c>
      <c r="W31" s="253">
        <f t="shared" ca="1" si="4"/>
        <v>119255</v>
      </c>
      <c r="X31" s="253">
        <f t="shared" ca="1" si="4"/>
        <v>119255</v>
      </c>
      <c r="Y31" s="253">
        <f t="shared" ca="1" si="4"/>
        <v>179255</v>
      </c>
      <c r="Z31" s="253">
        <f t="shared" ca="1" si="4"/>
        <v>119255</v>
      </c>
      <c r="AA31" s="253">
        <f t="shared" ca="1" si="4"/>
        <v>119255</v>
      </c>
      <c r="AB31" s="253">
        <f t="shared" ca="1" si="4"/>
        <v>119255</v>
      </c>
      <c r="AC31" s="253">
        <f t="shared" ca="1" si="4"/>
        <v>119255</v>
      </c>
      <c r="AD31" s="253">
        <f t="shared" ca="1" si="4"/>
        <v>119255</v>
      </c>
      <c r="AE31" s="253">
        <f t="shared" ca="1" si="4"/>
        <v>119255</v>
      </c>
      <c r="AF31" s="253">
        <f t="shared" ca="1" si="4"/>
        <v>119255</v>
      </c>
      <c r="AG31" s="253">
        <f t="shared" ca="1" si="4"/>
        <v>119255</v>
      </c>
      <c r="AH31" s="253">
        <f t="shared" ca="1" si="4"/>
        <v>119255</v>
      </c>
      <c r="AI31" s="253">
        <f t="shared" ca="1" si="4"/>
        <v>119255</v>
      </c>
      <c r="AJ31" s="253">
        <f t="shared" ca="1" si="4"/>
        <v>119255</v>
      </c>
      <c r="AK31" s="253">
        <f t="shared" ca="1" si="4"/>
        <v>119255</v>
      </c>
      <c r="AL31" s="253">
        <f t="shared" ca="1" si="4"/>
        <v>119255</v>
      </c>
      <c r="AM31" s="253">
        <f t="shared" ca="1" si="4"/>
        <v>119255</v>
      </c>
      <c r="AN31" s="253">
        <f t="shared" ca="1" si="4"/>
        <v>119255</v>
      </c>
      <c r="AO31" s="253">
        <f t="shared" ca="1" si="4"/>
        <v>119255</v>
      </c>
      <c r="AP31" s="253">
        <f t="shared" ca="1" si="4"/>
        <v>119255</v>
      </c>
      <c r="AQ31" s="253">
        <f t="shared" ca="1" si="4"/>
        <v>119255</v>
      </c>
      <c r="AR31" s="253">
        <f t="shared" ca="1" si="4"/>
        <v>119255</v>
      </c>
      <c r="AS31" s="253">
        <f t="shared" ca="1" si="4"/>
        <v>119255</v>
      </c>
    </row>
    <row r="32" spans="4:46" x14ac:dyDescent="0.3">
      <c r="H32" s="243" t="s">
        <v>402</v>
      </c>
      <c r="I32" s="243"/>
      <c r="J32" s="55">
        <f>+M_Acquisti!D44</f>
        <v>0</v>
      </c>
      <c r="K32" s="55">
        <f>+M_Acquisti!E44</f>
        <v>9223.2000000000007</v>
      </c>
      <c r="L32" s="55">
        <f>+M_Acquisti!F44</f>
        <v>9821</v>
      </c>
      <c r="M32" s="55">
        <f>+M_Acquisti!G44</f>
        <v>9821</v>
      </c>
      <c r="N32" s="55">
        <f>+M_Acquisti!H44</f>
        <v>9821</v>
      </c>
      <c r="O32" s="55">
        <f>+M_Acquisti!I44</f>
        <v>9821</v>
      </c>
      <c r="P32" s="55">
        <f>+M_Acquisti!J44</f>
        <v>9821</v>
      </c>
      <c r="Q32" s="55">
        <f>+M_Acquisti!K44</f>
        <v>9821</v>
      </c>
      <c r="R32" s="55">
        <f>+M_Acquisti!L44</f>
        <v>9821</v>
      </c>
      <c r="S32" s="55">
        <f>+M_Acquisti!M44</f>
        <v>9821</v>
      </c>
      <c r="T32" s="55">
        <f>+M_Acquisti!N44</f>
        <v>9821</v>
      </c>
      <c r="U32" s="55">
        <f>+M_Acquisti!O44</f>
        <v>9821</v>
      </c>
      <c r="V32" s="55">
        <f>+M_Acquisti!P44</f>
        <v>9821</v>
      </c>
      <c r="W32" s="55">
        <f>+M_Acquisti!Q44</f>
        <v>11925.5</v>
      </c>
      <c r="X32" s="55">
        <f>+M_Acquisti!R44</f>
        <v>11925.5</v>
      </c>
      <c r="Y32" s="55">
        <f>+M_Acquisti!S44</f>
        <v>11925.5</v>
      </c>
      <c r="Z32" s="55">
        <f>+M_Acquisti!T44</f>
        <v>11925.5</v>
      </c>
      <c r="AA32" s="55">
        <f>+M_Acquisti!U44</f>
        <v>11925.5</v>
      </c>
      <c r="AB32" s="55">
        <f>+M_Acquisti!V44</f>
        <v>11925.5</v>
      </c>
      <c r="AC32" s="55">
        <f>+M_Acquisti!W44</f>
        <v>11925.5</v>
      </c>
      <c r="AD32" s="55">
        <f>+M_Acquisti!X44</f>
        <v>11925.5</v>
      </c>
      <c r="AE32" s="55">
        <f>+M_Acquisti!Y44</f>
        <v>11925.5</v>
      </c>
      <c r="AF32" s="55">
        <f>+M_Acquisti!Z44</f>
        <v>11925.5</v>
      </c>
      <c r="AG32" s="55">
        <f>+M_Acquisti!AA44</f>
        <v>11925.5</v>
      </c>
      <c r="AH32" s="55">
        <f>+M_Acquisti!AB44</f>
        <v>11925.5</v>
      </c>
      <c r="AI32" s="55">
        <f>+M_Acquisti!AC44</f>
        <v>11925.5</v>
      </c>
      <c r="AJ32" s="55">
        <f>+M_Acquisti!AD44</f>
        <v>11925.5</v>
      </c>
      <c r="AK32" s="55">
        <f>+M_Acquisti!AE44</f>
        <v>11925.5</v>
      </c>
      <c r="AL32" s="55">
        <f>+M_Acquisti!AF44</f>
        <v>11925.5</v>
      </c>
      <c r="AM32" s="55">
        <f>+M_Acquisti!AG44</f>
        <v>11925.5</v>
      </c>
      <c r="AN32" s="55">
        <f>+M_Acquisti!AH44</f>
        <v>11925.5</v>
      </c>
      <c r="AO32" s="55">
        <f>+M_Acquisti!AI44</f>
        <v>11925.5</v>
      </c>
      <c r="AP32" s="55">
        <f>+M_Acquisti!AJ44</f>
        <v>11925.5</v>
      </c>
      <c r="AQ32" s="55">
        <f>+M_Acquisti!AK44</f>
        <v>11925.5</v>
      </c>
      <c r="AR32" s="55">
        <f>+M_Acquisti!AL44</f>
        <v>11925.5</v>
      </c>
      <c r="AS32" s="55">
        <f>+M_Acquisti!AM44</f>
        <v>11925.5</v>
      </c>
    </row>
    <row r="33" spans="4:45" x14ac:dyDescent="0.3">
      <c r="H33" s="243" t="s">
        <v>403</v>
      </c>
      <c r="I33" s="243"/>
      <c r="J33" s="55">
        <f>+'Flussi Cassa'!D18</f>
        <v>0</v>
      </c>
      <c r="K33" s="55">
        <f>+'Flussi Cassa'!E18</f>
        <v>0</v>
      </c>
      <c r="L33" s="55">
        <f>+'Flussi Cassa'!F18</f>
        <v>0</v>
      </c>
      <c r="M33" s="55">
        <f>+'Flussi Cassa'!G18</f>
        <v>0</v>
      </c>
      <c r="N33" s="55">
        <f>+'Flussi Cassa'!H18</f>
        <v>0</v>
      </c>
      <c r="O33" s="55">
        <f>+'Flussi Cassa'!I18</f>
        <v>0</v>
      </c>
      <c r="P33" s="55">
        <f>+'Flussi Cassa'!J18</f>
        <v>0</v>
      </c>
      <c r="Q33" s="55">
        <f>+'Flussi Cassa'!K18</f>
        <v>0</v>
      </c>
      <c r="R33" s="55">
        <f>+'Flussi Cassa'!L18</f>
        <v>0</v>
      </c>
      <c r="S33" s="55">
        <f>+'Flussi Cassa'!M18</f>
        <v>0</v>
      </c>
      <c r="T33" s="55">
        <f>+'Flussi Cassa'!N18</f>
        <v>0</v>
      </c>
      <c r="U33" s="55">
        <f>+'Flussi Cassa'!O18</f>
        <v>0</v>
      </c>
      <c r="V33" s="55">
        <f>+'Flussi Cassa'!P18</f>
        <v>0</v>
      </c>
      <c r="W33" s="55">
        <f>+'Flussi Cassa'!Q18</f>
        <v>0</v>
      </c>
      <c r="X33" s="55">
        <f>+'Flussi Cassa'!R18</f>
        <v>0</v>
      </c>
      <c r="Y33" s="55">
        <f>+'Flussi Cassa'!S18</f>
        <v>0</v>
      </c>
      <c r="Z33" s="55">
        <f>+'Flussi Cassa'!T18</f>
        <v>0</v>
      </c>
      <c r="AA33" s="55">
        <f>+'Flussi Cassa'!U18</f>
        <v>0</v>
      </c>
      <c r="AB33" s="55">
        <f>+'Flussi Cassa'!V18</f>
        <v>0</v>
      </c>
      <c r="AC33" s="55">
        <f>+'Flussi Cassa'!W18</f>
        <v>0</v>
      </c>
      <c r="AD33" s="55">
        <f>+'Flussi Cassa'!X18</f>
        <v>0</v>
      </c>
      <c r="AE33" s="55">
        <f>+'Flussi Cassa'!Y18</f>
        <v>0</v>
      </c>
      <c r="AF33" s="55">
        <f>+'Flussi Cassa'!Z18</f>
        <v>0</v>
      </c>
      <c r="AG33" s="55">
        <f>+'Flussi Cassa'!AA18</f>
        <v>0</v>
      </c>
      <c r="AH33" s="55">
        <f>+'Flussi Cassa'!AB18</f>
        <v>0</v>
      </c>
      <c r="AI33" s="55">
        <f>+'Flussi Cassa'!AC18</f>
        <v>0</v>
      </c>
      <c r="AJ33" s="55">
        <f>+'Flussi Cassa'!AD18</f>
        <v>0</v>
      </c>
      <c r="AK33" s="55">
        <f>+'Flussi Cassa'!AE18</f>
        <v>0</v>
      </c>
      <c r="AL33" s="55">
        <f>+'Flussi Cassa'!AF18</f>
        <v>0</v>
      </c>
      <c r="AM33" s="55">
        <f>+'Flussi Cassa'!AG18</f>
        <v>0</v>
      </c>
      <c r="AN33" s="55">
        <f>+'Flussi Cassa'!AH18</f>
        <v>0</v>
      </c>
      <c r="AO33" s="55">
        <f>+'Flussi Cassa'!AI18</f>
        <v>0</v>
      </c>
      <c r="AP33" s="55">
        <f>+'Flussi Cassa'!AJ18</f>
        <v>0</v>
      </c>
      <c r="AQ33" s="55">
        <f>+'Flussi Cassa'!AK18</f>
        <v>0</v>
      </c>
      <c r="AR33" s="55">
        <f>+'Flussi Cassa'!AL18</f>
        <v>0</v>
      </c>
      <c r="AS33" s="55">
        <f>+'Flussi Cassa'!AM18</f>
        <v>0</v>
      </c>
    </row>
    <row r="34" spans="4:45" x14ac:dyDescent="0.3">
      <c r="H34" s="243" t="s">
        <v>404</v>
      </c>
      <c r="I34" s="243"/>
      <c r="J34" s="55">
        <f>+'M_Costo Gestione'!H82</f>
        <v>0</v>
      </c>
      <c r="K34" s="55">
        <f>+'M_Costo Gestione'!I82</f>
        <v>67416.800000000003</v>
      </c>
      <c r="L34" s="55">
        <f>+'M_Costo Gestione'!J82</f>
        <v>67416.800000000003</v>
      </c>
      <c r="M34" s="55">
        <f>+'M_Costo Gestione'!K82</f>
        <v>67416.800000000003</v>
      </c>
      <c r="N34" s="55">
        <f>+'M_Costo Gestione'!L82</f>
        <v>67416.800000000003</v>
      </c>
      <c r="O34" s="55">
        <f>+'M_Costo Gestione'!M82</f>
        <v>67416.800000000003</v>
      </c>
      <c r="P34" s="55">
        <f>+'M_Costo Gestione'!N82</f>
        <v>67416.800000000003</v>
      </c>
      <c r="Q34" s="55">
        <f>+'M_Costo Gestione'!O82</f>
        <v>67416.800000000003</v>
      </c>
      <c r="R34" s="55">
        <f>+'M_Costo Gestione'!P82</f>
        <v>67416.800000000003</v>
      </c>
      <c r="S34" s="55">
        <f>+'M_Costo Gestione'!Q82</f>
        <v>67416.800000000003</v>
      </c>
      <c r="T34" s="55">
        <f>+'M_Costo Gestione'!R82</f>
        <v>67416.800000000003</v>
      </c>
      <c r="U34" s="55">
        <f>+'M_Costo Gestione'!S82</f>
        <v>67416.800000000003</v>
      </c>
      <c r="V34" s="55">
        <f>+'M_Costo Gestione'!T82</f>
        <v>67416.800000000003</v>
      </c>
      <c r="W34" s="55">
        <f>+'M_Costo Gestione'!U82</f>
        <v>81306.499999999985</v>
      </c>
      <c r="X34" s="55">
        <f>+'M_Costo Gestione'!V82</f>
        <v>81306.499999999985</v>
      </c>
      <c r="Y34" s="55">
        <f>+'M_Costo Gestione'!W82</f>
        <v>81306.499999999985</v>
      </c>
      <c r="Z34" s="55">
        <f>+'M_Costo Gestione'!X82</f>
        <v>81306.499999999985</v>
      </c>
      <c r="AA34" s="55">
        <f>+'M_Costo Gestione'!Y82</f>
        <v>81306.499999999985</v>
      </c>
      <c r="AB34" s="55">
        <f>+'M_Costo Gestione'!Z82</f>
        <v>81306.499999999985</v>
      </c>
      <c r="AC34" s="55">
        <f>+'M_Costo Gestione'!AA82</f>
        <v>81306.499999999985</v>
      </c>
      <c r="AD34" s="55">
        <f>+'M_Costo Gestione'!AB82</f>
        <v>81306.499999999985</v>
      </c>
      <c r="AE34" s="55">
        <f>+'M_Costo Gestione'!AC82</f>
        <v>81306.499999999985</v>
      </c>
      <c r="AF34" s="55">
        <f>+'M_Costo Gestione'!AD82</f>
        <v>81306.499999999985</v>
      </c>
      <c r="AG34" s="55">
        <f>+'M_Costo Gestione'!AE82</f>
        <v>81306.499999999985</v>
      </c>
      <c r="AH34" s="55">
        <f>+'M_Costo Gestione'!AF82</f>
        <v>81306.499999999985</v>
      </c>
      <c r="AI34" s="55">
        <f>+'M_Costo Gestione'!AG82</f>
        <v>81306.499999999985</v>
      </c>
      <c r="AJ34" s="55">
        <f>+'M_Costo Gestione'!AH82</f>
        <v>81306.499999999985</v>
      </c>
      <c r="AK34" s="55">
        <f>+'M_Costo Gestione'!AI82</f>
        <v>81306.499999999985</v>
      </c>
      <c r="AL34" s="55">
        <f>+'M_Costo Gestione'!AJ82</f>
        <v>81306.499999999985</v>
      </c>
      <c r="AM34" s="55">
        <f>+'M_Costo Gestione'!AK82</f>
        <v>81306.499999999985</v>
      </c>
      <c r="AN34" s="55">
        <f>+'M_Costo Gestione'!AL82</f>
        <v>81306.499999999985</v>
      </c>
      <c r="AO34" s="55">
        <f>+'M_Costo Gestione'!AM82</f>
        <v>81306.499999999985</v>
      </c>
      <c r="AP34" s="55">
        <f>+'M_Costo Gestione'!AN82</f>
        <v>81306.499999999985</v>
      </c>
      <c r="AQ34" s="55">
        <f>+'M_Costo Gestione'!AO82</f>
        <v>81306.499999999985</v>
      </c>
      <c r="AR34" s="55">
        <f>+'M_Costo Gestione'!AP82</f>
        <v>81306.499999999985</v>
      </c>
      <c r="AS34" s="55">
        <f>+'M_Costo Gestione'!AQ82</f>
        <v>81306.499999999985</v>
      </c>
    </row>
    <row r="35" spans="4:45" x14ac:dyDescent="0.3">
      <c r="H35" s="243" t="s">
        <v>405</v>
      </c>
      <c r="I35" s="243"/>
      <c r="J35" s="55">
        <f>+'Flussi Cassa'!D19+'Flussi Cassa'!D20+'Flussi Cassa'!D21</f>
        <v>14400</v>
      </c>
      <c r="K35" s="55">
        <f>+'Flussi Cassa'!E19+'Flussi Cassa'!E20+'Flussi Cassa'!E21</f>
        <v>20808</v>
      </c>
      <c r="L35" s="55">
        <f>+'Flussi Cassa'!F19+'Flussi Cassa'!F20+'Flussi Cassa'!F21</f>
        <v>34608</v>
      </c>
      <c r="M35" s="55">
        <f>+'Flussi Cassa'!G19+'Flussi Cassa'!G20+'Flussi Cassa'!G21</f>
        <v>19658</v>
      </c>
      <c r="N35" s="55">
        <f>+'Flussi Cassa'!H19+'Flussi Cassa'!H20+'Flussi Cassa'!H21</f>
        <v>19608</v>
      </c>
      <c r="O35" s="55">
        <f>+'Flussi Cassa'!I19+'Flussi Cassa'!I20+'Flussi Cassa'!I21</f>
        <v>25008</v>
      </c>
      <c r="P35" s="55">
        <f>+'Flussi Cassa'!J19+'Flussi Cassa'!J20+'Flussi Cassa'!J21</f>
        <v>19608</v>
      </c>
      <c r="Q35" s="55">
        <f>+'Flussi Cassa'!K19+'Flussi Cassa'!K20+'Flussi Cassa'!K21</f>
        <v>19608</v>
      </c>
      <c r="R35" s="55">
        <f>+'Flussi Cassa'!L19+'Flussi Cassa'!L20+'Flussi Cassa'!L21</f>
        <v>19608</v>
      </c>
      <c r="S35" s="55">
        <f>+'Flussi Cassa'!M19+'Flussi Cassa'!M20+'Flussi Cassa'!M21</f>
        <v>19608</v>
      </c>
      <c r="T35" s="55">
        <f>+'Flussi Cassa'!N19+'Flussi Cassa'!N20+'Flussi Cassa'!N21</f>
        <v>19608</v>
      </c>
      <c r="U35" s="55">
        <f>+'Flussi Cassa'!O19+'Flussi Cassa'!O20+'Flussi Cassa'!O21</f>
        <v>19608</v>
      </c>
      <c r="V35" s="55">
        <f>+'Flussi Cassa'!P19+'Flussi Cassa'!P20+'Flussi Cassa'!P21</f>
        <v>19752</v>
      </c>
      <c r="W35" s="55">
        <f>+'Flussi Cassa'!Q19+'Flussi Cassa'!Q20+'Flussi Cassa'!Q21</f>
        <v>32239.199999999997</v>
      </c>
      <c r="X35" s="55">
        <f>+'Flussi Cassa'!R19+'Flussi Cassa'!R20+'Flussi Cassa'!R21</f>
        <v>19804.080000000002</v>
      </c>
      <c r="Y35" s="55">
        <f>+'Flussi Cassa'!S19+'Flussi Cassa'!S20+'Flussi Cassa'!S21</f>
        <v>19804.080000000002</v>
      </c>
      <c r="Z35" s="55">
        <f>+'Flussi Cassa'!T19+'Flussi Cassa'!T20+'Flussi Cassa'!T21</f>
        <v>19804.080000000002</v>
      </c>
      <c r="AA35" s="55">
        <f>+'Flussi Cassa'!U19+'Flussi Cassa'!U20+'Flussi Cassa'!U21</f>
        <v>30855.9444</v>
      </c>
      <c r="AB35" s="55">
        <f>+'Flussi Cassa'!V19+'Flussi Cassa'!V20+'Flussi Cassa'!V21</f>
        <v>19804.080000000002</v>
      </c>
      <c r="AC35" s="55">
        <f>+'Flussi Cassa'!W19+'Flussi Cassa'!W20+'Flussi Cassa'!W21</f>
        <v>19804.080000000002</v>
      </c>
      <c r="AD35" s="55">
        <f>+'Flussi Cassa'!X19+'Flussi Cassa'!X20+'Flussi Cassa'!X21</f>
        <v>19804.080000000002</v>
      </c>
      <c r="AE35" s="55">
        <f>+'Flussi Cassa'!Y19+'Flussi Cassa'!Y20+'Flussi Cassa'!Y21</f>
        <v>19804.080000000002</v>
      </c>
      <c r="AF35" s="55">
        <f>+'Flussi Cassa'!Z19+'Flussi Cassa'!Z20+'Flussi Cassa'!Z21</f>
        <v>19804.080000000002</v>
      </c>
      <c r="AG35" s="55">
        <f>+'Flussi Cassa'!AA19+'Flussi Cassa'!AA20+'Flussi Cassa'!AA21</f>
        <v>19804.080000000002</v>
      </c>
      <c r="AH35" s="55">
        <f>+'Flussi Cassa'!AB19+'Flussi Cassa'!AB20+'Flussi Cassa'!AB21</f>
        <v>19949.52</v>
      </c>
      <c r="AI35" s="55">
        <f>+'Flussi Cassa'!AC19+'Flussi Cassa'!AC20+'Flussi Cassa'!AC21</f>
        <v>35430.75361878</v>
      </c>
      <c r="AJ35" s="55">
        <f>+'Flussi Cassa'!AD19+'Flussi Cassa'!AD20+'Flussi Cassa'!AD21</f>
        <v>20002.120800000001</v>
      </c>
      <c r="AK35" s="55">
        <f>+'Flussi Cassa'!AE19+'Flussi Cassa'!AE20+'Flussi Cassa'!AE21</f>
        <v>20002.120800000001</v>
      </c>
      <c r="AL35" s="55">
        <f>+'Flussi Cassa'!AF19+'Flussi Cassa'!AF20+'Flussi Cassa'!AF21</f>
        <v>20002.120800000001</v>
      </c>
      <c r="AM35" s="55">
        <f>+'Flussi Cassa'!AG19+'Flussi Cassa'!AG20+'Flussi Cassa'!AG21</f>
        <v>32556.278697561254</v>
      </c>
      <c r="AN35" s="55">
        <f>+'Flussi Cassa'!AH19+'Flussi Cassa'!AH20+'Flussi Cassa'!AH21</f>
        <v>20002.120800000001</v>
      </c>
      <c r="AO35" s="55">
        <f>+'Flussi Cassa'!AI19+'Flussi Cassa'!AI20+'Flussi Cassa'!AI21</f>
        <v>20002.120800000001</v>
      </c>
      <c r="AP35" s="55">
        <f>+'Flussi Cassa'!AJ19+'Flussi Cassa'!AJ20+'Flussi Cassa'!AJ21</f>
        <v>20002.120800000001</v>
      </c>
      <c r="AQ35" s="55">
        <f>+'Flussi Cassa'!AK19+'Flussi Cassa'!AK20+'Flussi Cassa'!AK21</f>
        <v>20002.120800000001</v>
      </c>
      <c r="AR35" s="55">
        <f>+'Flussi Cassa'!AL19+'Flussi Cassa'!AL20+'Flussi Cassa'!AL21</f>
        <v>20002.120800000001</v>
      </c>
      <c r="AS35" s="55">
        <f>+'Flussi Cassa'!AM19+'Flussi Cassa'!AM20+'Flussi Cassa'!AM21</f>
        <v>20002.120800000001</v>
      </c>
    </row>
    <row r="36" spans="4:45" x14ac:dyDescent="0.3">
      <c r="H36" s="243" t="s">
        <v>406</v>
      </c>
      <c r="I36" s="243"/>
      <c r="J36" s="55">
        <f>+'Flussi Cassa'!D22</f>
        <v>3100</v>
      </c>
      <c r="K36" s="55">
        <f>+'Flussi Cassa'!E22</f>
        <v>3100.0110224026143</v>
      </c>
      <c r="L36" s="55">
        <f>+'Flussi Cassa'!F22</f>
        <v>3100</v>
      </c>
      <c r="M36" s="55">
        <f>+'Flussi Cassa'!G22</f>
        <v>3100</v>
      </c>
      <c r="N36" s="55">
        <f>+'Flussi Cassa'!H22</f>
        <v>3100</v>
      </c>
      <c r="O36" s="55">
        <f>+'Flussi Cassa'!I22</f>
        <v>3100</v>
      </c>
      <c r="P36" s="55">
        <f>+'Flussi Cassa'!J22</f>
        <v>3100</v>
      </c>
      <c r="Q36" s="55">
        <f>+'Flussi Cassa'!K22</f>
        <v>3100</v>
      </c>
      <c r="R36" s="55">
        <f>+'Flussi Cassa'!L22</f>
        <v>3100</v>
      </c>
      <c r="S36" s="55">
        <f>+'Flussi Cassa'!M22</f>
        <v>3100</v>
      </c>
      <c r="T36" s="55">
        <f>+'Flussi Cassa'!N22</f>
        <v>3100</v>
      </c>
      <c r="U36" s="55">
        <f>+'Flussi Cassa'!O22</f>
        <v>3100</v>
      </c>
      <c r="V36" s="55">
        <f>+'Flussi Cassa'!P22</f>
        <v>3100</v>
      </c>
      <c r="W36" s="55">
        <f>+'Flussi Cassa'!Q22</f>
        <v>3100</v>
      </c>
      <c r="X36" s="55">
        <f>+'Flussi Cassa'!R22</f>
        <v>3100</v>
      </c>
      <c r="Y36" s="55">
        <f>+'Flussi Cassa'!S22</f>
        <v>3100</v>
      </c>
      <c r="Z36" s="55">
        <f>+'Flussi Cassa'!T22</f>
        <v>0</v>
      </c>
      <c r="AA36" s="55">
        <f>+'Flussi Cassa'!U22</f>
        <v>0</v>
      </c>
      <c r="AB36" s="55">
        <f>+'Flussi Cassa'!V22</f>
        <v>0</v>
      </c>
      <c r="AC36" s="55">
        <f>+'Flussi Cassa'!W22</f>
        <v>0</v>
      </c>
      <c r="AD36" s="55">
        <f>+'Flussi Cassa'!X22</f>
        <v>0</v>
      </c>
      <c r="AE36" s="55">
        <f>+'Flussi Cassa'!Y22</f>
        <v>0</v>
      </c>
      <c r="AF36" s="55">
        <f>+'Flussi Cassa'!Z22</f>
        <v>0</v>
      </c>
      <c r="AG36" s="55">
        <f>+'Flussi Cassa'!AA22</f>
        <v>0</v>
      </c>
      <c r="AH36" s="55">
        <f>+'Flussi Cassa'!AB22</f>
        <v>0</v>
      </c>
      <c r="AI36" s="55">
        <f>+'Flussi Cassa'!AC22</f>
        <v>0</v>
      </c>
      <c r="AJ36" s="55">
        <f>+'Flussi Cassa'!AD22</f>
        <v>0</v>
      </c>
      <c r="AK36" s="55">
        <f>+'Flussi Cassa'!AE22</f>
        <v>0</v>
      </c>
      <c r="AL36" s="55">
        <f>+'Flussi Cassa'!AF22</f>
        <v>0</v>
      </c>
      <c r="AM36" s="55">
        <f>+'Flussi Cassa'!AG22</f>
        <v>0</v>
      </c>
      <c r="AN36" s="55">
        <f>+'Flussi Cassa'!AH22</f>
        <v>0</v>
      </c>
      <c r="AO36" s="55">
        <f>+'Flussi Cassa'!AI22</f>
        <v>0</v>
      </c>
      <c r="AP36" s="55">
        <f>+'Flussi Cassa'!AJ22</f>
        <v>0</v>
      </c>
      <c r="AQ36" s="55">
        <f>+'Flussi Cassa'!AK22</f>
        <v>0</v>
      </c>
      <c r="AR36" s="55">
        <f>+'Flussi Cassa'!AL22</f>
        <v>0</v>
      </c>
      <c r="AS36" s="55">
        <f>+'Flussi Cassa'!AM22</f>
        <v>0</v>
      </c>
    </row>
    <row r="37" spans="4:45" x14ac:dyDescent="0.3">
      <c r="H37" s="243" t="s">
        <v>407</v>
      </c>
      <c r="I37" s="243"/>
      <c r="J37" s="55">
        <f>+'Flussi Cassa'!D25+'Flussi Cassa'!D26+'Flussi Cassa'!D27+'Flussi Cassa'!D28+'Flussi Cassa'!D29+'Flussi Cassa'!D30</f>
        <v>10</v>
      </c>
      <c r="K37" s="55">
        <f>+'Flussi Cassa'!E25+'Flussi Cassa'!E26+'Flussi Cassa'!E27+'Flussi Cassa'!E28+'Flussi Cassa'!E29+'Flussi Cassa'!E30</f>
        <v>10.1</v>
      </c>
      <c r="L37" s="55">
        <f>+'Flussi Cassa'!F25+'Flussi Cassa'!F26+'Flussi Cassa'!F27+'Flussi Cassa'!F28+'Flussi Cassa'!F29+'Flussi Cassa'!F30</f>
        <v>10</v>
      </c>
      <c r="M37" s="55">
        <f>+'Flussi Cassa'!G25+'Flussi Cassa'!G26+'Flussi Cassa'!G27+'Flussi Cassa'!G28+'Flussi Cassa'!G29+'Flussi Cassa'!G30</f>
        <v>10</v>
      </c>
      <c r="N37" s="55">
        <f>+'Flussi Cassa'!H25+'Flussi Cassa'!H26+'Flussi Cassa'!H27+'Flussi Cassa'!H28+'Flussi Cassa'!H29+'Flussi Cassa'!H30</f>
        <v>10</v>
      </c>
      <c r="O37" s="55">
        <f>+'Flussi Cassa'!I25+'Flussi Cassa'!I26+'Flussi Cassa'!I27+'Flussi Cassa'!I28+'Flussi Cassa'!I29+'Flussi Cassa'!I30</f>
        <v>10</v>
      </c>
      <c r="P37" s="55">
        <f>+'Flussi Cassa'!J25+'Flussi Cassa'!J26+'Flussi Cassa'!J27+'Flussi Cassa'!J28+'Flussi Cassa'!J29+'Flussi Cassa'!J30</f>
        <v>10</v>
      </c>
      <c r="Q37" s="55">
        <f>+'Flussi Cassa'!K25+'Flussi Cassa'!K26+'Flussi Cassa'!K27+'Flussi Cassa'!K28+'Flussi Cassa'!K29+'Flussi Cassa'!K30</f>
        <v>10</v>
      </c>
      <c r="R37" s="55">
        <f>+'Flussi Cassa'!L25+'Flussi Cassa'!L26+'Flussi Cassa'!L27+'Flussi Cassa'!L28+'Flussi Cassa'!L29+'Flussi Cassa'!L30</f>
        <v>10</v>
      </c>
      <c r="S37" s="55">
        <f>+'Flussi Cassa'!M25+'Flussi Cassa'!M26+'Flussi Cassa'!M27+'Flussi Cassa'!M28+'Flussi Cassa'!M29+'Flussi Cassa'!M30</f>
        <v>10</v>
      </c>
      <c r="T37" s="55">
        <f>+'Flussi Cassa'!N25+'Flussi Cassa'!N26+'Flussi Cassa'!N27+'Flussi Cassa'!N28+'Flussi Cassa'!N29+'Flussi Cassa'!N30</f>
        <v>10</v>
      </c>
      <c r="U37" s="55">
        <f>+'Flussi Cassa'!O25+'Flussi Cassa'!O26+'Flussi Cassa'!O27+'Flussi Cassa'!O28+'Flussi Cassa'!O29+'Flussi Cassa'!O30</f>
        <v>10</v>
      </c>
      <c r="V37" s="55">
        <f>+'Flussi Cassa'!P25+'Flussi Cassa'!P26+'Flussi Cassa'!P27+'Flussi Cassa'!P28+'Flussi Cassa'!P29+'Flussi Cassa'!P30</f>
        <v>10</v>
      </c>
      <c r="W37" s="55">
        <f>+'Flussi Cassa'!Q25+'Flussi Cassa'!Q26+'Flussi Cassa'!Q27+'Flussi Cassa'!Q28+'Flussi Cassa'!Q29+'Flussi Cassa'!Q30</f>
        <v>10</v>
      </c>
      <c r="X37" s="55">
        <f>+'Flussi Cassa'!R25+'Flussi Cassa'!R26+'Flussi Cassa'!R27+'Flussi Cassa'!R28+'Flussi Cassa'!R29+'Flussi Cassa'!R30</f>
        <v>10</v>
      </c>
      <c r="Y37" s="55">
        <f>+'Flussi Cassa'!S25+'Flussi Cassa'!S26+'Flussi Cassa'!S27+'Flussi Cassa'!S28+'Flussi Cassa'!S29+'Flussi Cassa'!S30</f>
        <v>10</v>
      </c>
      <c r="Z37" s="55">
        <f>+'Flussi Cassa'!T25+'Flussi Cassa'!T26+'Flussi Cassa'!T27+'Flussi Cassa'!T28+'Flussi Cassa'!T29+'Flussi Cassa'!T30</f>
        <v>10</v>
      </c>
      <c r="AA37" s="55">
        <f>+'Flussi Cassa'!U25+'Flussi Cassa'!U26+'Flussi Cassa'!U27+'Flussi Cassa'!U28+'Flussi Cassa'!U29+'Flussi Cassa'!U30</f>
        <v>10</v>
      </c>
      <c r="AB37" s="55">
        <f>+'Flussi Cassa'!V25+'Flussi Cassa'!V26+'Flussi Cassa'!V27+'Flussi Cassa'!V28+'Flussi Cassa'!V29+'Flussi Cassa'!V30</f>
        <v>10</v>
      </c>
      <c r="AC37" s="55">
        <f>+'Flussi Cassa'!W25+'Flussi Cassa'!W26+'Flussi Cassa'!W27+'Flussi Cassa'!W28+'Flussi Cassa'!W29+'Flussi Cassa'!W30</f>
        <v>10</v>
      </c>
      <c r="AD37" s="55">
        <f>+'Flussi Cassa'!X25+'Flussi Cassa'!X26+'Flussi Cassa'!X27+'Flussi Cassa'!X28+'Flussi Cassa'!X29+'Flussi Cassa'!X30</f>
        <v>10</v>
      </c>
      <c r="AE37" s="55">
        <f>+'Flussi Cassa'!Y25+'Flussi Cassa'!Y26+'Flussi Cassa'!Y27+'Flussi Cassa'!Y28+'Flussi Cassa'!Y29+'Flussi Cassa'!Y30</f>
        <v>10</v>
      </c>
      <c r="AF37" s="55">
        <f>+'Flussi Cassa'!Z25+'Flussi Cassa'!Z26+'Flussi Cassa'!Z27+'Flussi Cassa'!Z28+'Flussi Cassa'!Z29+'Flussi Cassa'!Z30</f>
        <v>10</v>
      </c>
      <c r="AG37" s="55">
        <f>+'Flussi Cassa'!AA25+'Flussi Cassa'!AA26+'Flussi Cassa'!AA27+'Flussi Cassa'!AA28+'Flussi Cassa'!AA29+'Flussi Cassa'!AA30</f>
        <v>10</v>
      </c>
      <c r="AH37" s="55">
        <f>+'Flussi Cassa'!AB25+'Flussi Cassa'!AB26+'Flussi Cassa'!AB27+'Flussi Cassa'!AB28+'Flussi Cassa'!AB29+'Flussi Cassa'!AB30</f>
        <v>10</v>
      </c>
      <c r="AI37" s="55">
        <f>+'Flussi Cassa'!AC25+'Flussi Cassa'!AC26+'Flussi Cassa'!AC27+'Flussi Cassa'!AC28+'Flussi Cassa'!AC29+'Flussi Cassa'!AC30</f>
        <v>10.1</v>
      </c>
      <c r="AJ37" s="55">
        <f>+'Flussi Cassa'!AD25+'Flussi Cassa'!AD26+'Flussi Cassa'!AD27+'Flussi Cassa'!AD28+'Flussi Cassa'!AD29+'Flussi Cassa'!AD30</f>
        <v>10</v>
      </c>
      <c r="AK37" s="55">
        <f>+'Flussi Cassa'!AE25+'Flussi Cassa'!AE26+'Flussi Cassa'!AE27+'Flussi Cassa'!AE28+'Flussi Cassa'!AE29+'Flussi Cassa'!AE30</f>
        <v>10</v>
      </c>
      <c r="AL37" s="55">
        <f>+'Flussi Cassa'!AF25+'Flussi Cassa'!AF26+'Flussi Cassa'!AF27+'Flussi Cassa'!AF28+'Flussi Cassa'!AF29+'Flussi Cassa'!AF30</f>
        <v>10</v>
      </c>
      <c r="AM37" s="55">
        <f>+'Flussi Cassa'!AG25+'Flussi Cassa'!AG26+'Flussi Cassa'!AG27+'Flussi Cassa'!AG28+'Flussi Cassa'!AG29+'Flussi Cassa'!AG30</f>
        <v>10</v>
      </c>
      <c r="AN37" s="55">
        <f>+'Flussi Cassa'!AH25+'Flussi Cassa'!AH26+'Flussi Cassa'!AH27+'Flussi Cassa'!AH28+'Flussi Cassa'!AH29+'Flussi Cassa'!AH30</f>
        <v>0</v>
      </c>
      <c r="AO37" s="55">
        <f>+'Flussi Cassa'!AI25+'Flussi Cassa'!AI26+'Flussi Cassa'!AI27+'Flussi Cassa'!AI28+'Flussi Cassa'!AI29+'Flussi Cassa'!AI30</f>
        <v>0</v>
      </c>
      <c r="AP37" s="55">
        <f>+'Flussi Cassa'!AJ25+'Flussi Cassa'!AJ26+'Flussi Cassa'!AJ27+'Flussi Cassa'!AJ28+'Flussi Cassa'!AJ29+'Flussi Cassa'!AJ30</f>
        <v>0</v>
      </c>
      <c r="AQ37" s="55">
        <f>+'Flussi Cassa'!AK25+'Flussi Cassa'!AK26+'Flussi Cassa'!AK27+'Flussi Cassa'!AK28+'Flussi Cassa'!AK29+'Flussi Cassa'!AK30</f>
        <v>0</v>
      </c>
      <c r="AR37" s="55">
        <f>+'Flussi Cassa'!AL25+'Flussi Cassa'!AL26+'Flussi Cassa'!AL27+'Flussi Cassa'!AL28+'Flussi Cassa'!AL29+'Flussi Cassa'!AL30</f>
        <v>0</v>
      </c>
      <c r="AS37" s="55">
        <f>+'Flussi Cassa'!AM25+'Flussi Cassa'!AM26+'Flussi Cassa'!AM27+'Flussi Cassa'!AM28+'Flussi Cassa'!AM29+'Flussi Cassa'!AM30</f>
        <v>0</v>
      </c>
    </row>
    <row r="38" spans="4:45" x14ac:dyDescent="0.3">
      <c r="H38" s="243" t="s">
        <v>408</v>
      </c>
      <c r="I38" s="243"/>
      <c r="J38" s="55">
        <f>+'Flussi Cassa'!D24</f>
        <v>10000</v>
      </c>
      <c r="K38" s="55">
        <f>+'Flussi Cassa'!E24</f>
        <v>4070</v>
      </c>
      <c r="L38" s="55">
        <f>+'Flussi Cassa'!F24</f>
        <v>3962.2000000000007</v>
      </c>
      <c r="M38" s="55">
        <f>+'Flussi Cassa'!G24</f>
        <v>3962.2000000000007</v>
      </c>
      <c r="N38" s="55">
        <f>+'Flussi Cassa'!H24</f>
        <v>3962.2000000000007</v>
      </c>
      <c r="O38" s="55">
        <f>+'Flussi Cassa'!I24</f>
        <v>3962.2000000000007</v>
      </c>
      <c r="P38" s="55">
        <f>+'Flussi Cassa'!J24</f>
        <v>3962.2000000000007</v>
      </c>
      <c r="Q38" s="55">
        <f>+'Flussi Cassa'!K24</f>
        <v>3962.2000000000007</v>
      </c>
      <c r="R38" s="55">
        <f>+'Flussi Cassa'!L24</f>
        <v>3962.2000000000007</v>
      </c>
      <c r="S38" s="55">
        <f>+'Flussi Cassa'!M24</f>
        <v>3962.2000000000007</v>
      </c>
      <c r="T38" s="55">
        <f>+'Flussi Cassa'!N24</f>
        <v>3962.2000000000007</v>
      </c>
      <c r="U38" s="55">
        <f>+'Flussi Cassa'!O24</f>
        <v>3962.2000000000007</v>
      </c>
      <c r="V38" s="55">
        <f>+'Flussi Cassa'!P24</f>
        <v>3962.2000000000007</v>
      </c>
      <c r="W38" s="55">
        <f>+'Flussi Cassa'!Q24</f>
        <v>4873</v>
      </c>
      <c r="X38" s="55">
        <f>+'Flussi Cassa'!R24</f>
        <v>4873</v>
      </c>
      <c r="Y38" s="55">
        <f>+'Flussi Cassa'!S24</f>
        <v>4873</v>
      </c>
      <c r="Z38" s="55">
        <f>+'Flussi Cassa'!T24</f>
        <v>4873</v>
      </c>
      <c r="AA38" s="55">
        <f>+'Flussi Cassa'!U24</f>
        <v>4873</v>
      </c>
      <c r="AB38" s="55">
        <f>+'Flussi Cassa'!V24</f>
        <v>4873</v>
      </c>
      <c r="AC38" s="55">
        <f>+'Flussi Cassa'!W24</f>
        <v>4873</v>
      </c>
      <c r="AD38" s="55">
        <f>+'Flussi Cassa'!X24</f>
        <v>4873</v>
      </c>
      <c r="AE38" s="55">
        <f>+'Flussi Cassa'!Y24</f>
        <v>4873</v>
      </c>
      <c r="AF38" s="55">
        <f>+'Flussi Cassa'!Z24</f>
        <v>4873</v>
      </c>
      <c r="AG38" s="55">
        <f>+'Flussi Cassa'!AA24</f>
        <v>4873</v>
      </c>
      <c r="AH38" s="55">
        <f>+'Flussi Cassa'!AB24</f>
        <v>4873</v>
      </c>
      <c r="AI38" s="55">
        <f>+'Flussi Cassa'!AC24</f>
        <v>4873</v>
      </c>
      <c r="AJ38" s="55">
        <f>+'Flussi Cassa'!AD24</f>
        <v>4873</v>
      </c>
      <c r="AK38" s="55">
        <f>+'Flussi Cassa'!AE24</f>
        <v>4873</v>
      </c>
      <c r="AL38" s="55">
        <f>+'Flussi Cassa'!AF24</f>
        <v>4873</v>
      </c>
      <c r="AM38" s="55">
        <f>+'Flussi Cassa'!AG24</f>
        <v>4873</v>
      </c>
      <c r="AN38" s="55">
        <f>+'Flussi Cassa'!AH24</f>
        <v>4873</v>
      </c>
      <c r="AO38" s="55">
        <f>+'Flussi Cassa'!AI24</f>
        <v>4873</v>
      </c>
      <c r="AP38" s="55">
        <f>+'Flussi Cassa'!AJ24</f>
        <v>4873</v>
      </c>
      <c r="AQ38" s="55">
        <f>+'Flussi Cassa'!AK24</f>
        <v>4873</v>
      </c>
      <c r="AR38" s="55">
        <f>+'Flussi Cassa'!AL24</f>
        <v>4873</v>
      </c>
      <c r="AS38" s="55">
        <f>+'Flussi Cassa'!AM24</f>
        <v>4873</v>
      </c>
    </row>
    <row r="39" spans="4:45" x14ac:dyDescent="0.3">
      <c r="H39" s="243" t="s">
        <v>409</v>
      </c>
      <c r="I39" s="243"/>
      <c r="J39" s="55">
        <f>+'Flussi Cassa'!D23</f>
        <v>0</v>
      </c>
      <c r="K39" s="55">
        <f>+'Flussi Cassa'!E23</f>
        <v>0</v>
      </c>
      <c r="L39" s="55">
        <f>+'Flussi Cassa'!F23</f>
        <v>0</v>
      </c>
      <c r="M39" s="55">
        <f>+'Flussi Cassa'!G23</f>
        <v>0</v>
      </c>
      <c r="N39" s="55">
        <f>+'Flussi Cassa'!H23</f>
        <v>0</v>
      </c>
      <c r="O39" s="55">
        <f>+'Flussi Cassa'!I23</f>
        <v>0</v>
      </c>
      <c r="P39" s="55">
        <f>+'Flussi Cassa'!J23</f>
        <v>0</v>
      </c>
      <c r="Q39" s="55">
        <f>+'Flussi Cassa'!K23</f>
        <v>0</v>
      </c>
      <c r="R39" s="55">
        <f>+'Flussi Cassa'!L23</f>
        <v>0</v>
      </c>
      <c r="S39" s="55">
        <f>+'Flussi Cassa'!M23</f>
        <v>0</v>
      </c>
      <c r="T39" s="55">
        <f>+'Flussi Cassa'!N23</f>
        <v>0</v>
      </c>
      <c r="U39" s="55">
        <f>+'Flussi Cassa'!O23</f>
        <v>0</v>
      </c>
      <c r="V39" s="55">
        <f>+'Flussi Cassa'!P23</f>
        <v>0</v>
      </c>
      <c r="W39" s="55">
        <f>+'Flussi Cassa'!Q23</f>
        <v>0</v>
      </c>
      <c r="X39" s="55">
        <f>+'Flussi Cassa'!R23</f>
        <v>0</v>
      </c>
      <c r="Y39" s="55">
        <f>+'Flussi Cassa'!S23</f>
        <v>0</v>
      </c>
      <c r="Z39" s="55">
        <f>+'Flussi Cassa'!T23</f>
        <v>0</v>
      </c>
      <c r="AA39" s="55">
        <f ca="1">+'Flussi Cassa'!U23</f>
        <v>10507.970521675874</v>
      </c>
      <c r="AB39" s="55">
        <f>+'Flussi Cassa'!V23</f>
        <v>0</v>
      </c>
      <c r="AC39" s="55">
        <f>+'Flussi Cassa'!W23</f>
        <v>0</v>
      </c>
      <c r="AD39" s="55">
        <f>+'Flussi Cassa'!X23</f>
        <v>0</v>
      </c>
      <c r="AE39" s="55">
        <f>+'Flussi Cassa'!Y23</f>
        <v>0</v>
      </c>
      <c r="AF39" s="55">
        <f ca="1">+'Flussi Cassa'!Z23</f>
        <v>4503.4159378610884</v>
      </c>
      <c r="AG39" s="55">
        <f>+'Flussi Cassa'!AA23</f>
        <v>0</v>
      </c>
      <c r="AH39" s="55">
        <f>+'Flussi Cassa'!AB23</f>
        <v>0</v>
      </c>
      <c r="AI39" s="55">
        <f>+'Flussi Cassa'!AC23</f>
        <v>0</v>
      </c>
      <c r="AJ39" s="55">
        <f>+'Flussi Cassa'!AD23</f>
        <v>0</v>
      </c>
      <c r="AK39" s="55">
        <f>+'Flussi Cassa'!AE23</f>
        <v>0</v>
      </c>
      <c r="AL39" s="55">
        <f>+'Flussi Cassa'!AF23</f>
        <v>0</v>
      </c>
      <c r="AM39" s="55">
        <f ca="1">+'Flussi Cassa'!AG23</f>
        <v>5892.4359331644309</v>
      </c>
      <c r="AN39" s="55">
        <f>+'Flussi Cassa'!AH23</f>
        <v>0</v>
      </c>
      <c r="AO39" s="55">
        <f>+'Flussi Cassa'!AI23</f>
        <v>0</v>
      </c>
      <c r="AP39" s="55">
        <f>+'Flussi Cassa'!AJ23</f>
        <v>0</v>
      </c>
      <c r="AQ39" s="55">
        <f>+'Flussi Cassa'!AK23</f>
        <v>0</v>
      </c>
      <c r="AR39" s="55">
        <f ca="1">+'Flussi Cassa'!AL23</f>
        <v>5742.0553555426759</v>
      </c>
      <c r="AS39" s="55">
        <f>+'Flussi Cassa'!AM23</f>
        <v>0</v>
      </c>
    </row>
    <row r="40" spans="4:45" x14ac:dyDescent="0.3">
      <c r="H40" s="243" t="s">
        <v>410</v>
      </c>
      <c r="I40" s="243"/>
      <c r="J40" s="55">
        <f>+'Flussi Cassa'!D32</f>
        <v>0</v>
      </c>
      <c r="K40" s="55">
        <f>+'Flussi Cassa'!E32</f>
        <v>-1989.6208333333334</v>
      </c>
      <c r="L40" s="55">
        <f>+'Flussi Cassa'!F32</f>
        <v>-2008.0728757877889</v>
      </c>
      <c r="M40" s="55">
        <f>+'Flussi Cassa'!G32</f>
        <v>-2085.9892388053399</v>
      </c>
      <c r="N40" s="55">
        <f>+'Flussi Cassa'!H32</f>
        <v>-1892.9559503103176</v>
      </c>
      <c r="O40" s="55">
        <f>+'Flussi Cassa'!I32</f>
        <v>-1908.8519671840247</v>
      </c>
      <c r="P40" s="55">
        <f>+'Flussi Cassa'!J32</f>
        <v>-1947.1817506540913</v>
      </c>
      <c r="Q40" s="55">
        <f>+'Flussi Cassa'!K32</f>
        <v>-1962.8518266930323</v>
      </c>
      <c r="R40" s="55">
        <f>+'Flussi Cassa'!L32</f>
        <v>-1978.4566107484779</v>
      </c>
      <c r="S40" s="55">
        <f>+'Flussi Cassa'!M32</f>
        <v>-1993.9963748703594</v>
      </c>
      <c r="T40" s="55">
        <f>+'Flussi Cassa'!N32</f>
        <v>-2009.4713899750661</v>
      </c>
      <c r="U40" s="55">
        <f>+'Flussi Cassa'!O32</f>
        <v>-2024.8819258501701</v>
      </c>
      <c r="V40" s="55">
        <f ca="1">+'Flussi Cassa'!P32</f>
        <v>-2040.2282511591277</v>
      </c>
      <c r="W40" s="55">
        <f ca="1">+'Flussi Cassa'!Q32</f>
        <v>-2056.1106334459646</v>
      </c>
      <c r="X40" s="55">
        <f ca="1">+'Flussi Cassa'!R32</f>
        <v>-2106.7068391399393</v>
      </c>
      <c r="Y40" s="55">
        <f ca="1">+'Flussi Cassa'!S32</f>
        <v>-2105.27922731019</v>
      </c>
      <c r="Z40" s="55">
        <f ca="1">+'Flussi Cassa'!T32</f>
        <v>-1853.8575638630639</v>
      </c>
      <c r="AA40" s="55">
        <f ca="1">+'Flussi Cassa'!U32</f>
        <v>-1840.5668240136345</v>
      </c>
      <c r="AB40" s="55">
        <f ca="1">+'Flussi Cassa'!V32</f>
        <v>-1917.1641077538941</v>
      </c>
      <c r="AC40" s="55">
        <f ca="1">+'Flussi Cassa'!W32</f>
        <v>-1903.6095906382525</v>
      </c>
      <c r="AD40" s="55">
        <f ca="1">+'Flussi Cassa'!X32</f>
        <v>-1890.1115506772596</v>
      </c>
      <c r="AE40" s="55">
        <f ca="1">+'Flussi Cassa'!Y32</f>
        <v>-1876.669752549438</v>
      </c>
      <c r="AF40" s="55">
        <f ca="1">+'Flussi Cassa'!Z32</f>
        <v>-1863.2839619138151</v>
      </c>
      <c r="AG40" s="55">
        <f ca="1">+'Flussi Cassa'!AA32</f>
        <v>-1868.7181784802622</v>
      </c>
      <c r="AH40" s="55">
        <f ca="1">+'Flussi Cassa'!AB32</f>
        <v>-1855.365519403261</v>
      </c>
      <c r="AI40" s="55">
        <f ca="1">+'Flussi Cassa'!AC32</f>
        <v>-1842.6744964057473</v>
      </c>
      <c r="AJ40" s="55">
        <f ca="1">+'Flussi Cassa'!AD32</f>
        <v>-1894.5419094156402</v>
      </c>
      <c r="AK40" s="55">
        <f ca="1">+'Flussi Cassa'!AE32</f>
        <v>-1881.9068214597416</v>
      </c>
      <c r="AL40" s="55">
        <f ca="1">+'Flussi Cassa'!AF32</f>
        <v>-1869.3243797036594</v>
      </c>
      <c r="AM40" s="55">
        <f ca="1">+'Flussi Cassa'!AG32</f>
        <v>-1856.7943647882275</v>
      </c>
      <c r="AN40" s="55">
        <f ca="1">+'Flussi Cassa'!AH32</f>
        <v>-1921.1773658963004</v>
      </c>
      <c r="AO40" s="55">
        <f ca="1">+'Flussi Cassa'!AI32</f>
        <v>-1908.3896302050659</v>
      </c>
      <c r="AP40" s="55">
        <f ca="1">+'Flussi Cassa'!AJ32</f>
        <v>-1895.655176745878</v>
      </c>
      <c r="AQ40" s="55">
        <f ca="1">+'Flussi Cassa'!AK32</f>
        <v>-1882.9737835094368</v>
      </c>
      <c r="AR40" s="55">
        <f ca="1">+'Flussi Cassa'!AL32</f>
        <v>-1870.3452294114807</v>
      </c>
      <c r="AS40" s="55">
        <f ca="1">+'Flussi Cassa'!AM32</f>
        <v>-1881.6945249370274</v>
      </c>
    </row>
    <row r="41" spans="4:45" ht="15" thickBot="1" x14ac:dyDescent="0.35">
      <c r="H41" s="243" t="s">
        <v>411</v>
      </c>
      <c r="I41" s="243"/>
      <c r="J41" s="55">
        <f>+'Flussi Cassa'!D31</f>
        <v>0</v>
      </c>
      <c r="K41" s="55">
        <f>+'Flussi Cassa'!E31</f>
        <v>0</v>
      </c>
      <c r="L41" s="55">
        <f>+'Flussi Cassa'!F31</f>
        <v>0</v>
      </c>
      <c r="M41" s="55">
        <f>+'Flussi Cassa'!G31</f>
        <v>0</v>
      </c>
      <c r="N41" s="55">
        <f>+'Flussi Cassa'!H31</f>
        <v>0</v>
      </c>
      <c r="O41" s="55">
        <f>+'Flussi Cassa'!I31</f>
        <v>0</v>
      </c>
      <c r="P41" s="55">
        <f>+'Flussi Cassa'!J31</f>
        <v>0</v>
      </c>
      <c r="Q41" s="55">
        <f>+'Flussi Cassa'!K31</f>
        <v>0</v>
      </c>
      <c r="R41" s="55">
        <f>+'Flussi Cassa'!L31</f>
        <v>0</v>
      </c>
      <c r="S41" s="55">
        <f>+'Flussi Cassa'!M31</f>
        <v>0</v>
      </c>
      <c r="T41" s="55">
        <f>+'Flussi Cassa'!N31</f>
        <v>0</v>
      </c>
      <c r="U41" s="55">
        <f ca="1">+'Flussi Cassa'!O31</f>
        <v>0</v>
      </c>
      <c r="V41" s="55">
        <f>+'Flussi Cassa'!P31</f>
        <v>0</v>
      </c>
      <c r="W41" s="55">
        <f>+'Flussi Cassa'!Q31</f>
        <v>0</v>
      </c>
      <c r="X41" s="55">
        <f>+'Flussi Cassa'!R31</f>
        <v>0</v>
      </c>
      <c r="Y41" s="55">
        <f>+'Flussi Cassa'!S31</f>
        <v>0</v>
      </c>
      <c r="Z41" s="55">
        <f>+'Flussi Cassa'!T31</f>
        <v>0</v>
      </c>
      <c r="AA41" s="55">
        <f>+'Flussi Cassa'!U31</f>
        <v>0</v>
      </c>
      <c r="AB41" s="55">
        <f>+'Flussi Cassa'!V31</f>
        <v>0</v>
      </c>
      <c r="AC41" s="55">
        <f>+'Flussi Cassa'!W31</f>
        <v>0</v>
      </c>
      <c r="AD41" s="55">
        <f>+'Flussi Cassa'!X31</f>
        <v>0</v>
      </c>
      <c r="AE41" s="55">
        <f>+'Flussi Cassa'!Y31</f>
        <v>0</v>
      </c>
      <c r="AF41" s="55">
        <f>+'Flussi Cassa'!Z31</f>
        <v>0</v>
      </c>
      <c r="AG41" s="55">
        <f ca="1">+'Flussi Cassa'!AA31</f>
        <v>0</v>
      </c>
      <c r="AH41" s="55">
        <f>+'Flussi Cassa'!AB31</f>
        <v>0</v>
      </c>
      <c r="AI41" s="55">
        <f>+'Flussi Cassa'!AC31</f>
        <v>0</v>
      </c>
      <c r="AJ41" s="55">
        <f>+'Flussi Cassa'!AD31</f>
        <v>0</v>
      </c>
      <c r="AK41" s="55">
        <f>+'Flussi Cassa'!AE31</f>
        <v>0</v>
      </c>
      <c r="AL41" s="55">
        <f>+'Flussi Cassa'!AF31</f>
        <v>0</v>
      </c>
      <c r="AM41" s="55">
        <f>+'Flussi Cassa'!AG31</f>
        <v>0</v>
      </c>
      <c r="AN41" s="55">
        <f>+'Flussi Cassa'!AH31</f>
        <v>0</v>
      </c>
      <c r="AO41" s="55">
        <f>+'Flussi Cassa'!AI31</f>
        <v>0</v>
      </c>
      <c r="AP41" s="55">
        <f>+'Flussi Cassa'!AJ31</f>
        <v>0</v>
      </c>
      <c r="AQ41" s="55">
        <f>+'Flussi Cassa'!AK31</f>
        <v>0</v>
      </c>
      <c r="AR41" s="55">
        <f>+'Flussi Cassa'!AL31</f>
        <v>0</v>
      </c>
      <c r="AS41" s="55">
        <f ca="1">+'Flussi Cassa'!AM31</f>
        <v>0</v>
      </c>
    </row>
    <row r="42" spans="4:45" x14ac:dyDescent="0.3">
      <c r="H42" s="252" t="s">
        <v>417</v>
      </c>
      <c r="I42" s="252"/>
      <c r="J42" s="253">
        <f>SUM(J32:J41)</f>
        <v>27510</v>
      </c>
      <c r="K42" s="253">
        <f t="shared" ref="K42:AS42" si="5">SUM(K32:K41)</f>
        <v>102638.49018906929</v>
      </c>
      <c r="L42" s="253">
        <f t="shared" si="5"/>
        <v>116909.9271242122</v>
      </c>
      <c r="M42" s="253">
        <f t="shared" si="5"/>
        <v>101882.01076119466</v>
      </c>
      <c r="N42" s="253">
        <f t="shared" si="5"/>
        <v>102025.04404968968</v>
      </c>
      <c r="O42" s="253">
        <f t="shared" si="5"/>
        <v>107409.14803281598</v>
      </c>
      <c r="P42" s="253">
        <f t="shared" si="5"/>
        <v>101970.8182493459</v>
      </c>
      <c r="Q42" s="253">
        <f t="shared" si="5"/>
        <v>101955.14817330697</v>
      </c>
      <c r="R42" s="253">
        <f t="shared" si="5"/>
        <v>101939.54338925153</v>
      </c>
      <c r="S42" s="253">
        <f t="shared" si="5"/>
        <v>101924.00362512964</v>
      </c>
      <c r="T42" s="253">
        <f t="shared" si="5"/>
        <v>101908.52861002494</v>
      </c>
      <c r="U42" s="253">
        <f t="shared" ca="1" si="5"/>
        <v>101893.11807414982</v>
      </c>
      <c r="V42" s="253">
        <f t="shared" ca="1" si="5"/>
        <v>102021.77174884087</v>
      </c>
      <c r="W42" s="253">
        <f t="shared" ca="1" si="5"/>
        <v>131398.08936655402</v>
      </c>
      <c r="X42" s="253">
        <f t="shared" ca="1" si="5"/>
        <v>118912.37316086005</v>
      </c>
      <c r="Y42" s="253">
        <f t="shared" ca="1" si="5"/>
        <v>118913.80077268979</v>
      </c>
      <c r="Z42" s="253">
        <f t="shared" ca="1" si="5"/>
        <v>116065.22243613693</v>
      </c>
      <c r="AA42" s="253">
        <f t="shared" ca="1" si="5"/>
        <v>137638.34809766224</v>
      </c>
      <c r="AB42" s="253">
        <f t="shared" ca="1" si="5"/>
        <v>116001.91589224609</v>
      </c>
      <c r="AC42" s="253">
        <f t="shared" ca="1" si="5"/>
        <v>116015.47040936173</v>
      </c>
      <c r="AD42" s="253">
        <f t="shared" ca="1" si="5"/>
        <v>116028.96844932273</v>
      </c>
      <c r="AE42" s="253">
        <f t="shared" ca="1" si="5"/>
        <v>116042.41024745055</v>
      </c>
      <c r="AF42" s="253">
        <f t="shared" ca="1" si="5"/>
        <v>120559.21197594727</v>
      </c>
      <c r="AG42" s="253">
        <f t="shared" ca="1" si="5"/>
        <v>116050.36182151972</v>
      </c>
      <c r="AH42" s="253">
        <f t="shared" ca="1" si="5"/>
        <v>116209.15448059673</v>
      </c>
      <c r="AI42" s="253">
        <f t="shared" ca="1" si="5"/>
        <v>131703.17912237422</v>
      </c>
      <c r="AJ42" s="253">
        <f t="shared" ca="1" si="5"/>
        <v>116222.57889058435</v>
      </c>
      <c r="AK42" s="253">
        <f t="shared" ca="1" si="5"/>
        <v>116235.21397854025</v>
      </c>
      <c r="AL42" s="253">
        <f t="shared" ca="1" si="5"/>
        <v>116247.79642029633</v>
      </c>
      <c r="AM42" s="253">
        <f t="shared" ca="1" si="5"/>
        <v>134706.92026593746</v>
      </c>
      <c r="AN42" s="253">
        <f t="shared" ca="1" si="5"/>
        <v>116185.94343410368</v>
      </c>
      <c r="AO42" s="253">
        <f t="shared" ca="1" si="5"/>
        <v>116198.73116979492</v>
      </c>
      <c r="AP42" s="253">
        <f t="shared" ca="1" si="5"/>
        <v>116211.46562325412</v>
      </c>
      <c r="AQ42" s="253">
        <f t="shared" ca="1" si="5"/>
        <v>116224.14701649055</v>
      </c>
      <c r="AR42" s="253">
        <f t="shared" ca="1" si="5"/>
        <v>121978.83092613118</v>
      </c>
      <c r="AS42" s="253">
        <f t="shared" ca="1" si="5"/>
        <v>116225.42627506296</v>
      </c>
    </row>
    <row r="43" spans="4:45" x14ac:dyDescent="0.3">
      <c r="H43" s="244" t="s">
        <v>412</v>
      </c>
      <c r="I43" s="244"/>
      <c r="J43" s="238">
        <f>+J31-J42</f>
        <v>-27509</v>
      </c>
      <c r="K43" s="238">
        <f t="shared" ref="K43:AS43" si="6">+K31-K42</f>
        <v>-4428.4901890692854</v>
      </c>
      <c r="L43" s="238">
        <f t="shared" si="6"/>
        <v>-18699.927124212205</v>
      </c>
      <c r="M43" s="238">
        <f t="shared" si="6"/>
        <v>46327.989238805341</v>
      </c>
      <c r="N43" s="238">
        <f t="shared" si="6"/>
        <v>-3815.0440496896772</v>
      </c>
      <c r="O43" s="238">
        <f t="shared" si="6"/>
        <v>-9199.1480328159814</v>
      </c>
      <c r="P43" s="238">
        <f t="shared" si="6"/>
        <v>-3760.8182493459026</v>
      </c>
      <c r="Q43" s="238">
        <f t="shared" si="6"/>
        <v>-3745.1481733069668</v>
      </c>
      <c r="R43" s="238">
        <f t="shared" si="6"/>
        <v>-3729.5433892515284</v>
      </c>
      <c r="S43" s="238">
        <f t="shared" si="6"/>
        <v>-3714.0036251296406</v>
      </c>
      <c r="T43" s="238">
        <f t="shared" si="6"/>
        <v>-3698.5286100249359</v>
      </c>
      <c r="U43" s="238">
        <f t="shared" ca="1" si="6"/>
        <v>-3683.1180741498247</v>
      </c>
      <c r="V43" s="238">
        <f t="shared" ca="1" si="6"/>
        <v>-3811.7717488408671</v>
      </c>
      <c r="W43" s="238">
        <f t="shared" ca="1" si="6"/>
        <v>-12143.089366554021</v>
      </c>
      <c r="X43" s="238">
        <f t="shared" ca="1" si="6"/>
        <v>342.62683913994988</v>
      </c>
      <c r="Y43" s="238">
        <f t="shared" ca="1" si="6"/>
        <v>60341.199227310208</v>
      </c>
      <c r="Z43" s="238">
        <f t="shared" ca="1" si="6"/>
        <v>3189.7775638630701</v>
      </c>
      <c r="AA43" s="238">
        <f t="shared" ca="1" si="6"/>
        <v>-18383.348097662238</v>
      </c>
      <c r="AB43" s="238">
        <f t="shared" ca="1" si="6"/>
        <v>3253.084107753908</v>
      </c>
      <c r="AC43" s="238">
        <f t="shared" ca="1" si="6"/>
        <v>3239.5295906382671</v>
      </c>
      <c r="AD43" s="238">
        <f t="shared" ca="1" si="6"/>
        <v>3226.0315506772749</v>
      </c>
      <c r="AE43" s="238">
        <f t="shared" ca="1" si="6"/>
        <v>3212.5897525494511</v>
      </c>
      <c r="AF43" s="238">
        <f t="shared" ca="1" si="6"/>
        <v>-1304.2119759472698</v>
      </c>
      <c r="AG43" s="238">
        <f t="shared" ca="1" si="6"/>
        <v>3204.6381784802797</v>
      </c>
      <c r="AH43" s="238">
        <f t="shared" ca="1" si="6"/>
        <v>3045.8455194032722</v>
      </c>
      <c r="AI43" s="238">
        <f t="shared" ca="1" si="6"/>
        <v>-12448.179122374218</v>
      </c>
      <c r="AJ43" s="238">
        <f t="shared" ca="1" si="6"/>
        <v>3032.421109415649</v>
      </c>
      <c r="AK43" s="238">
        <f t="shared" ca="1" si="6"/>
        <v>3019.7860214597458</v>
      </c>
      <c r="AL43" s="238">
        <f t="shared" ca="1" si="6"/>
        <v>3007.203579703666</v>
      </c>
      <c r="AM43" s="238">
        <f t="shared" ca="1" si="6"/>
        <v>-15451.920265937457</v>
      </c>
      <c r="AN43" s="238">
        <f t="shared" ca="1" si="6"/>
        <v>3069.0565658963169</v>
      </c>
      <c r="AO43" s="238">
        <f t="shared" ca="1" si="6"/>
        <v>3056.268830205081</v>
      </c>
      <c r="AP43" s="238">
        <f t="shared" ca="1" si="6"/>
        <v>3043.5343767458835</v>
      </c>
      <c r="AQ43" s="238">
        <f t="shared" ca="1" si="6"/>
        <v>3030.8529835094523</v>
      </c>
      <c r="AR43" s="238">
        <f t="shared" ca="1" si="6"/>
        <v>-2723.8309261311806</v>
      </c>
      <c r="AS43" s="238">
        <f t="shared" ca="1" si="6"/>
        <v>3029.5737249370432</v>
      </c>
    </row>
    <row r="44" spans="4:45" x14ac:dyDescent="0.3">
      <c r="H44" s="244" t="s">
        <v>413</v>
      </c>
      <c r="I44" s="238">
        <f>+'Flussi Cassa'!C39</f>
        <v>-450000</v>
      </c>
      <c r="J44" s="238">
        <f>+I44+J43</f>
        <v>-477509</v>
      </c>
      <c r="K44" s="238">
        <f t="shared" ref="K44:AS44" si="7">+J44+K43</f>
        <v>-481937.4901890693</v>
      </c>
      <c r="L44" s="238">
        <f t="shared" si="7"/>
        <v>-500637.4173132815</v>
      </c>
      <c r="M44" s="238">
        <f t="shared" si="7"/>
        <v>-454309.42807447619</v>
      </c>
      <c r="N44" s="238">
        <f t="shared" si="7"/>
        <v>-458124.47212416586</v>
      </c>
      <c r="O44" s="238">
        <f t="shared" si="7"/>
        <v>-467323.62015698187</v>
      </c>
      <c r="P44" s="238">
        <f t="shared" si="7"/>
        <v>-471084.43840632774</v>
      </c>
      <c r="Q44" s="238">
        <f t="shared" si="7"/>
        <v>-474829.58657963469</v>
      </c>
      <c r="R44" s="238">
        <f t="shared" si="7"/>
        <v>-478559.12996888621</v>
      </c>
      <c r="S44" s="238">
        <f t="shared" si="7"/>
        <v>-482273.13359401585</v>
      </c>
      <c r="T44" s="238">
        <f t="shared" si="7"/>
        <v>-485971.6622040408</v>
      </c>
      <c r="U44" s="238">
        <f t="shared" ca="1" si="7"/>
        <v>-489654.78027819062</v>
      </c>
      <c r="V44" s="238">
        <f t="shared" ca="1" si="7"/>
        <v>-493466.55202703149</v>
      </c>
      <c r="W44" s="238">
        <f t="shared" ca="1" si="7"/>
        <v>-505609.64139358548</v>
      </c>
      <c r="X44" s="238">
        <f t="shared" ca="1" si="7"/>
        <v>-505267.01455444552</v>
      </c>
      <c r="Y44" s="238">
        <f t="shared" ca="1" si="7"/>
        <v>-444925.81532713532</v>
      </c>
      <c r="Z44" s="238">
        <f t="shared" ca="1" si="7"/>
        <v>-441736.03776327224</v>
      </c>
      <c r="AA44" s="238">
        <f t="shared" ca="1" si="7"/>
        <v>-460119.3858609345</v>
      </c>
      <c r="AB44" s="238">
        <f t="shared" ca="1" si="7"/>
        <v>-456866.30175318057</v>
      </c>
      <c r="AC44" s="238">
        <f t="shared" ca="1" si="7"/>
        <v>-453626.77216254233</v>
      </c>
      <c r="AD44" s="238">
        <f t="shared" ca="1" si="7"/>
        <v>-450400.74061186507</v>
      </c>
      <c r="AE44" s="238">
        <f t="shared" ca="1" si="7"/>
        <v>-447188.15085931565</v>
      </c>
      <c r="AF44" s="238">
        <f t="shared" ca="1" si="7"/>
        <v>-448492.3628352629</v>
      </c>
      <c r="AG44" s="238">
        <f t="shared" ca="1" si="7"/>
        <v>-445287.72465678264</v>
      </c>
      <c r="AH44" s="238">
        <f t="shared" ca="1" si="7"/>
        <v>-442241.87913737935</v>
      </c>
      <c r="AI44" s="238">
        <f t="shared" ca="1" si="7"/>
        <v>-454690.05825975357</v>
      </c>
      <c r="AJ44" s="238">
        <f t="shared" ca="1" si="7"/>
        <v>-451657.63715033792</v>
      </c>
      <c r="AK44" s="238">
        <f t="shared" ca="1" si="7"/>
        <v>-448637.85112887819</v>
      </c>
      <c r="AL44" s="238">
        <f t="shared" ca="1" si="7"/>
        <v>-445630.64754917449</v>
      </c>
      <c r="AM44" s="238">
        <f t="shared" ca="1" si="7"/>
        <v>-461082.56781511195</v>
      </c>
      <c r="AN44" s="238">
        <f t="shared" ca="1" si="7"/>
        <v>-458013.51124921563</v>
      </c>
      <c r="AO44" s="238">
        <f t="shared" ca="1" si="7"/>
        <v>-454957.24241901055</v>
      </c>
      <c r="AP44" s="238">
        <f t="shared" ca="1" si="7"/>
        <v>-451913.70804226468</v>
      </c>
      <c r="AQ44" s="238">
        <f t="shared" ca="1" si="7"/>
        <v>-448882.85505875526</v>
      </c>
      <c r="AR44" s="238">
        <f t="shared" ca="1" si="7"/>
        <v>-451606.68598488643</v>
      </c>
      <c r="AS44" s="238">
        <f t="shared" ca="1" si="7"/>
        <v>-448577.11225994938</v>
      </c>
    </row>
    <row r="45" spans="4:45" ht="15" thickBot="1" x14ac:dyDescent="0.35">
      <c r="E45">
        <v>0</v>
      </c>
      <c r="H45" s="245"/>
      <c r="I45" s="245"/>
    </row>
    <row r="46" spans="4:45" ht="15.6" thickTop="1" thickBot="1" x14ac:dyDescent="0.35">
      <c r="D46" s="237">
        <v>0</v>
      </c>
      <c r="H46" s="244" t="s">
        <v>414</v>
      </c>
      <c r="I46" s="244"/>
      <c r="J46" s="213">
        <v>10000</v>
      </c>
      <c r="K46" s="213">
        <v>10000</v>
      </c>
      <c r="L46" s="213">
        <v>10000</v>
      </c>
      <c r="M46" s="213">
        <v>10000</v>
      </c>
      <c r="N46" s="213">
        <v>10000</v>
      </c>
      <c r="O46" s="213">
        <v>10000</v>
      </c>
      <c r="P46" s="213">
        <v>10000</v>
      </c>
      <c r="Q46" s="213">
        <v>10000</v>
      </c>
      <c r="R46" s="213">
        <v>10000</v>
      </c>
      <c r="S46" s="213">
        <v>10000</v>
      </c>
      <c r="T46" s="213">
        <v>10000</v>
      </c>
      <c r="U46" s="213">
        <v>10000</v>
      </c>
      <c r="V46" s="213">
        <v>10000</v>
      </c>
      <c r="W46" s="213">
        <v>10000</v>
      </c>
      <c r="X46" s="213">
        <v>10000</v>
      </c>
      <c r="Y46" s="213">
        <v>10000</v>
      </c>
      <c r="Z46" s="213">
        <v>10000</v>
      </c>
      <c r="AA46" s="213">
        <v>10000</v>
      </c>
      <c r="AB46" s="213">
        <v>10000</v>
      </c>
      <c r="AC46" s="213">
        <v>10000</v>
      </c>
      <c r="AD46" s="213">
        <v>10000</v>
      </c>
      <c r="AE46" s="213">
        <v>10000</v>
      </c>
      <c r="AF46" s="213">
        <v>10000</v>
      </c>
      <c r="AG46" s="213">
        <v>10000</v>
      </c>
      <c r="AH46" s="213">
        <v>10000</v>
      </c>
      <c r="AI46" s="213">
        <v>10000</v>
      </c>
      <c r="AJ46" s="213">
        <v>10000</v>
      </c>
      <c r="AK46" s="213">
        <v>10000</v>
      </c>
      <c r="AL46" s="213">
        <v>10000</v>
      </c>
      <c r="AM46" s="213">
        <v>10000</v>
      </c>
      <c r="AN46" s="213">
        <v>10000</v>
      </c>
      <c r="AO46" s="213">
        <v>10000</v>
      </c>
      <c r="AP46" s="213">
        <v>10000</v>
      </c>
      <c r="AQ46" s="213">
        <v>10000</v>
      </c>
      <c r="AR46" s="213">
        <v>10000</v>
      </c>
      <c r="AS46" s="213">
        <v>10000</v>
      </c>
    </row>
    <row r="47" spans="4:45" ht="15" thickTop="1" x14ac:dyDescent="0.3">
      <c r="D47" s="237">
        <v>30</v>
      </c>
      <c r="H47" s="244" t="s">
        <v>415</v>
      </c>
      <c r="I47" s="244"/>
      <c r="J47" s="238">
        <f t="shared" ref="J47:T47" si="8">+IF(J44&gt;-J46,0,J44+J46)</f>
        <v>-467509</v>
      </c>
      <c r="K47" s="238">
        <f t="shared" si="8"/>
        <v>-471937.4901890693</v>
      </c>
      <c r="L47" s="238">
        <f t="shared" si="8"/>
        <v>-490637.4173132815</v>
      </c>
      <c r="M47" s="238">
        <f t="shared" si="8"/>
        <v>-444309.42807447619</v>
      </c>
      <c r="N47" s="238">
        <f t="shared" si="8"/>
        <v>-448124.47212416586</v>
      </c>
      <c r="O47" s="238">
        <f t="shared" si="8"/>
        <v>-457323.62015698187</v>
      </c>
      <c r="P47" s="238">
        <f t="shared" si="8"/>
        <v>-461084.43840632774</v>
      </c>
      <c r="Q47" s="238">
        <f t="shared" si="8"/>
        <v>-464829.58657963469</v>
      </c>
      <c r="R47" s="238">
        <f t="shared" si="8"/>
        <v>-468559.12996888621</v>
      </c>
      <c r="S47" s="238">
        <f t="shared" si="8"/>
        <v>-472273.13359401585</v>
      </c>
      <c r="T47" s="238">
        <f t="shared" si="8"/>
        <v>-475971.6622040408</v>
      </c>
      <c r="U47" s="238">
        <f ca="1">+IF(U44&gt;-U46,0,U44+U46)</f>
        <v>-479654.78027819062</v>
      </c>
      <c r="V47" s="238">
        <f t="shared" ref="V47:AS47" ca="1" si="9">+IF(V44&gt;-V46,0,V44+V46)</f>
        <v>-483466.55202703149</v>
      </c>
      <c r="W47" s="238">
        <f t="shared" ca="1" si="9"/>
        <v>-495609.64139358548</v>
      </c>
      <c r="X47" s="238">
        <f t="shared" ca="1" si="9"/>
        <v>-495267.01455444552</v>
      </c>
      <c r="Y47" s="238">
        <f t="shared" ca="1" si="9"/>
        <v>-434925.81532713532</v>
      </c>
      <c r="Z47" s="238">
        <f t="shared" ca="1" si="9"/>
        <v>-431736.03776327224</v>
      </c>
      <c r="AA47" s="238">
        <f t="shared" ca="1" si="9"/>
        <v>-450119.3858609345</v>
      </c>
      <c r="AB47" s="238">
        <f t="shared" ca="1" si="9"/>
        <v>-446866.30175318057</v>
      </c>
      <c r="AC47" s="238">
        <f t="shared" ca="1" si="9"/>
        <v>-443626.77216254233</v>
      </c>
      <c r="AD47" s="238">
        <f t="shared" ca="1" si="9"/>
        <v>-440400.74061186507</v>
      </c>
      <c r="AE47" s="238">
        <f t="shared" ca="1" si="9"/>
        <v>-437188.15085931565</v>
      </c>
      <c r="AF47" s="238">
        <f t="shared" ca="1" si="9"/>
        <v>-438492.3628352629</v>
      </c>
      <c r="AG47" s="238">
        <f t="shared" ca="1" si="9"/>
        <v>-435287.72465678264</v>
      </c>
      <c r="AH47" s="238">
        <f t="shared" ca="1" si="9"/>
        <v>-432241.87913737935</v>
      </c>
      <c r="AI47" s="238">
        <f t="shared" ca="1" si="9"/>
        <v>-444690.05825975357</v>
      </c>
      <c r="AJ47" s="238">
        <f t="shared" ca="1" si="9"/>
        <v>-441657.63715033792</v>
      </c>
      <c r="AK47" s="238">
        <f t="shared" ca="1" si="9"/>
        <v>-438637.85112887819</v>
      </c>
      <c r="AL47" s="238">
        <f t="shared" ca="1" si="9"/>
        <v>-435630.64754917449</v>
      </c>
      <c r="AM47" s="238">
        <f t="shared" ca="1" si="9"/>
        <v>-451082.56781511195</v>
      </c>
      <c r="AN47" s="238">
        <f t="shared" ca="1" si="9"/>
        <v>-448013.51124921563</v>
      </c>
      <c r="AO47" s="238">
        <f t="shared" ca="1" si="9"/>
        <v>-444957.24241901055</v>
      </c>
      <c r="AP47" s="238">
        <f t="shared" ca="1" si="9"/>
        <v>-441913.70804226468</v>
      </c>
      <c r="AQ47" s="238">
        <f t="shared" ca="1" si="9"/>
        <v>-438882.85505875526</v>
      </c>
      <c r="AR47" s="238">
        <f t="shared" ca="1" si="9"/>
        <v>-441606.68598488643</v>
      </c>
      <c r="AS47" s="238">
        <f t="shared" ca="1" si="9"/>
        <v>-438577.11225994938</v>
      </c>
    </row>
    <row r="48" spans="4:45" x14ac:dyDescent="0.3">
      <c r="D48" s="237">
        <v>60</v>
      </c>
    </row>
    <row r="49" spans="4:21" x14ac:dyDescent="0.3">
      <c r="D49" s="237">
        <v>90</v>
      </c>
      <c r="U49">
        <v>11</v>
      </c>
    </row>
    <row r="50" spans="4:21" x14ac:dyDescent="0.3">
      <c r="D50" s="237">
        <v>120</v>
      </c>
      <c r="F50">
        <v>0</v>
      </c>
    </row>
  </sheetData>
  <dataConsolidate/>
  <dataValidations count="1">
    <dataValidation type="list" allowBlank="1" showInputMessage="1" showErrorMessage="1" sqref="F9:F10 E20 F14:F18">
      <formula1>$D$46:$D$50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23"/>
  <sheetViews>
    <sheetView showGridLines="0" topLeftCell="A18" workbookViewId="0">
      <selection activeCell="C22" sqref="C22"/>
    </sheetView>
  </sheetViews>
  <sheetFormatPr defaultRowHeight="14.4" x14ac:dyDescent="0.3"/>
  <cols>
    <col min="1" max="1" width="10.6640625" style="16" customWidth="1"/>
    <col min="2" max="2" width="12.33203125" customWidth="1"/>
    <col min="3" max="3" width="39" bestFit="1" customWidth="1"/>
    <col min="4" max="4" width="9.5546875" bestFit="1" customWidth="1"/>
    <col min="5" max="5" width="13.33203125" customWidth="1"/>
    <col min="6" max="6" width="14.33203125" customWidth="1"/>
    <col min="7" max="7" width="12" customWidth="1"/>
    <col min="8" max="8" width="8.44140625" customWidth="1"/>
    <col min="9" max="9" width="10.6640625" bestFit="1" customWidth="1"/>
    <col min="10" max="10" width="9.5546875" bestFit="1" customWidth="1"/>
    <col min="11" max="12" width="11.5546875" bestFit="1" customWidth="1"/>
    <col min="13" max="43" width="9.5546875" bestFit="1" customWidth="1"/>
  </cols>
  <sheetData>
    <row r="1" spans="1:93" s="16" customFormat="1" ht="11.7" customHeight="1" x14ac:dyDescent="0.25"/>
    <row r="2" spans="1:93" s="16" customFormat="1" ht="11.7" customHeight="1" x14ac:dyDescent="0.25"/>
    <row r="3" spans="1:93" s="16" customFormat="1" ht="11.7" customHeight="1" x14ac:dyDescent="0.25"/>
    <row r="4" spans="1:93" s="16" customFormat="1" ht="12" x14ac:dyDescent="0.25"/>
    <row r="5" spans="1:93" s="16" customFormat="1" ht="12" x14ac:dyDescent="0.25"/>
    <row r="6" spans="1:93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</row>
    <row r="7" spans="1:93" ht="15" thickBot="1" x14ac:dyDescent="0.3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</row>
    <row r="8" spans="1:93" ht="15.6" thickTop="1" thickBot="1" x14ac:dyDescent="0.35">
      <c r="B8" s="7"/>
      <c r="C8" s="153" t="s">
        <v>201</v>
      </c>
      <c r="D8" s="15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</row>
    <row r="9" spans="1:93" ht="15.6" thickTop="1" thickBot="1" x14ac:dyDescent="0.35">
      <c r="B9" s="7"/>
      <c r="C9" s="153" t="s">
        <v>202</v>
      </c>
      <c r="D9" s="155">
        <v>1800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</row>
    <row r="10" spans="1:93" ht="15.6" thickTop="1" thickBot="1" x14ac:dyDescent="0.35">
      <c r="B10" s="7"/>
      <c r="C10" s="153" t="s">
        <v>203</v>
      </c>
      <c r="D10" s="156">
        <v>0.3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</row>
    <row r="11" spans="1:93" ht="15.6" thickTop="1" thickBot="1" x14ac:dyDescent="0.35">
      <c r="A11" s="140"/>
      <c r="B11" s="7"/>
      <c r="C11" s="153" t="s">
        <v>204</v>
      </c>
      <c r="D11" s="156">
        <v>0.01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</row>
    <row r="12" spans="1:93" ht="15.6" thickTop="1" thickBot="1" x14ac:dyDescent="0.35">
      <c r="A12" s="140"/>
      <c r="B12" s="7"/>
      <c r="C12" s="153" t="s">
        <v>205</v>
      </c>
      <c r="D12" s="156">
        <v>7.4999999999999997E-2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</row>
    <row r="13" spans="1:93" ht="15" thickTop="1" x14ac:dyDescent="0.3">
      <c r="A13" s="14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</row>
    <row r="14" spans="1:93" ht="15" thickBot="1" x14ac:dyDescent="0.35">
      <c r="A14" s="140">
        <v>12</v>
      </c>
      <c r="B14" s="7"/>
      <c r="C14" s="7"/>
      <c r="D14" s="7"/>
      <c r="E14" s="7" t="s">
        <v>210</v>
      </c>
      <c r="F14" s="7" t="s">
        <v>211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</row>
    <row r="15" spans="1:93" ht="15.6" thickTop="1" thickBot="1" x14ac:dyDescent="0.35">
      <c r="A15" s="140">
        <v>13</v>
      </c>
      <c r="B15" s="7"/>
      <c r="C15" s="153" t="s">
        <v>206</v>
      </c>
      <c r="D15" s="158">
        <v>14</v>
      </c>
      <c r="E15" s="158" t="s">
        <v>213</v>
      </c>
      <c r="F15" s="158" t="s">
        <v>217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</row>
    <row r="16" spans="1:93" ht="15.6" thickTop="1" thickBot="1" x14ac:dyDescent="0.35">
      <c r="A16" s="140">
        <v>14</v>
      </c>
      <c r="B16" s="7"/>
      <c r="C16" s="15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</row>
    <row r="17" spans="1:93" ht="15.6" thickTop="1" thickBot="1" x14ac:dyDescent="0.35">
      <c r="B17" s="7"/>
      <c r="C17" s="153" t="s">
        <v>209</v>
      </c>
      <c r="D17" s="156">
        <v>0.01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</row>
    <row r="18" spans="1:93" ht="15.6" thickTop="1" thickBot="1" x14ac:dyDescent="0.35">
      <c r="A18" s="16" t="s">
        <v>212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15.6" thickTop="1" thickBot="1" x14ac:dyDescent="0.35">
      <c r="A19" s="16" t="s">
        <v>213</v>
      </c>
      <c r="B19" s="7"/>
      <c r="C19" s="153" t="s">
        <v>221</v>
      </c>
      <c r="D19" s="122">
        <f>+M_Vendite!E8</f>
        <v>42766</v>
      </c>
      <c r="E19" s="122">
        <f>+M_Vendite!F8</f>
        <v>42794</v>
      </c>
      <c r="F19" s="122">
        <f>+M_Vendite!G8</f>
        <v>42825</v>
      </c>
      <c r="G19" s="122">
        <f>+M_Vendite!H8</f>
        <v>42855</v>
      </c>
      <c r="H19" s="122">
        <f>+M_Vendite!I8</f>
        <v>42886</v>
      </c>
      <c r="I19" s="122">
        <f>+M_Vendite!J8</f>
        <v>42916</v>
      </c>
      <c r="J19" s="122">
        <f>+M_Vendite!K8</f>
        <v>42947</v>
      </c>
      <c r="K19" s="122">
        <f>+M_Vendite!L8</f>
        <v>42978</v>
      </c>
      <c r="L19" s="122">
        <f>+M_Vendite!M8</f>
        <v>43008</v>
      </c>
      <c r="M19" s="122">
        <f>+M_Vendite!N8</f>
        <v>43039</v>
      </c>
      <c r="N19" s="122">
        <f>+M_Vendite!O8</f>
        <v>43069</v>
      </c>
      <c r="O19" s="122">
        <f>+M_Vendite!P8</f>
        <v>43100</v>
      </c>
      <c r="P19" s="122">
        <f>+M_Vendite!Q8</f>
        <v>43131</v>
      </c>
      <c r="Q19" s="122">
        <f>+M_Vendite!R8</f>
        <v>43159</v>
      </c>
      <c r="R19" s="122">
        <f>+M_Vendite!S8</f>
        <v>43190</v>
      </c>
      <c r="S19" s="122">
        <f>+M_Vendite!T8</f>
        <v>43220</v>
      </c>
      <c r="T19" s="122">
        <f>+M_Vendite!U8</f>
        <v>43251</v>
      </c>
      <c r="U19" s="122">
        <f>+M_Vendite!V8</f>
        <v>43281</v>
      </c>
      <c r="V19" s="122">
        <f>+M_Vendite!W8</f>
        <v>43312</v>
      </c>
      <c r="W19" s="122">
        <f>+M_Vendite!X8</f>
        <v>43343</v>
      </c>
      <c r="X19" s="122">
        <f>+M_Vendite!Y8</f>
        <v>43373</v>
      </c>
      <c r="Y19" s="122">
        <f>+M_Vendite!Z8</f>
        <v>43404</v>
      </c>
      <c r="Z19" s="122">
        <f>+M_Vendite!AA8</f>
        <v>43434</v>
      </c>
      <c r="AA19" s="122">
        <f>+M_Vendite!AB8</f>
        <v>43465</v>
      </c>
      <c r="AB19" s="122">
        <f>+M_Vendite!AC8</f>
        <v>43496</v>
      </c>
      <c r="AC19" s="122">
        <f>+M_Vendite!AD8</f>
        <v>43524</v>
      </c>
      <c r="AD19" s="122">
        <f>+M_Vendite!AE8</f>
        <v>43555</v>
      </c>
      <c r="AE19" s="122">
        <f>+M_Vendite!AF8</f>
        <v>43585</v>
      </c>
      <c r="AF19" s="122">
        <f>+M_Vendite!AG8</f>
        <v>43616</v>
      </c>
      <c r="AG19" s="122">
        <f>+M_Vendite!AH8</f>
        <v>43646</v>
      </c>
      <c r="AH19" s="122">
        <f>+M_Vendite!AI8</f>
        <v>43677</v>
      </c>
      <c r="AI19" s="122">
        <f>+M_Vendite!AJ8</f>
        <v>43708</v>
      </c>
      <c r="AJ19" s="122">
        <f>+M_Vendite!AK8</f>
        <v>43738</v>
      </c>
      <c r="AK19" s="122">
        <f>+M_Vendite!AL8</f>
        <v>43769</v>
      </c>
      <c r="AL19" s="122">
        <f>+M_Vendite!AM8</f>
        <v>43799</v>
      </c>
      <c r="AM19" s="122">
        <f>+M_Vendite!AN8</f>
        <v>43830</v>
      </c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5.6" thickTop="1" thickBot="1" x14ac:dyDescent="0.35">
      <c r="A20" s="16" t="s">
        <v>214</v>
      </c>
      <c r="B20" s="7"/>
      <c r="C20" s="153" t="s">
        <v>222</v>
      </c>
      <c r="D20" s="158">
        <v>8</v>
      </c>
      <c r="E20" s="158">
        <v>8</v>
      </c>
      <c r="F20" s="158">
        <v>8</v>
      </c>
      <c r="G20" s="158">
        <v>8</v>
      </c>
      <c r="H20" s="158">
        <v>8</v>
      </c>
      <c r="I20" s="158">
        <v>8</v>
      </c>
      <c r="J20" s="158">
        <v>8</v>
      </c>
      <c r="K20" s="158">
        <v>8</v>
      </c>
      <c r="L20" s="158">
        <v>8</v>
      </c>
      <c r="M20" s="158">
        <v>8</v>
      </c>
      <c r="N20" s="158">
        <v>8</v>
      </c>
      <c r="O20" s="158">
        <v>8</v>
      </c>
      <c r="P20" s="158">
        <v>8</v>
      </c>
      <c r="Q20" s="158">
        <v>8</v>
      </c>
      <c r="R20" s="158">
        <v>8</v>
      </c>
      <c r="S20" s="158">
        <v>8</v>
      </c>
      <c r="T20" s="158">
        <v>8</v>
      </c>
      <c r="U20" s="158">
        <v>8</v>
      </c>
      <c r="V20" s="158">
        <v>8</v>
      </c>
      <c r="W20" s="158">
        <v>8</v>
      </c>
      <c r="X20" s="158">
        <v>8</v>
      </c>
      <c r="Y20" s="158">
        <v>8</v>
      </c>
      <c r="Z20" s="158">
        <v>8</v>
      </c>
      <c r="AA20" s="158">
        <v>8</v>
      </c>
      <c r="AB20" s="158">
        <v>8</v>
      </c>
      <c r="AC20" s="158">
        <v>8</v>
      </c>
      <c r="AD20" s="158">
        <v>8</v>
      </c>
      <c r="AE20" s="158">
        <v>8</v>
      </c>
      <c r="AF20" s="158">
        <v>8</v>
      </c>
      <c r="AG20" s="158">
        <v>8</v>
      </c>
      <c r="AH20" s="158">
        <v>8</v>
      </c>
      <c r="AI20" s="158">
        <v>8</v>
      </c>
      <c r="AJ20" s="158">
        <v>8</v>
      </c>
      <c r="AK20" s="158">
        <v>8</v>
      </c>
      <c r="AL20" s="158">
        <v>8</v>
      </c>
      <c r="AM20" s="158">
        <v>8</v>
      </c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</row>
    <row r="21" spans="1:93" ht="15" thickTop="1" x14ac:dyDescent="0.3">
      <c r="A21" s="16" t="s">
        <v>215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</row>
    <row r="22" spans="1:93" x14ac:dyDescent="0.3">
      <c r="A22" s="16" t="s">
        <v>216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</row>
    <row r="23" spans="1:93" x14ac:dyDescent="0.3">
      <c r="A23" s="16" t="s">
        <v>217</v>
      </c>
      <c r="B23" s="7"/>
      <c r="C23" s="8" t="s">
        <v>223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60">
        <v>1</v>
      </c>
      <c r="Q23" s="160">
        <v>1</v>
      </c>
      <c r="R23" s="160">
        <v>1</v>
      </c>
      <c r="S23" s="160">
        <v>1</v>
      </c>
      <c r="T23" s="160">
        <v>1</v>
      </c>
      <c r="U23" s="160">
        <v>1</v>
      </c>
      <c r="V23" s="160">
        <v>1</v>
      </c>
      <c r="W23" s="160">
        <v>1</v>
      </c>
      <c r="X23" s="160">
        <v>1</v>
      </c>
      <c r="Y23" s="160">
        <v>1</v>
      </c>
      <c r="Z23" s="160">
        <v>1</v>
      </c>
      <c r="AA23" s="160">
        <v>1</v>
      </c>
      <c r="AB23" s="160">
        <v>2</v>
      </c>
      <c r="AC23" s="160">
        <v>2</v>
      </c>
      <c r="AD23" s="160">
        <v>2</v>
      </c>
      <c r="AE23" s="160">
        <v>2</v>
      </c>
      <c r="AF23" s="160">
        <v>2</v>
      </c>
      <c r="AG23" s="160">
        <v>2</v>
      </c>
      <c r="AH23" s="160">
        <v>2</v>
      </c>
      <c r="AI23" s="160">
        <v>2</v>
      </c>
      <c r="AJ23" s="160">
        <v>2</v>
      </c>
      <c r="AK23" s="160">
        <v>2</v>
      </c>
      <c r="AL23" s="160">
        <v>2</v>
      </c>
      <c r="AM23" s="160">
        <v>2</v>
      </c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</row>
    <row r="24" spans="1:93" ht="15" thickBot="1" x14ac:dyDescent="0.35">
      <c r="A24" s="16" t="s">
        <v>207</v>
      </c>
      <c r="B24" s="7"/>
      <c r="C24" s="8" t="s">
        <v>224</v>
      </c>
      <c r="D24" s="122">
        <f>+D19</f>
        <v>42766</v>
      </c>
      <c r="E24" s="122">
        <f t="shared" ref="E24:AM24" si="0">+E19</f>
        <v>42794</v>
      </c>
      <c r="F24" s="122">
        <f t="shared" si="0"/>
        <v>42825</v>
      </c>
      <c r="G24" s="122">
        <f t="shared" si="0"/>
        <v>42855</v>
      </c>
      <c r="H24" s="122">
        <f t="shared" si="0"/>
        <v>42886</v>
      </c>
      <c r="I24" s="122">
        <f t="shared" si="0"/>
        <v>42916</v>
      </c>
      <c r="J24" s="122">
        <f t="shared" si="0"/>
        <v>42947</v>
      </c>
      <c r="K24" s="122">
        <f t="shared" si="0"/>
        <v>42978</v>
      </c>
      <c r="L24" s="122">
        <f t="shared" si="0"/>
        <v>43008</v>
      </c>
      <c r="M24" s="122">
        <f t="shared" si="0"/>
        <v>43039</v>
      </c>
      <c r="N24" s="122">
        <f t="shared" si="0"/>
        <v>43069</v>
      </c>
      <c r="O24" s="122">
        <f t="shared" si="0"/>
        <v>43100</v>
      </c>
      <c r="P24" s="122">
        <f t="shared" si="0"/>
        <v>43131</v>
      </c>
      <c r="Q24" s="122">
        <f t="shared" si="0"/>
        <v>43159</v>
      </c>
      <c r="R24" s="122">
        <f t="shared" si="0"/>
        <v>43190</v>
      </c>
      <c r="S24" s="122">
        <f t="shared" si="0"/>
        <v>43220</v>
      </c>
      <c r="T24" s="122">
        <f t="shared" si="0"/>
        <v>43251</v>
      </c>
      <c r="U24" s="122">
        <f t="shared" si="0"/>
        <v>43281</v>
      </c>
      <c r="V24" s="122">
        <f t="shared" si="0"/>
        <v>43312</v>
      </c>
      <c r="W24" s="122">
        <f t="shared" si="0"/>
        <v>43343</v>
      </c>
      <c r="X24" s="122">
        <f t="shared" si="0"/>
        <v>43373</v>
      </c>
      <c r="Y24" s="122">
        <f t="shared" si="0"/>
        <v>43404</v>
      </c>
      <c r="Z24" s="122">
        <f t="shared" si="0"/>
        <v>43434</v>
      </c>
      <c r="AA24" s="122">
        <f t="shared" si="0"/>
        <v>43465</v>
      </c>
      <c r="AB24" s="122">
        <f t="shared" si="0"/>
        <v>43496</v>
      </c>
      <c r="AC24" s="122">
        <f t="shared" si="0"/>
        <v>43524</v>
      </c>
      <c r="AD24" s="122">
        <f t="shared" si="0"/>
        <v>43555</v>
      </c>
      <c r="AE24" s="122">
        <f t="shared" si="0"/>
        <v>43585</v>
      </c>
      <c r="AF24" s="122">
        <f t="shared" si="0"/>
        <v>43616</v>
      </c>
      <c r="AG24" s="122">
        <f t="shared" si="0"/>
        <v>43646</v>
      </c>
      <c r="AH24" s="122">
        <f t="shared" si="0"/>
        <v>43677</v>
      </c>
      <c r="AI24" s="122">
        <f t="shared" si="0"/>
        <v>43708</v>
      </c>
      <c r="AJ24" s="122">
        <f t="shared" si="0"/>
        <v>43738</v>
      </c>
      <c r="AK24" s="122">
        <f t="shared" si="0"/>
        <v>43769</v>
      </c>
      <c r="AL24" s="122">
        <f t="shared" si="0"/>
        <v>43799</v>
      </c>
      <c r="AM24" s="122">
        <f t="shared" si="0"/>
        <v>43830</v>
      </c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</row>
    <row r="25" spans="1:93" ht="15.6" thickTop="1" thickBot="1" x14ac:dyDescent="0.35">
      <c r="A25" s="16" t="s">
        <v>218</v>
      </c>
      <c r="B25" s="7"/>
      <c r="C25" s="161" t="s">
        <v>225</v>
      </c>
      <c r="D25" s="162">
        <f>+($D$9+((($D$15-12)*$D$9)/12))*8</f>
        <v>16800</v>
      </c>
      <c r="E25" s="162">
        <f t="shared" ref="E25:O25" si="1">+($D$9+((($D$15-12)*$D$9)/12))*8</f>
        <v>16800</v>
      </c>
      <c r="F25" s="162">
        <f t="shared" si="1"/>
        <v>16800</v>
      </c>
      <c r="G25" s="162">
        <f t="shared" si="1"/>
        <v>16800</v>
      </c>
      <c r="H25" s="162">
        <f t="shared" si="1"/>
        <v>16800</v>
      </c>
      <c r="I25" s="162">
        <f t="shared" si="1"/>
        <v>16800</v>
      </c>
      <c r="J25" s="162">
        <f t="shared" si="1"/>
        <v>16800</v>
      </c>
      <c r="K25" s="162">
        <f t="shared" si="1"/>
        <v>16800</v>
      </c>
      <c r="L25" s="162">
        <f t="shared" si="1"/>
        <v>16800</v>
      </c>
      <c r="M25" s="162">
        <f t="shared" si="1"/>
        <v>16800</v>
      </c>
      <c r="N25" s="162">
        <f t="shared" si="1"/>
        <v>16800</v>
      </c>
      <c r="O25" s="162">
        <f t="shared" si="1"/>
        <v>16800</v>
      </c>
      <c r="P25" s="163">
        <f>+(($D$9+((($D$15-12)*$D$9)/12))*((1+$D$17)^P23))*8</f>
        <v>16968</v>
      </c>
      <c r="Q25" s="163">
        <f t="shared" ref="Q25:AA25" si="2">+(($D$9+((($D$15-12)*$D$9)/12))*((1+$D$17)^Q23))*8</f>
        <v>16968</v>
      </c>
      <c r="R25" s="163">
        <f t="shared" si="2"/>
        <v>16968</v>
      </c>
      <c r="S25" s="163">
        <f t="shared" si="2"/>
        <v>16968</v>
      </c>
      <c r="T25" s="163">
        <f t="shared" si="2"/>
        <v>16968</v>
      </c>
      <c r="U25" s="163">
        <f t="shared" si="2"/>
        <v>16968</v>
      </c>
      <c r="V25" s="163">
        <f t="shared" si="2"/>
        <v>16968</v>
      </c>
      <c r="W25" s="163">
        <f t="shared" si="2"/>
        <v>16968</v>
      </c>
      <c r="X25" s="163">
        <f t="shared" si="2"/>
        <v>16968</v>
      </c>
      <c r="Y25" s="163">
        <f t="shared" si="2"/>
        <v>16968</v>
      </c>
      <c r="Z25" s="163">
        <f t="shared" si="2"/>
        <v>16968</v>
      </c>
      <c r="AA25" s="163">
        <f t="shared" si="2"/>
        <v>16968</v>
      </c>
      <c r="AB25" s="163">
        <f>+(($D$9+((($D$15-12)*$D$9)/12))*((1+$D$17)^AB23))*8</f>
        <v>17137.68</v>
      </c>
      <c r="AC25" s="163">
        <f t="shared" ref="AC25:AM25" si="3">+(($D$9+((($D$15-12)*$D$9)/12))*((1+$D$17)^AC23))*8</f>
        <v>17137.68</v>
      </c>
      <c r="AD25" s="163">
        <f t="shared" si="3"/>
        <v>17137.68</v>
      </c>
      <c r="AE25" s="163">
        <f t="shared" si="3"/>
        <v>17137.68</v>
      </c>
      <c r="AF25" s="163">
        <f t="shared" si="3"/>
        <v>17137.68</v>
      </c>
      <c r="AG25" s="163">
        <f t="shared" si="3"/>
        <v>17137.68</v>
      </c>
      <c r="AH25" s="163">
        <f t="shared" si="3"/>
        <v>17137.68</v>
      </c>
      <c r="AI25" s="163">
        <f t="shared" si="3"/>
        <v>17137.68</v>
      </c>
      <c r="AJ25" s="163">
        <f t="shared" si="3"/>
        <v>17137.68</v>
      </c>
      <c r="AK25" s="163">
        <f t="shared" si="3"/>
        <v>17137.68</v>
      </c>
      <c r="AL25" s="163">
        <f t="shared" si="3"/>
        <v>17137.68</v>
      </c>
      <c r="AM25" s="163">
        <f t="shared" si="3"/>
        <v>17137.68</v>
      </c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</row>
    <row r="26" spans="1:93" ht="15.6" thickTop="1" thickBot="1" x14ac:dyDescent="0.35">
      <c r="A26" s="16" t="s">
        <v>219</v>
      </c>
      <c r="B26" s="7"/>
      <c r="C26" s="161" t="s">
        <v>226</v>
      </c>
      <c r="D26" s="164">
        <f>+D25*$D$10</f>
        <v>5040</v>
      </c>
      <c r="E26" s="165">
        <f t="shared" ref="E26:AM26" si="4">+E25*$D$10</f>
        <v>5040</v>
      </c>
      <c r="F26" s="165">
        <f t="shared" si="4"/>
        <v>5040</v>
      </c>
      <c r="G26" s="165">
        <f t="shared" si="4"/>
        <v>5040</v>
      </c>
      <c r="H26" s="165">
        <f t="shared" si="4"/>
        <v>5040</v>
      </c>
      <c r="I26" s="165">
        <f t="shared" si="4"/>
        <v>5040</v>
      </c>
      <c r="J26" s="165">
        <f t="shared" si="4"/>
        <v>5040</v>
      </c>
      <c r="K26" s="165">
        <f t="shared" si="4"/>
        <v>5040</v>
      </c>
      <c r="L26" s="165">
        <f t="shared" si="4"/>
        <v>5040</v>
      </c>
      <c r="M26" s="165">
        <f t="shared" si="4"/>
        <v>5040</v>
      </c>
      <c r="N26" s="165">
        <f t="shared" si="4"/>
        <v>5040</v>
      </c>
      <c r="O26" s="165">
        <f t="shared" si="4"/>
        <v>5040</v>
      </c>
      <c r="P26" s="165">
        <f t="shared" si="4"/>
        <v>5090.3999999999996</v>
      </c>
      <c r="Q26" s="165">
        <f t="shared" si="4"/>
        <v>5090.3999999999996</v>
      </c>
      <c r="R26" s="165">
        <f t="shared" si="4"/>
        <v>5090.3999999999996</v>
      </c>
      <c r="S26" s="165">
        <f t="shared" si="4"/>
        <v>5090.3999999999996</v>
      </c>
      <c r="T26" s="165">
        <f t="shared" si="4"/>
        <v>5090.3999999999996</v>
      </c>
      <c r="U26" s="165">
        <f t="shared" si="4"/>
        <v>5090.3999999999996</v>
      </c>
      <c r="V26" s="165">
        <f t="shared" si="4"/>
        <v>5090.3999999999996</v>
      </c>
      <c r="W26" s="165">
        <f t="shared" si="4"/>
        <v>5090.3999999999996</v>
      </c>
      <c r="X26" s="165">
        <f t="shared" si="4"/>
        <v>5090.3999999999996</v>
      </c>
      <c r="Y26" s="165">
        <f t="shared" si="4"/>
        <v>5090.3999999999996</v>
      </c>
      <c r="Z26" s="165">
        <f t="shared" si="4"/>
        <v>5090.3999999999996</v>
      </c>
      <c r="AA26" s="165">
        <f t="shared" si="4"/>
        <v>5090.3999999999996</v>
      </c>
      <c r="AB26" s="165">
        <f t="shared" si="4"/>
        <v>5141.3040000000001</v>
      </c>
      <c r="AC26" s="165">
        <f t="shared" si="4"/>
        <v>5141.3040000000001</v>
      </c>
      <c r="AD26" s="165">
        <f t="shared" si="4"/>
        <v>5141.3040000000001</v>
      </c>
      <c r="AE26" s="165">
        <f t="shared" si="4"/>
        <v>5141.3040000000001</v>
      </c>
      <c r="AF26" s="165">
        <f t="shared" si="4"/>
        <v>5141.3040000000001</v>
      </c>
      <c r="AG26" s="165">
        <f t="shared" si="4"/>
        <v>5141.3040000000001</v>
      </c>
      <c r="AH26" s="165">
        <f t="shared" si="4"/>
        <v>5141.3040000000001</v>
      </c>
      <c r="AI26" s="165">
        <f t="shared" si="4"/>
        <v>5141.3040000000001</v>
      </c>
      <c r="AJ26" s="165">
        <f t="shared" si="4"/>
        <v>5141.3040000000001</v>
      </c>
      <c r="AK26" s="165">
        <f t="shared" si="4"/>
        <v>5141.3040000000001</v>
      </c>
      <c r="AL26" s="165">
        <f t="shared" si="4"/>
        <v>5141.3040000000001</v>
      </c>
      <c r="AM26" s="166">
        <f t="shared" si="4"/>
        <v>5141.3040000000001</v>
      </c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</row>
    <row r="27" spans="1:93" ht="15.6" thickTop="1" thickBot="1" x14ac:dyDescent="0.35">
      <c r="A27" s="16" t="s">
        <v>220</v>
      </c>
      <c r="B27" s="7"/>
      <c r="C27" s="161" t="s">
        <v>227</v>
      </c>
      <c r="D27" s="164">
        <f>+D25*$D$11</f>
        <v>168</v>
      </c>
      <c r="E27" s="165">
        <f t="shared" ref="E27:AM27" si="5">+E25*$D$11</f>
        <v>168</v>
      </c>
      <c r="F27" s="165">
        <f t="shared" si="5"/>
        <v>168</v>
      </c>
      <c r="G27" s="165">
        <f t="shared" si="5"/>
        <v>168</v>
      </c>
      <c r="H27" s="165">
        <f t="shared" si="5"/>
        <v>168</v>
      </c>
      <c r="I27" s="165">
        <f t="shared" si="5"/>
        <v>168</v>
      </c>
      <c r="J27" s="165">
        <f t="shared" si="5"/>
        <v>168</v>
      </c>
      <c r="K27" s="165">
        <f t="shared" si="5"/>
        <v>168</v>
      </c>
      <c r="L27" s="165">
        <f t="shared" si="5"/>
        <v>168</v>
      </c>
      <c r="M27" s="165">
        <f t="shared" si="5"/>
        <v>168</v>
      </c>
      <c r="N27" s="165">
        <f t="shared" si="5"/>
        <v>168</v>
      </c>
      <c r="O27" s="165">
        <f t="shared" si="5"/>
        <v>168</v>
      </c>
      <c r="P27" s="165">
        <f t="shared" si="5"/>
        <v>169.68</v>
      </c>
      <c r="Q27" s="165">
        <f t="shared" si="5"/>
        <v>169.68</v>
      </c>
      <c r="R27" s="165">
        <f t="shared" si="5"/>
        <v>169.68</v>
      </c>
      <c r="S27" s="165">
        <f t="shared" si="5"/>
        <v>169.68</v>
      </c>
      <c r="T27" s="165">
        <f t="shared" si="5"/>
        <v>169.68</v>
      </c>
      <c r="U27" s="165">
        <f t="shared" si="5"/>
        <v>169.68</v>
      </c>
      <c r="V27" s="165">
        <f t="shared" si="5"/>
        <v>169.68</v>
      </c>
      <c r="W27" s="165">
        <f t="shared" si="5"/>
        <v>169.68</v>
      </c>
      <c r="X27" s="165">
        <f t="shared" si="5"/>
        <v>169.68</v>
      </c>
      <c r="Y27" s="165">
        <f t="shared" si="5"/>
        <v>169.68</v>
      </c>
      <c r="Z27" s="165">
        <f t="shared" si="5"/>
        <v>169.68</v>
      </c>
      <c r="AA27" s="165">
        <f t="shared" si="5"/>
        <v>169.68</v>
      </c>
      <c r="AB27" s="165">
        <f t="shared" si="5"/>
        <v>171.3768</v>
      </c>
      <c r="AC27" s="165">
        <f t="shared" si="5"/>
        <v>171.3768</v>
      </c>
      <c r="AD27" s="165">
        <f t="shared" si="5"/>
        <v>171.3768</v>
      </c>
      <c r="AE27" s="165">
        <f t="shared" si="5"/>
        <v>171.3768</v>
      </c>
      <c r="AF27" s="165">
        <f t="shared" si="5"/>
        <v>171.3768</v>
      </c>
      <c r="AG27" s="165">
        <f t="shared" si="5"/>
        <v>171.3768</v>
      </c>
      <c r="AH27" s="165">
        <f t="shared" si="5"/>
        <v>171.3768</v>
      </c>
      <c r="AI27" s="165">
        <f t="shared" si="5"/>
        <v>171.3768</v>
      </c>
      <c r="AJ27" s="165">
        <f t="shared" si="5"/>
        <v>171.3768</v>
      </c>
      <c r="AK27" s="165">
        <f t="shared" si="5"/>
        <v>171.3768</v>
      </c>
      <c r="AL27" s="165">
        <f t="shared" si="5"/>
        <v>171.3768</v>
      </c>
      <c r="AM27" s="166">
        <f t="shared" si="5"/>
        <v>171.3768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</row>
    <row r="28" spans="1:93" ht="15.6" thickTop="1" thickBot="1" x14ac:dyDescent="0.35">
      <c r="A28" s="16" t="s">
        <v>208</v>
      </c>
      <c r="B28" s="7"/>
      <c r="C28" s="161" t="s">
        <v>127</v>
      </c>
      <c r="D28" s="167">
        <f>+D25*$D$12</f>
        <v>1260</v>
      </c>
      <c r="E28" s="168">
        <f t="shared" ref="E28:AM28" si="6">+E25*$D$12</f>
        <v>1260</v>
      </c>
      <c r="F28" s="168">
        <f t="shared" si="6"/>
        <v>1260</v>
      </c>
      <c r="G28" s="168">
        <f t="shared" si="6"/>
        <v>1260</v>
      </c>
      <c r="H28" s="168">
        <f t="shared" si="6"/>
        <v>1260</v>
      </c>
      <c r="I28" s="168">
        <f t="shared" si="6"/>
        <v>1260</v>
      </c>
      <c r="J28" s="168">
        <f t="shared" si="6"/>
        <v>1260</v>
      </c>
      <c r="K28" s="168">
        <f t="shared" si="6"/>
        <v>1260</v>
      </c>
      <c r="L28" s="168">
        <f t="shared" si="6"/>
        <v>1260</v>
      </c>
      <c r="M28" s="168">
        <f t="shared" si="6"/>
        <v>1260</v>
      </c>
      <c r="N28" s="168">
        <f t="shared" si="6"/>
        <v>1260</v>
      </c>
      <c r="O28" s="168">
        <f t="shared" si="6"/>
        <v>1260</v>
      </c>
      <c r="P28" s="168">
        <f t="shared" si="6"/>
        <v>1272.5999999999999</v>
      </c>
      <c r="Q28" s="168">
        <f t="shared" si="6"/>
        <v>1272.5999999999999</v>
      </c>
      <c r="R28" s="168">
        <f t="shared" si="6"/>
        <v>1272.5999999999999</v>
      </c>
      <c r="S28" s="168">
        <f t="shared" si="6"/>
        <v>1272.5999999999999</v>
      </c>
      <c r="T28" s="168">
        <f t="shared" si="6"/>
        <v>1272.5999999999999</v>
      </c>
      <c r="U28" s="168">
        <f t="shared" si="6"/>
        <v>1272.5999999999999</v>
      </c>
      <c r="V28" s="168">
        <f t="shared" si="6"/>
        <v>1272.5999999999999</v>
      </c>
      <c r="W28" s="168">
        <f t="shared" si="6"/>
        <v>1272.5999999999999</v>
      </c>
      <c r="X28" s="168">
        <f t="shared" si="6"/>
        <v>1272.5999999999999</v>
      </c>
      <c r="Y28" s="168">
        <f t="shared" si="6"/>
        <v>1272.5999999999999</v>
      </c>
      <c r="Z28" s="168">
        <f t="shared" si="6"/>
        <v>1272.5999999999999</v>
      </c>
      <c r="AA28" s="168">
        <f t="shared" si="6"/>
        <v>1272.5999999999999</v>
      </c>
      <c r="AB28" s="168">
        <f t="shared" si="6"/>
        <v>1285.326</v>
      </c>
      <c r="AC28" s="168">
        <f t="shared" si="6"/>
        <v>1285.326</v>
      </c>
      <c r="AD28" s="168">
        <f t="shared" si="6"/>
        <v>1285.326</v>
      </c>
      <c r="AE28" s="168">
        <f t="shared" si="6"/>
        <v>1285.326</v>
      </c>
      <c r="AF28" s="168">
        <f t="shared" si="6"/>
        <v>1285.326</v>
      </c>
      <c r="AG28" s="168">
        <f t="shared" si="6"/>
        <v>1285.326</v>
      </c>
      <c r="AH28" s="168">
        <f t="shared" si="6"/>
        <v>1285.326</v>
      </c>
      <c r="AI28" s="168">
        <f t="shared" si="6"/>
        <v>1285.326</v>
      </c>
      <c r="AJ28" s="168">
        <f t="shared" si="6"/>
        <v>1285.326</v>
      </c>
      <c r="AK28" s="168">
        <f t="shared" si="6"/>
        <v>1285.326</v>
      </c>
      <c r="AL28" s="168">
        <f t="shared" si="6"/>
        <v>1285.326</v>
      </c>
      <c r="AM28" s="169">
        <f t="shared" si="6"/>
        <v>1285.326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</row>
    <row r="29" spans="1:93" ht="15" thickTop="1" x14ac:dyDescent="0.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</row>
    <row r="30" spans="1:93" x14ac:dyDescent="0.3">
      <c r="B30" s="7"/>
      <c r="C30" s="7"/>
      <c r="D30" s="159" t="s">
        <v>212</v>
      </c>
      <c r="E30" s="159" t="s">
        <v>213</v>
      </c>
      <c r="F30" s="159" t="s">
        <v>214</v>
      </c>
      <c r="G30" s="159" t="s">
        <v>215</v>
      </c>
      <c r="H30" s="159" t="s">
        <v>216</v>
      </c>
      <c r="I30" s="159" t="s">
        <v>217</v>
      </c>
      <c r="J30" s="159" t="s">
        <v>207</v>
      </c>
      <c r="K30" s="159" t="s">
        <v>218</v>
      </c>
      <c r="L30" s="159" t="s">
        <v>219</v>
      </c>
      <c r="M30" s="159" t="s">
        <v>220</v>
      </c>
      <c r="N30" s="159" t="s">
        <v>208</v>
      </c>
      <c r="O30" s="159" t="s">
        <v>235</v>
      </c>
      <c r="P30" s="159" t="s">
        <v>212</v>
      </c>
      <c r="Q30" s="159" t="s">
        <v>213</v>
      </c>
      <c r="R30" s="159" t="s">
        <v>214</v>
      </c>
      <c r="S30" s="159" t="s">
        <v>215</v>
      </c>
      <c r="T30" s="159" t="s">
        <v>216</v>
      </c>
      <c r="U30" s="159" t="s">
        <v>217</v>
      </c>
      <c r="V30" s="159" t="s">
        <v>207</v>
      </c>
      <c r="W30" s="159" t="s">
        <v>218</v>
      </c>
      <c r="X30" s="159" t="s">
        <v>219</v>
      </c>
      <c r="Y30" s="159" t="s">
        <v>220</v>
      </c>
      <c r="Z30" s="159" t="s">
        <v>208</v>
      </c>
      <c r="AA30" s="159" t="s">
        <v>235</v>
      </c>
      <c r="AB30" s="159" t="s">
        <v>212</v>
      </c>
      <c r="AC30" s="159" t="s">
        <v>213</v>
      </c>
      <c r="AD30" s="159" t="s">
        <v>214</v>
      </c>
      <c r="AE30" s="159" t="s">
        <v>215</v>
      </c>
      <c r="AF30" s="159" t="s">
        <v>216</v>
      </c>
      <c r="AG30" s="159" t="s">
        <v>217</v>
      </c>
      <c r="AH30" s="159" t="s">
        <v>207</v>
      </c>
      <c r="AI30" s="159" t="s">
        <v>218</v>
      </c>
      <c r="AJ30" s="159" t="s">
        <v>219</v>
      </c>
      <c r="AK30" s="159" t="s">
        <v>220</v>
      </c>
      <c r="AL30" s="159" t="s">
        <v>208</v>
      </c>
      <c r="AM30" s="159" t="s">
        <v>235</v>
      </c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</row>
    <row r="31" spans="1:93" ht="15" thickBot="1" x14ac:dyDescent="0.35">
      <c r="B31" s="7"/>
      <c r="C31" s="8" t="s">
        <v>229</v>
      </c>
      <c r="D31" s="122">
        <f>+D24</f>
        <v>42766</v>
      </c>
      <c r="E31" s="122">
        <f>+E24</f>
        <v>42794</v>
      </c>
      <c r="F31" s="122">
        <f t="shared" ref="F31:AM31" si="7">+F24</f>
        <v>42825</v>
      </c>
      <c r="G31" s="122">
        <f t="shared" si="7"/>
        <v>42855</v>
      </c>
      <c r="H31" s="122">
        <f t="shared" si="7"/>
        <v>42886</v>
      </c>
      <c r="I31" s="122">
        <f t="shared" si="7"/>
        <v>42916</v>
      </c>
      <c r="J31" s="122">
        <f t="shared" si="7"/>
        <v>42947</v>
      </c>
      <c r="K31" s="122">
        <f t="shared" si="7"/>
        <v>42978</v>
      </c>
      <c r="L31" s="122">
        <f t="shared" si="7"/>
        <v>43008</v>
      </c>
      <c r="M31" s="122">
        <f t="shared" si="7"/>
        <v>43039</v>
      </c>
      <c r="N31" s="122">
        <f t="shared" si="7"/>
        <v>43069</v>
      </c>
      <c r="O31" s="122">
        <f t="shared" si="7"/>
        <v>43100</v>
      </c>
      <c r="P31" s="122">
        <f t="shared" si="7"/>
        <v>43131</v>
      </c>
      <c r="Q31" s="122">
        <f t="shared" si="7"/>
        <v>43159</v>
      </c>
      <c r="R31" s="122">
        <f t="shared" si="7"/>
        <v>43190</v>
      </c>
      <c r="S31" s="122">
        <f t="shared" si="7"/>
        <v>43220</v>
      </c>
      <c r="T31" s="122">
        <f t="shared" si="7"/>
        <v>43251</v>
      </c>
      <c r="U31" s="122">
        <f t="shared" si="7"/>
        <v>43281</v>
      </c>
      <c r="V31" s="122">
        <f t="shared" si="7"/>
        <v>43312</v>
      </c>
      <c r="W31" s="122">
        <f t="shared" si="7"/>
        <v>43343</v>
      </c>
      <c r="X31" s="122">
        <f t="shared" si="7"/>
        <v>43373</v>
      </c>
      <c r="Y31" s="122">
        <f t="shared" si="7"/>
        <v>43404</v>
      </c>
      <c r="Z31" s="122">
        <f t="shared" si="7"/>
        <v>43434</v>
      </c>
      <c r="AA31" s="122">
        <f t="shared" si="7"/>
        <v>43465</v>
      </c>
      <c r="AB31" s="122">
        <f t="shared" si="7"/>
        <v>43496</v>
      </c>
      <c r="AC31" s="122">
        <f t="shared" si="7"/>
        <v>43524</v>
      </c>
      <c r="AD31" s="122">
        <f t="shared" si="7"/>
        <v>43555</v>
      </c>
      <c r="AE31" s="122">
        <f t="shared" si="7"/>
        <v>43585</v>
      </c>
      <c r="AF31" s="122">
        <f t="shared" si="7"/>
        <v>43616</v>
      </c>
      <c r="AG31" s="122">
        <f t="shared" si="7"/>
        <v>43646</v>
      </c>
      <c r="AH31" s="122">
        <f t="shared" si="7"/>
        <v>43677</v>
      </c>
      <c r="AI31" s="122">
        <f t="shared" si="7"/>
        <v>43708</v>
      </c>
      <c r="AJ31" s="122">
        <f t="shared" si="7"/>
        <v>43738</v>
      </c>
      <c r="AK31" s="122">
        <f t="shared" si="7"/>
        <v>43769</v>
      </c>
      <c r="AL31" s="122">
        <f t="shared" si="7"/>
        <v>43799</v>
      </c>
      <c r="AM31" s="122">
        <f t="shared" si="7"/>
        <v>43830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</row>
    <row r="32" spans="1:93" ht="15.6" thickTop="1" thickBot="1" x14ac:dyDescent="0.35">
      <c r="B32" s="7"/>
      <c r="C32" s="153" t="s">
        <v>228</v>
      </c>
      <c r="D32" s="173">
        <f>+($D$9*D20+IF(OR(D30=$E$15,D30=$F$15),0,0))</f>
        <v>14400</v>
      </c>
      <c r="E32" s="174">
        <f>+($D$9*E20+IF(OR(E30=$E$15,E30=$F$15),D41/2,0))</f>
        <v>15600</v>
      </c>
      <c r="F32" s="174">
        <f t="shared" ref="F32:O32" si="8">+($D$9*F20+IF(OR(F30=$E$15,F30=$F$15),E41/2,0))</f>
        <v>14400</v>
      </c>
      <c r="G32" s="174">
        <f t="shared" si="8"/>
        <v>14400</v>
      </c>
      <c r="H32" s="174">
        <f t="shared" si="8"/>
        <v>14400</v>
      </c>
      <c r="I32" s="174">
        <f t="shared" si="8"/>
        <v>19800</v>
      </c>
      <c r="J32" s="174">
        <f t="shared" si="8"/>
        <v>14400</v>
      </c>
      <c r="K32" s="174">
        <f t="shared" si="8"/>
        <v>14400</v>
      </c>
      <c r="L32" s="174">
        <f t="shared" si="8"/>
        <v>14400</v>
      </c>
      <c r="M32" s="174">
        <f t="shared" si="8"/>
        <v>14400</v>
      </c>
      <c r="N32" s="174">
        <f t="shared" si="8"/>
        <v>14400</v>
      </c>
      <c r="O32" s="174">
        <f t="shared" si="8"/>
        <v>14400</v>
      </c>
      <c r="P32" s="174">
        <f>((+$D$9*P20+IF(OR(P30=$E$15,P30=$F$15),O41/2,0))*((1+$D$17)^P23))</f>
        <v>14544</v>
      </c>
      <c r="Q32" s="174">
        <f>((+$D$9*Q20+IF(OR(Q30=$E$15,Q30=$F$15),P41/2,0))*((1+$D$17)^Q23))</f>
        <v>26979.119999999999</v>
      </c>
      <c r="R32" s="174">
        <f t="shared" ref="R32:AA32" si="9">((+$D$9*R20+IF(OR(R30=$E$15,R30=$F$15),Q41/2,0))*((1+$D$17)^R23))</f>
        <v>14544</v>
      </c>
      <c r="S32" s="174">
        <f t="shared" si="9"/>
        <v>14544</v>
      </c>
      <c r="T32" s="174">
        <f t="shared" si="9"/>
        <v>14544</v>
      </c>
      <c r="U32" s="174">
        <f t="shared" si="9"/>
        <v>25595.864400000002</v>
      </c>
      <c r="V32" s="174">
        <f t="shared" si="9"/>
        <v>14544</v>
      </c>
      <c r="W32" s="174">
        <f t="shared" si="9"/>
        <v>14544</v>
      </c>
      <c r="X32" s="174">
        <f t="shared" si="9"/>
        <v>14544</v>
      </c>
      <c r="Y32" s="174">
        <f t="shared" si="9"/>
        <v>14544</v>
      </c>
      <c r="Z32" s="174">
        <f t="shared" si="9"/>
        <v>14544</v>
      </c>
      <c r="AA32" s="174">
        <f t="shared" si="9"/>
        <v>14544</v>
      </c>
      <c r="AB32" s="174">
        <f>((+$D$9*AB20+IF(OR(AB30=$E$15,AB30=$F$15),AA41/2,0))*((1+$D$17)^AB23))</f>
        <v>14689.44</v>
      </c>
      <c r="AC32" s="174">
        <f>((+$D$9*AC20+IF(OR(AC30=$E$15,AC30=$F$15),AB41/2,0))*((1+$D$17)^AC23))</f>
        <v>30118.072818779998</v>
      </c>
      <c r="AD32" s="174">
        <f t="shared" ref="AD32:AM32" si="10">((+$D$9*AD20+IF(OR(AD30=$E$15,AD30=$F$15),AC41/2,0))*((1+$D$17)^AD23))</f>
        <v>14689.44</v>
      </c>
      <c r="AE32" s="174">
        <f t="shared" si="10"/>
        <v>14689.44</v>
      </c>
      <c r="AF32" s="174">
        <f t="shared" si="10"/>
        <v>14689.44</v>
      </c>
      <c r="AG32" s="174">
        <f t="shared" si="10"/>
        <v>27243.597897561256</v>
      </c>
      <c r="AH32" s="174">
        <f t="shared" si="10"/>
        <v>14689.44</v>
      </c>
      <c r="AI32" s="174">
        <f t="shared" si="10"/>
        <v>14689.44</v>
      </c>
      <c r="AJ32" s="174">
        <f t="shared" si="10"/>
        <v>14689.44</v>
      </c>
      <c r="AK32" s="174">
        <f t="shared" si="10"/>
        <v>14689.44</v>
      </c>
      <c r="AL32" s="174">
        <f t="shared" si="10"/>
        <v>14689.44</v>
      </c>
      <c r="AM32" s="174">
        <f t="shared" si="10"/>
        <v>14689.44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</row>
    <row r="33" spans="2:93" ht="15.6" thickTop="1" thickBot="1" x14ac:dyDescent="0.35">
      <c r="B33" s="7"/>
      <c r="C33" s="153" t="s">
        <v>236</v>
      </c>
      <c r="D33" s="175"/>
      <c r="E33" s="148">
        <f>+D26</f>
        <v>5040</v>
      </c>
      <c r="F33" s="148">
        <f t="shared" ref="F33:AM33" si="11">+E26</f>
        <v>5040</v>
      </c>
      <c r="G33" s="148">
        <f t="shared" si="11"/>
        <v>5040</v>
      </c>
      <c r="H33" s="148">
        <f t="shared" si="11"/>
        <v>5040</v>
      </c>
      <c r="I33" s="148">
        <f t="shared" si="11"/>
        <v>5040</v>
      </c>
      <c r="J33" s="148">
        <f t="shared" si="11"/>
        <v>5040</v>
      </c>
      <c r="K33" s="148">
        <f t="shared" si="11"/>
        <v>5040</v>
      </c>
      <c r="L33" s="148">
        <f t="shared" si="11"/>
        <v>5040</v>
      </c>
      <c r="M33" s="148">
        <f t="shared" si="11"/>
        <v>5040</v>
      </c>
      <c r="N33" s="148">
        <f t="shared" si="11"/>
        <v>5040</v>
      </c>
      <c r="O33" s="148">
        <f t="shared" si="11"/>
        <v>5040</v>
      </c>
      <c r="P33" s="148">
        <f t="shared" si="11"/>
        <v>5040</v>
      </c>
      <c r="Q33" s="148">
        <f t="shared" si="11"/>
        <v>5090.3999999999996</v>
      </c>
      <c r="R33" s="148">
        <f t="shared" si="11"/>
        <v>5090.3999999999996</v>
      </c>
      <c r="S33" s="148">
        <f t="shared" si="11"/>
        <v>5090.3999999999996</v>
      </c>
      <c r="T33" s="148">
        <f t="shared" si="11"/>
        <v>5090.3999999999996</v>
      </c>
      <c r="U33" s="148">
        <f t="shared" si="11"/>
        <v>5090.3999999999996</v>
      </c>
      <c r="V33" s="148">
        <f t="shared" si="11"/>
        <v>5090.3999999999996</v>
      </c>
      <c r="W33" s="148">
        <f t="shared" si="11"/>
        <v>5090.3999999999996</v>
      </c>
      <c r="X33" s="148">
        <f t="shared" si="11"/>
        <v>5090.3999999999996</v>
      </c>
      <c r="Y33" s="148">
        <f t="shared" si="11"/>
        <v>5090.3999999999996</v>
      </c>
      <c r="Z33" s="148">
        <f t="shared" si="11"/>
        <v>5090.3999999999996</v>
      </c>
      <c r="AA33" s="148">
        <f t="shared" si="11"/>
        <v>5090.3999999999996</v>
      </c>
      <c r="AB33" s="148">
        <f t="shared" si="11"/>
        <v>5090.3999999999996</v>
      </c>
      <c r="AC33" s="148">
        <f t="shared" si="11"/>
        <v>5141.3040000000001</v>
      </c>
      <c r="AD33" s="148">
        <f t="shared" si="11"/>
        <v>5141.3040000000001</v>
      </c>
      <c r="AE33" s="148">
        <f t="shared" si="11"/>
        <v>5141.3040000000001</v>
      </c>
      <c r="AF33" s="148">
        <f t="shared" si="11"/>
        <v>5141.3040000000001</v>
      </c>
      <c r="AG33" s="148">
        <f t="shared" si="11"/>
        <v>5141.3040000000001</v>
      </c>
      <c r="AH33" s="148">
        <f t="shared" si="11"/>
        <v>5141.3040000000001</v>
      </c>
      <c r="AI33" s="148">
        <f t="shared" si="11"/>
        <v>5141.3040000000001</v>
      </c>
      <c r="AJ33" s="148">
        <f t="shared" si="11"/>
        <v>5141.3040000000001</v>
      </c>
      <c r="AK33" s="148">
        <f t="shared" si="11"/>
        <v>5141.3040000000001</v>
      </c>
      <c r="AL33" s="148">
        <f t="shared" si="11"/>
        <v>5141.3040000000001</v>
      </c>
      <c r="AM33" s="176">
        <f t="shared" si="11"/>
        <v>5141.3040000000001</v>
      </c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</row>
    <row r="34" spans="2:93" ht="15.6" thickTop="1" thickBot="1" x14ac:dyDescent="0.35">
      <c r="B34" s="7"/>
      <c r="C34" s="153" t="s">
        <v>237</v>
      </c>
      <c r="D34" s="175"/>
      <c r="E34" s="148">
        <f>+D27</f>
        <v>168</v>
      </c>
      <c r="F34" s="148">
        <f t="shared" ref="F34:AM34" si="12">+E27</f>
        <v>168</v>
      </c>
      <c r="G34" s="148">
        <f t="shared" si="12"/>
        <v>168</v>
      </c>
      <c r="H34" s="148">
        <f t="shared" si="12"/>
        <v>168</v>
      </c>
      <c r="I34" s="148">
        <f t="shared" si="12"/>
        <v>168</v>
      </c>
      <c r="J34" s="148">
        <f t="shared" si="12"/>
        <v>168</v>
      </c>
      <c r="K34" s="148">
        <f t="shared" si="12"/>
        <v>168</v>
      </c>
      <c r="L34" s="148">
        <f t="shared" si="12"/>
        <v>168</v>
      </c>
      <c r="M34" s="148">
        <f t="shared" si="12"/>
        <v>168</v>
      </c>
      <c r="N34" s="148">
        <f t="shared" si="12"/>
        <v>168</v>
      </c>
      <c r="O34" s="148">
        <f t="shared" si="12"/>
        <v>168</v>
      </c>
      <c r="P34" s="148">
        <f t="shared" si="12"/>
        <v>168</v>
      </c>
      <c r="Q34" s="148">
        <f t="shared" si="12"/>
        <v>169.68</v>
      </c>
      <c r="R34" s="148">
        <f t="shared" si="12"/>
        <v>169.68</v>
      </c>
      <c r="S34" s="148">
        <f t="shared" si="12"/>
        <v>169.68</v>
      </c>
      <c r="T34" s="148">
        <f t="shared" si="12"/>
        <v>169.68</v>
      </c>
      <c r="U34" s="148">
        <f t="shared" si="12"/>
        <v>169.68</v>
      </c>
      <c r="V34" s="148">
        <f t="shared" si="12"/>
        <v>169.68</v>
      </c>
      <c r="W34" s="148">
        <f t="shared" si="12"/>
        <v>169.68</v>
      </c>
      <c r="X34" s="148">
        <f t="shared" si="12"/>
        <v>169.68</v>
      </c>
      <c r="Y34" s="148">
        <f t="shared" si="12"/>
        <v>169.68</v>
      </c>
      <c r="Z34" s="148">
        <f t="shared" si="12"/>
        <v>169.68</v>
      </c>
      <c r="AA34" s="148">
        <f t="shared" si="12"/>
        <v>169.68</v>
      </c>
      <c r="AB34" s="148">
        <f t="shared" si="12"/>
        <v>169.68</v>
      </c>
      <c r="AC34" s="148">
        <f t="shared" si="12"/>
        <v>171.3768</v>
      </c>
      <c r="AD34" s="148">
        <f t="shared" si="12"/>
        <v>171.3768</v>
      </c>
      <c r="AE34" s="148">
        <f t="shared" si="12"/>
        <v>171.3768</v>
      </c>
      <c r="AF34" s="148">
        <f t="shared" si="12"/>
        <v>171.3768</v>
      </c>
      <c r="AG34" s="148">
        <f t="shared" si="12"/>
        <v>171.3768</v>
      </c>
      <c r="AH34" s="148">
        <f t="shared" si="12"/>
        <v>171.3768</v>
      </c>
      <c r="AI34" s="148">
        <f t="shared" si="12"/>
        <v>171.3768</v>
      </c>
      <c r="AJ34" s="148">
        <f t="shared" si="12"/>
        <v>171.3768</v>
      </c>
      <c r="AK34" s="148">
        <f t="shared" si="12"/>
        <v>171.3768</v>
      </c>
      <c r="AL34" s="148">
        <f t="shared" si="12"/>
        <v>171.3768</v>
      </c>
      <c r="AM34" s="176">
        <f t="shared" si="12"/>
        <v>171.3768</v>
      </c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</row>
    <row r="35" spans="2:93" ht="15.6" thickTop="1" thickBot="1" x14ac:dyDescent="0.35">
      <c r="B35" s="7"/>
      <c r="C35" s="153" t="s">
        <v>128</v>
      </c>
      <c r="D35" s="172"/>
      <c r="E35" s="172"/>
      <c r="F35" s="172"/>
      <c r="G35" s="172">
        <v>50</v>
      </c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</row>
    <row r="36" spans="2:93" ht="15" thickTop="1" x14ac:dyDescent="0.3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</row>
    <row r="37" spans="2:93" ht="15" thickBot="1" x14ac:dyDescent="0.3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</row>
    <row r="38" spans="2:93" ht="15.6" thickTop="1" thickBot="1" x14ac:dyDescent="0.35">
      <c r="B38" s="7"/>
      <c r="C38" s="153" t="s">
        <v>232</v>
      </c>
      <c r="D38" s="177">
        <f>+D28-D35</f>
        <v>1260</v>
      </c>
      <c r="E38" s="178">
        <f t="shared" ref="E38:AM38" si="13">+E28-E35</f>
        <v>1260</v>
      </c>
      <c r="F38" s="178">
        <f t="shared" si="13"/>
        <v>1260</v>
      </c>
      <c r="G38" s="178">
        <f t="shared" si="13"/>
        <v>1210</v>
      </c>
      <c r="H38" s="178">
        <f t="shared" si="13"/>
        <v>1260</v>
      </c>
      <c r="I38" s="178">
        <f t="shared" si="13"/>
        <v>1260</v>
      </c>
      <c r="J38" s="178">
        <f t="shared" si="13"/>
        <v>1260</v>
      </c>
      <c r="K38" s="178">
        <f t="shared" si="13"/>
        <v>1260</v>
      </c>
      <c r="L38" s="178">
        <f t="shared" si="13"/>
        <v>1260</v>
      </c>
      <c r="M38" s="178">
        <f t="shared" si="13"/>
        <v>1260</v>
      </c>
      <c r="N38" s="178">
        <f t="shared" si="13"/>
        <v>1260</v>
      </c>
      <c r="O38" s="178">
        <f t="shared" si="13"/>
        <v>1260</v>
      </c>
      <c r="P38" s="178">
        <f t="shared" si="13"/>
        <v>1272.5999999999999</v>
      </c>
      <c r="Q38" s="178">
        <f t="shared" si="13"/>
        <v>1272.5999999999999</v>
      </c>
      <c r="R38" s="178">
        <f t="shared" si="13"/>
        <v>1272.5999999999999</v>
      </c>
      <c r="S38" s="178">
        <f t="shared" si="13"/>
        <v>1272.5999999999999</v>
      </c>
      <c r="T38" s="178">
        <f t="shared" si="13"/>
        <v>1272.5999999999999</v>
      </c>
      <c r="U38" s="178">
        <f t="shared" si="13"/>
        <v>1272.5999999999999</v>
      </c>
      <c r="V38" s="178">
        <f t="shared" si="13"/>
        <v>1272.5999999999999</v>
      </c>
      <c r="W38" s="178">
        <f t="shared" si="13"/>
        <v>1272.5999999999999</v>
      </c>
      <c r="X38" s="178">
        <f t="shared" si="13"/>
        <v>1272.5999999999999</v>
      </c>
      <c r="Y38" s="178">
        <f t="shared" si="13"/>
        <v>1272.5999999999999</v>
      </c>
      <c r="Z38" s="178">
        <f t="shared" si="13"/>
        <v>1272.5999999999999</v>
      </c>
      <c r="AA38" s="178">
        <f t="shared" si="13"/>
        <v>1272.5999999999999</v>
      </c>
      <c r="AB38" s="178">
        <f t="shared" si="13"/>
        <v>1285.326</v>
      </c>
      <c r="AC38" s="178">
        <f t="shared" si="13"/>
        <v>1285.326</v>
      </c>
      <c r="AD38" s="178">
        <f t="shared" si="13"/>
        <v>1285.326</v>
      </c>
      <c r="AE38" s="178">
        <f t="shared" si="13"/>
        <v>1285.326</v>
      </c>
      <c r="AF38" s="178">
        <f t="shared" si="13"/>
        <v>1285.326</v>
      </c>
      <c r="AG38" s="178">
        <f t="shared" si="13"/>
        <v>1285.326</v>
      </c>
      <c r="AH38" s="178">
        <f t="shared" si="13"/>
        <v>1285.326</v>
      </c>
      <c r="AI38" s="178">
        <f t="shared" si="13"/>
        <v>1285.326</v>
      </c>
      <c r="AJ38" s="178">
        <f t="shared" si="13"/>
        <v>1285.326</v>
      </c>
      <c r="AK38" s="178">
        <f t="shared" si="13"/>
        <v>1285.326</v>
      </c>
      <c r="AL38" s="178">
        <f t="shared" si="13"/>
        <v>1285.326</v>
      </c>
      <c r="AM38" s="179">
        <f t="shared" si="13"/>
        <v>1285.326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</row>
    <row r="39" spans="2:93" ht="15.6" thickTop="1" thickBot="1" x14ac:dyDescent="0.35">
      <c r="B39" s="7"/>
      <c r="C39" s="170" t="s">
        <v>230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</row>
    <row r="40" spans="2:93" ht="15.6" thickTop="1" thickBot="1" x14ac:dyDescent="0.35">
      <c r="B40" s="7"/>
      <c r="C40" s="153" t="s">
        <v>233</v>
      </c>
      <c r="D40" s="180">
        <f t="shared" ref="D40:AM40" si="14">+D25-D32</f>
        <v>2400</v>
      </c>
      <c r="E40" s="145">
        <f t="shared" si="14"/>
        <v>1200</v>
      </c>
      <c r="F40" s="145">
        <f t="shared" si="14"/>
        <v>2400</v>
      </c>
      <c r="G40" s="145">
        <f t="shared" si="14"/>
        <v>2400</v>
      </c>
      <c r="H40" s="145">
        <f t="shared" si="14"/>
        <v>2400</v>
      </c>
      <c r="I40" s="145">
        <f t="shared" si="14"/>
        <v>-3000</v>
      </c>
      <c r="J40" s="145">
        <f t="shared" si="14"/>
        <v>2400</v>
      </c>
      <c r="K40" s="145">
        <f t="shared" si="14"/>
        <v>2400</v>
      </c>
      <c r="L40" s="145">
        <f t="shared" si="14"/>
        <v>2400</v>
      </c>
      <c r="M40" s="145">
        <f t="shared" si="14"/>
        <v>2400</v>
      </c>
      <c r="N40" s="145">
        <f t="shared" si="14"/>
        <v>2400</v>
      </c>
      <c r="O40" s="145">
        <f t="shared" si="14"/>
        <v>2400</v>
      </c>
      <c r="P40" s="145">
        <f t="shared" si="14"/>
        <v>2424</v>
      </c>
      <c r="Q40" s="145">
        <f t="shared" si="14"/>
        <v>-10011.119999999999</v>
      </c>
      <c r="R40" s="145">
        <f t="shared" si="14"/>
        <v>2424</v>
      </c>
      <c r="S40" s="145">
        <f t="shared" si="14"/>
        <v>2424</v>
      </c>
      <c r="T40" s="145">
        <f t="shared" si="14"/>
        <v>2424</v>
      </c>
      <c r="U40" s="145">
        <f t="shared" si="14"/>
        <v>-8627.8644000000022</v>
      </c>
      <c r="V40" s="145">
        <f t="shared" si="14"/>
        <v>2424</v>
      </c>
      <c r="W40" s="145">
        <f t="shared" si="14"/>
        <v>2424</v>
      </c>
      <c r="X40" s="145">
        <f t="shared" si="14"/>
        <v>2424</v>
      </c>
      <c r="Y40" s="145">
        <f t="shared" si="14"/>
        <v>2424</v>
      </c>
      <c r="Z40" s="145">
        <f t="shared" si="14"/>
        <v>2424</v>
      </c>
      <c r="AA40" s="145">
        <f t="shared" si="14"/>
        <v>2424</v>
      </c>
      <c r="AB40" s="145">
        <f t="shared" si="14"/>
        <v>2448.2399999999998</v>
      </c>
      <c r="AC40" s="145">
        <f t="shared" si="14"/>
        <v>-12980.392818779997</v>
      </c>
      <c r="AD40" s="145">
        <f t="shared" si="14"/>
        <v>2448.2399999999998</v>
      </c>
      <c r="AE40" s="145">
        <f t="shared" si="14"/>
        <v>2448.2399999999998</v>
      </c>
      <c r="AF40" s="145">
        <f t="shared" si="14"/>
        <v>2448.2399999999998</v>
      </c>
      <c r="AG40" s="145">
        <f t="shared" si="14"/>
        <v>-10105.917897561256</v>
      </c>
      <c r="AH40" s="145">
        <f t="shared" si="14"/>
        <v>2448.2399999999998</v>
      </c>
      <c r="AI40" s="145">
        <f t="shared" si="14"/>
        <v>2448.2399999999998</v>
      </c>
      <c r="AJ40" s="145">
        <f t="shared" si="14"/>
        <v>2448.2399999999998</v>
      </c>
      <c r="AK40" s="145">
        <f t="shared" si="14"/>
        <v>2448.2399999999998</v>
      </c>
      <c r="AL40" s="145">
        <f t="shared" si="14"/>
        <v>2448.2399999999998</v>
      </c>
      <c r="AM40" s="146">
        <f t="shared" si="14"/>
        <v>2448.2399999999998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</row>
    <row r="41" spans="2:93" ht="15.6" thickTop="1" thickBot="1" x14ac:dyDescent="0.35">
      <c r="B41" s="7"/>
      <c r="C41" s="153" t="s">
        <v>231</v>
      </c>
      <c r="D41" s="181">
        <f>+D40</f>
        <v>2400</v>
      </c>
      <c r="E41" s="151">
        <f>+D41+E40</f>
        <v>3600</v>
      </c>
      <c r="F41" s="151">
        <f t="shared" ref="F41:AM41" si="15">+E41+F40</f>
        <v>6000</v>
      </c>
      <c r="G41" s="151">
        <f t="shared" si="15"/>
        <v>8400</v>
      </c>
      <c r="H41" s="151">
        <f t="shared" si="15"/>
        <v>10800</v>
      </c>
      <c r="I41" s="151">
        <f t="shared" si="15"/>
        <v>7800</v>
      </c>
      <c r="J41" s="151">
        <f t="shared" si="15"/>
        <v>10200</v>
      </c>
      <c r="K41" s="151">
        <f t="shared" si="15"/>
        <v>12600</v>
      </c>
      <c r="L41" s="151">
        <f t="shared" si="15"/>
        <v>15000</v>
      </c>
      <c r="M41" s="151">
        <f t="shared" si="15"/>
        <v>17400</v>
      </c>
      <c r="N41" s="151">
        <f t="shared" si="15"/>
        <v>19800</v>
      </c>
      <c r="O41" s="151">
        <f t="shared" si="15"/>
        <v>22200</v>
      </c>
      <c r="P41" s="151">
        <f t="shared" si="15"/>
        <v>24624</v>
      </c>
      <c r="Q41" s="151">
        <f t="shared" si="15"/>
        <v>14612.880000000001</v>
      </c>
      <c r="R41" s="151">
        <f t="shared" si="15"/>
        <v>17036.88</v>
      </c>
      <c r="S41" s="151">
        <f t="shared" si="15"/>
        <v>19460.88</v>
      </c>
      <c r="T41" s="151">
        <f t="shared" si="15"/>
        <v>21884.880000000001</v>
      </c>
      <c r="U41" s="151">
        <f t="shared" si="15"/>
        <v>13257.015599999999</v>
      </c>
      <c r="V41" s="151">
        <f t="shared" si="15"/>
        <v>15681.015599999999</v>
      </c>
      <c r="W41" s="151">
        <f t="shared" si="15"/>
        <v>18105.015599999999</v>
      </c>
      <c r="X41" s="151">
        <f t="shared" si="15"/>
        <v>20529.015599999999</v>
      </c>
      <c r="Y41" s="151">
        <f t="shared" si="15"/>
        <v>22953.015599999999</v>
      </c>
      <c r="Z41" s="151">
        <f t="shared" si="15"/>
        <v>25377.015599999999</v>
      </c>
      <c r="AA41" s="151">
        <f t="shared" si="15"/>
        <v>27801.015599999999</v>
      </c>
      <c r="AB41" s="151">
        <f t="shared" si="15"/>
        <v>30249.255599999997</v>
      </c>
      <c r="AC41" s="151">
        <f t="shared" si="15"/>
        <v>17268.862781219999</v>
      </c>
      <c r="AD41" s="151">
        <f t="shared" si="15"/>
        <v>19717.102781219997</v>
      </c>
      <c r="AE41" s="151">
        <f t="shared" si="15"/>
        <v>22165.342781219995</v>
      </c>
      <c r="AF41" s="151">
        <f t="shared" si="15"/>
        <v>24613.582781219993</v>
      </c>
      <c r="AG41" s="151">
        <f t="shared" si="15"/>
        <v>14507.664883658737</v>
      </c>
      <c r="AH41" s="151">
        <f t="shared" si="15"/>
        <v>16955.904883658739</v>
      </c>
      <c r="AI41" s="151">
        <f t="shared" si="15"/>
        <v>19404.144883658737</v>
      </c>
      <c r="AJ41" s="151">
        <f t="shared" si="15"/>
        <v>21852.384883658735</v>
      </c>
      <c r="AK41" s="151">
        <f t="shared" si="15"/>
        <v>24300.624883658733</v>
      </c>
      <c r="AL41" s="151">
        <f t="shared" si="15"/>
        <v>26748.864883658731</v>
      </c>
      <c r="AM41" s="152">
        <f t="shared" si="15"/>
        <v>29197.104883658729</v>
      </c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</row>
    <row r="42" spans="2:93" ht="15.6" thickTop="1" thickBot="1" x14ac:dyDescent="0.35">
      <c r="B42" s="7"/>
      <c r="C42" s="170" t="s">
        <v>230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</row>
    <row r="43" spans="2:93" ht="15.6" thickTop="1" thickBot="1" x14ac:dyDescent="0.35">
      <c r="B43" s="7"/>
      <c r="C43" s="153" t="s">
        <v>234</v>
      </c>
      <c r="D43" s="177">
        <f>+D26+D27-D33-D34</f>
        <v>5208</v>
      </c>
      <c r="E43" s="178">
        <f t="shared" ref="E43:AM43" si="16">+E26+E27-E33-E34</f>
        <v>0</v>
      </c>
      <c r="F43" s="178">
        <f t="shared" si="16"/>
        <v>0</v>
      </c>
      <c r="G43" s="178">
        <f t="shared" si="16"/>
        <v>0</v>
      </c>
      <c r="H43" s="178">
        <f t="shared" si="16"/>
        <v>0</v>
      </c>
      <c r="I43" s="178">
        <f t="shared" si="16"/>
        <v>0</v>
      </c>
      <c r="J43" s="178">
        <f t="shared" si="16"/>
        <v>0</v>
      </c>
      <c r="K43" s="178">
        <f t="shared" si="16"/>
        <v>0</v>
      </c>
      <c r="L43" s="178">
        <f t="shared" si="16"/>
        <v>0</v>
      </c>
      <c r="M43" s="178">
        <f t="shared" si="16"/>
        <v>0</v>
      </c>
      <c r="N43" s="178">
        <f t="shared" si="16"/>
        <v>0</v>
      </c>
      <c r="O43" s="178">
        <f t="shared" si="16"/>
        <v>0</v>
      </c>
      <c r="P43" s="178">
        <f t="shared" si="16"/>
        <v>52.079999999999927</v>
      </c>
      <c r="Q43" s="178">
        <f t="shared" si="16"/>
        <v>2.8421709430404007E-13</v>
      </c>
      <c r="R43" s="178">
        <f t="shared" si="16"/>
        <v>2.8421709430404007E-13</v>
      </c>
      <c r="S43" s="178">
        <f t="shared" si="16"/>
        <v>2.8421709430404007E-13</v>
      </c>
      <c r="T43" s="178">
        <f t="shared" si="16"/>
        <v>2.8421709430404007E-13</v>
      </c>
      <c r="U43" s="178">
        <f t="shared" si="16"/>
        <v>2.8421709430404007E-13</v>
      </c>
      <c r="V43" s="178">
        <f t="shared" si="16"/>
        <v>2.8421709430404007E-13</v>
      </c>
      <c r="W43" s="178">
        <f t="shared" si="16"/>
        <v>2.8421709430404007E-13</v>
      </c>
      <c r="X43" s="178">
        <f t="shared" si="16"/>
        <v>2.8421709430404007E-13</v>
      </c>
      <c r="Y43" s="178">
        <f t="shared" si="16"/>
        <v>2.8421709430404007E-13</v>
      </c>
      <c r="Z43" s="178">
        <f t="shared" si="16"/>
        <v>2.8421709430404007E-13</v>
      </c>
      <c r="AA43" s="178">
        <f t="shared" si="16"/>
        <v>2.8421709430404007E-13</v>
      </c>
      <c r="AB43" s="178">
        <f t="shared" si="16"/>
        <v>52.600800000000447</v>
      </c>
      <c r="AC43" s="178">
        <f t="shared" si="16"/>
        <v>0</v>
      </c>
      <c r="AD43" s="178">
        <f t="shared" si="16"/>
        <v>0</v>
      </c>
      <c r="AE43" s="178">
        <f t="shared" si="16"/>
        <v>0</v>
      </c>
      <c r="AF43" s="178">
        <f t="shared" si="16"/>
        <v>0</v>
      </c>
      <c r="AG43" s="178">
        <f t="shared" si="16"/>
        <v>0</v>
      </c>
      <c r="AH43" s="178">
        <f t="shared" si="16"/>
        <v>0</v>
      </c>
      <c r="AI43" s="178">
        <f t="shared" si="16"/>
        <v>0</v>
      </c>
      <c r="AJ43" s="178">
        <f t="shared" si="16"/>
        <v>0</v>
      </c>
      <c r="AK43" s="178">
        <f t="shared" si="16"/>
        <v>0</v>
      </c>
      <c r="AL43" s="178">
        <f t="shared" si="16"/>
        <v>0</v>
      </c>
      <c r="AM43" s="179">
        <f t="shared" si="16"/>
        <v>0</v>
      </c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</row>
    <row r="44" spans="2:93" ht="15" thickTop="1" x14ac:dyDescent="0.3">
      <c r="B44" s="7"/>
      <c r="C44" s="17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</row>
    <row r="45" spans="2:93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</row>
    <row r="46" spans="2:93" x14ac:dyDescent="0.3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</row>
    <row r="47" spans="2:93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</row>
    <row r="48" spans="2:93" x14ac:dyDescent="0.3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</row>
    <row r="49" spans="2:93" x14ac:dyDescent="0.3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</row>
    <row r="50" spans="2:93" x14ac:dyDescent="0.3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</row>
    <row r="51" spans="2:93" x14ac:dyDescent="0.3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</row>
    <row r="52" spans="2:93" x14ac:dyDescent="0.3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</row>
    <row r="53" spans="2:93" x14ac:dyDescent="0.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</row>
    <row r="54" spans="2:93" x14ac:dyDescent="0.3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</row>
    <row r="55" spans="2:93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</row>
    <row r="56" spans="2:93" x14ac:dyDescent="0.3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</row>
    <row r="57" spans="2:93" x14ac:dyDescent="0.3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</row>
    <row r="58" spans="2:93" x14ac:dyDescent="0.3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</row>
    <row r="59" spans="2:93" x14ac:dyDescent="0.3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</row>
    <row r="60" spans="2:93" x14ac:dyDescent="0.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</row>
    <row r="61" spans="2:93" x14ac:dyDescent="0.3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</row>
    <row r="62" spans="2:93" x14ac:dyDescent="0.3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</row>
    <row r="63" spans="2:93" x14ac:dyDescent="0.3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</row>
    <row r="64" spans="2:93" x14ac:dyDescent="0.3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</row>
    <row r="65" spans="2:93" x14ac:dyDescent="0.3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</row>
    <row r="66" spans="2:93" x14ac:dyDescent="0.3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</row>
    <row r="67" spans="2:93" x14ac:dyDescent="0.3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</row>
    <row r="68" spans="2:93" x14ac:dyDescent="0.3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</row>
    <row r="69" spans="2:93" x14ac:dyDescent="0.3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</row>
    <row r="70" spans="2:93" x14ac:dyDescent="0.3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</row>
    <row r="71" spans="2:93" x14ac:dyDescent="0.3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</row>
    <row r="72" spans="2:93" x14ac:dyDescent="0.3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</row>
    <row r="73" spans="2:93" x14ac:dyDescent="0.3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</row>
    <row r="74" spans="2:93" x14ac:dyDescent="0.3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</row>
    <row r="75" spans="2:93" x14ac:dyDescent="0.3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</row>
    <row r="76" spans="2:93" x14ac:dyDescent="0.3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</row>
    <row r="77" spans="2:93" x14ac:dyDescent="0.3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</row>
    <row r="78" spans="2:93" x14ac:dyDescent="0.3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</row>
    <row r="79" spans="2:93" x14ac:dyDescent="0.3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</row>
    <row r="80" spans="2:93" x14ac:dyDescent="0.3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</row>
    <row r="81" spans="2:93" x14ac:dyDescent="0.3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</row>
    <row r="82" spans="2:93" x14ac:dyDescent="0.3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</row>
    <row r="83" spans="2:93" x14ac:dyDescent="0.3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</row>
    <row r="84" spans="2:93" x14ac:dyDescent="0.3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</row>
    <row r="85" spans="2:93" x14ac:dyDescent="0.3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</row>
    <row r="86" spans="2:93" x14ac:dyDescent="0.3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</row>
    <row r="87" spans="2:93" x14ac:dyDescent="0.3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</row>
    <row r="88" spans="2:93" x14ac:dyDescent="0.3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</row>
    <row r="89" spans="2:93" x14ac:dyDescent="0.3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</row>
    <row r="90" spans="2:93" x14ac:dyDescent="0.3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</row>
    <row r="91" spans="2:93" x14ac:dyDescent="0.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</row>
    <row r="92" spans="2:93" x14ac:dyDescent="0.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</row>
    <row r="93" spans="2:93" x14ac:dyDescent="0.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</row>
    <row r="94" spans="2:93" x14ac:dyDescent="0.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</row>
    <row r="95" spans="2:93" x14ac:dyDescent="0.3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</row>
    <row r="96" spans="2:93" x14ac:dyDescent="0.3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</row>
    <row r="97" spans="2:93" x14ac:dyDescent="0.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</row>
    <row r="98" spans="2:93" x14ac:dyDescent="0.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</row>
    <row r="99" spans="2:93" x14ac:dyDescent="0.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</row>
    <row r="100" spans="2:93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</row>
    <row r="101" spans="2:93" x14ac:dyDescent="0.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</row>
    <row r="102" spans="2:93" x14ac:dyDescent="0.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</row>
    <row r="103" spans="2:93" x14ac:dyDescent="0.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</row>
    <row r="104" spans="2:93" x14ac:dyDescent="0.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</row>
    <row r="105" spans="2:93" x14ac:dyDescent="0.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</row>
    <row r="106" spans="2:93" x14ac:dyDescent="0.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</row>
    <row r="107" spans="2:93" x14ac:dyDescent="0.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</row>
    <row r="108" spans="2:93" x14ac:dyDescent="0.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</row>
    <row r="109" spans="2:93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</row>
    <row r="110" spans="2:93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</row>
    <row r="111" spans="2:93" x14ac:dyDescent="0.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</row>
    <row r="112" spans="2:93" x14ac:dyDescent="0.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</row>
    <row r="113" spans="2:93" x14ac:dyDescent="0.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</row>
    <row r="114" spans="2:93" x14ac:dyDescent="0.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</row>
    <row r="115" spans="2:93" x14ac:dyDescent="0.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</row>
    <row r="116" spans="2:93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</row>
    <row r="117" spans="2:93" x14ac:dyDescent="0.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</row>
    <row r="118" spans="2:93" x14ac:dyDescent="0.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</row>
    <row r="119" spans="2:93" x14ac:dyDescent="0.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</row>
    <row r="120" spans="2:93" x14ac:dyDescent="0.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</row>
    <row r="121" spans="2:93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</row>
    <row r="122" spans="2:93" x14ac:dyDescent="0.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</row>
    <row r="123" spans="2:93" x14ac:dyDescent="0.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</row>
    <row r="124" spans="2:93" x14ac:dyDescent="0.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</row>
    <row r="125" spans="2:93" x14ac:dyDescent="0.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</row>
    <row r="126" spans="2:93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</row>
    <row r="127" spans="2:93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</row>
    <row r="128" spans="2:93" x14ac:dyDescent="0.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</row>
    <row r="129" spans="2:93" x14ac:dyDescent="0.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</row>
    <row r="130" spans="2:93" x14ac:dyDescent="0.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</row>
    <row r="131" spans="2:93" x14ac:dyDescent="0.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</row>
    <row r="132" spans="2:93" x14ac:dyDescent="0.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</row>
    <row r="133" spans="2:93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</row>
    <row r="134" spans="2:93" x14ac:dyDescent="0.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</row>
    <row r="135" spans="2:93" x14ac:dyDescent="0.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</row>
    <row r="136" spans="2:93" x14ac:dyDescent="0.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</row>
    <row r="137" spans="2:93" x14ac:dyDescent="0.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</row>
    <row r="138" spans="2:93" x14ac:dyDescent="0.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</row>
    <row r="139" spans="2:93" x14ac:dyDescent="0.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</row>
    <row r="140" spans="2:93" x14ac:dyDescent="0.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</row>
    <row r="141" spans="2:93" x14ac:dyDescent="0.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</row>
    <row r="142" spans="2:93" x14ac:dyDescent="0.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</row>
    <row r="143" spans="2:93" x14ac:dyDescent="0.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</row>
    <row r="144" spans="2:93" x14ac:dyDescent="0.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</row>
    <row r="145" spans="2:93" x14ac:dyDescent="0.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</row>
    <row r="146" spans="2:93" x14ac:dyDescent="0.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</row>
    <row r="147" spans="2:93" x14ac:dyDescent="0.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</row>
    <row r="148" spans="2:93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</row>
    <row r="149" spans="2:93" x14ac:dyDescent="0.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</row>
    <row r="150" spans="2:93" x14ac:dyDescent="0.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</row>
    <row r="151" spans="2:93" x14ac:dyDescent="0.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</row>
    <row r="152" spans="2:93" x14ac:dyDescent="0.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</row>
    <row r="153" spans="2:93" x14ac:dyDescent="0.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</row>
    <row r="154" spans="2:93" x14ac:dyDescent="0.3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</row>
    <row r="155" spans="2:93" x14ac:dyDescent="0.3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</row>
    <row r="156" spans="2:93" x14ac:dyDescent="0.3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</row>
    <row r="157" spans="2:93" x14ac:dyDescent="0.3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</row>
    <row r="158" spans="2:93" x14ac:dyDescent="0.3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</row>
    <row r="159" spans="2:93" x14ac:dyDescent="0.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</row>
    <row r="160" spans="2:93" x14ac:dyDescent="0.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</row>
    <row r="161" spans="2:93" x14ac:dyDescent="0.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</row>
    <row r="162" spans="2:93" x14ac:dyDescent="0.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</row>
    <row r="163" spans="2:93" x14ac:dyDescent="0.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</row>
    <row r="164" spans="2:93" x14ac:dyDescent="0.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</row>
    <row r="165" spans="2:93" x14ac:dyDescent="0.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</row>
    <row r="166" spans="2:93" x14ac:dyDescent="0.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</row>
    <row r="167" spans="2:93" x14ac:dyDescent="0.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</row>
    <row r="168" spans="2:93" x14ac:dyDescent="0.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</row>
    <row r="169" spans="2:93" x14ac:dyDescent="0.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</row>
    <row r="170" spans="2:93" x14ac:dyDescent="0.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</row>
    <row r="171" spans="2:93" x14ac:dyDescent="0.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</row>
    <row r="172" spans="2:93" x14ac:dyDescent="0.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</row>
    <row r="173" spans="2:93" x14ac:dyDescent="0.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</row>
    <row r="174" spans="2:93" x14ac:dyDescent="0.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</row>
    <row r="175" spans="2:93" x14ac:dyDescent="0.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</row>
    <row r="176" spans="2:93" x14ac:dyDescent="0.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</row>
    <row r="177" spans="2:93" x14ac:dyDescent="0.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</row>
    <row r="178" spans="2:93" x14ac:dyDescent="0.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</row>
    <row r="179" spans="2:93" x14ac:dyDescent="0.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</row>
    <row r="180" spans="2:93" x14ac:dyDescent="0.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</row>
    <row r="181" spans="2:93" x14ac:dyDescent="0.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</row>
    <row r="182" spans="2:93" x14ac:dyDescent="0.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</row>
    <row r="183" spans="2:93" x14ac:dyDescent="0.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</row>
    <row r="184" spans="2:93" x14ac:dyDescent="0.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</row>
    <row r="185" spans="2:93" x14ac:dyDescent="0.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</row>
    <row r="186" spans="2:93" x14ac:dyDescent="0.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</row>
    <row r="187" spans="2:93" x14ac:dyDescent="0.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</row>
    <row r="188" spans="2:93" x14ac:dyDescent="0.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</row>
    <row r="189" spans="2:93" x14ac:dyDescent="0.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</row>
    <row r="190" spans="2:93" x14ac:dyDescent="0.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</row>
    <row r="191" spans="2:93" x14ac:dyDescent="0.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</row>
    <row r="192" spans="2:93" x14ac:dyDescent="0.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</row>
    <row r="193" spans="2:93" x14ac:dyDescent="0.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</row>
    <row r="194" spans="2:93" x14ac:dyDescent="0.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</row>
    <row r="195" spans="2:93" x14ac:dyDescent="0.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</row>
    <row r="196" spans="2:93" x14ac:dyDescent="0.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</row>
    <row r="197" spans="2:93" x14ac:dyDescent="0.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</row>
    <row r="198" spans="2:93" x14ac:dyDescent="0.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</row>
    <row r="199" spans="2:93" x14ac:dyDescent="0.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</row>
    <row r="200" spans="2:93" x14ac:dyDescent="0.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</row>
    <row r="201" spans="2:93" x14ac:dyDescent="0.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</row>
    <row r="202" spans="2:93" x14ac:dyDescent="0.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</row>
    <row r="203" spans="2:93" x14ac:dyDescent="0.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</row>
    <row r="204" spans="2:93" x14ac:dyDescent="0.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</row>
    <row r="205" spans="2:93" x14ac:dyDescent="0.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</row>
    <row r="206" spans="2:93" x14ac:dyDescent="0.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</row>
    <row r="207" spans="2:93" x14ac:dyDescent="0.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</row>
    <row r="208" spans="2:93" x14ac:dyDescent="0.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</row>
    <row r="209" spans="2:93" x14ac:dyDescent="0.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</row>
    <row r="210" spans="2:93" x14ac:dyDescent="0.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</row>
    <row r="211" spans="2:93" x14ac:dyDescent="0.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</row>
    <row r="212" spans="2:93" x14ac:dyDescent="0.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</row>
    <row r="213" spans="2:93" x14ac:dyDescent="0.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</row>
    <row r="214" spans="2:93" x14ac:dyDescent="0.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</row>
    <row r="215" spans="2:93" x14ac:dyDescent="0.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</row>
    <row r="216" spans="2:93" x14ac:dyDescent="0.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</row>
    <row r="217" spans="2:93" x14ac:dyDescent="0.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</row>
    <row r="218" spans="2:93" x14ac:dyDescent="0.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</row>
    <row r="219" spans="2:93" x14ac:dyDescent="0.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</row>
    <row r="220" spans="2:93" x14ac:dyDescent="0.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</row>
    <row r="221" spans="2:93" x14ac:dyDescent="0.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</row>
    <row r="222" spans="2:93" x14ac:dyDescent="0.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</row>
    <row r="223" spans="2:93" x14ac:dyDescent="0.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</row>
    <row r="224" spans="2:93" x14ac:dyDescent="0.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</row>
    <row r="225" spans="2:45" x14ac:dyDescent="0.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</row>
    <row r="226" spans="2:45" x14ac:dyDescent="0.3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</row>
    <row r="227" spans="2:45" x14ac:dyDescent="0.3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</row>
    <row r="228" spans="2:45" x14ac:dyDescent="0.3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</row>
    <row r="229" spans="2:45" x14ac:dyDescent="0.3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</row>
    <row r="230" spans="2:45" x14ac:dyDescent="0.3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</row>
    <row r="231" spans="2:45" x14ac:dyDescent="0.3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</row>
    <row r="232" spans="2:45" x14ac:dyDescent="0.3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</row>
    <row r="233" spans="2:45" x14ac:dyDescent="0.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</row>
    <row r="234" spans="2:45" x14ac:dyDescent="0.3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</row>
    <row r="235" spans="2:45" x14ac:dyDescent="0.3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</row>
    <row r="236" spans="2:45" x14ac:dyDescent="0.3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</row>
    <row r="237" spans="2:45" x14ac:dyDescent="0.3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</row>
    <row r="238" spans="2:45" x14ac:dyDescent="0.3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</row>
    <row r="239" spans="2:45" x14ac:dyDescent="0.3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</row>
    <row r="240" spans="2:45" x14ac:dyDescent="0.3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</row>
    <row r="241" spans="2:45" x14ac:dyDescent="0.3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</row>
    <row r="242" spans="2:45" x14ac:dyDescent="0.3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</row>
    <row r="243" spans="2:45" x14ac:dyDescent="0.3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</row>
    <row r="244" spans="2:45" x14ac:dyDescent="0.3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</row>
    <row r="245" spans="2:45" x14ac:dyDescent="0.3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</row>
    <row r="246" spans="2:45" x14ac:dyDescent="0.3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</row>
    <row r="247" spans="2:45" x14ac:dyDescent="0.3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</row>
    <row r="248" spans="2:45" x14ac:dyDescent="0.3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</row>
    <row r="249" spans="2:45" x14ac:dyDescent="0.3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</row>
    <row r="250" spans="2:45" x14ac:dyDescent="0.3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</row>
    <row r="251" spans="2:45" x14ac:dyDescent="0.3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</row>
    <row r="252" spans="2:45" x14ac:dyDescent="0.3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</row>
    <row r="253" spans="2:45" x14ac:dyDescent="0.3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</row>
    <row r="254" spans="2:45" x14ac:dyDescent="0.3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</row>
    <row r="255" spans="2:45" x14ac:dyDescent="0.3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</row>
    <row r="256" spans="2:45" x14ac:dyDescent="0.3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</row>
    <row r="257" spans="2:45" x14ac:dyDescent="0.3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</row>
    <row r="258" spans="2:45" x14ac:dyDescent="0.3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</row>
    <row r="259" spans="2:45" x14ac:dyDescent="0.3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</row>
    <row r="260" spans="2:45" x14ac:dyDescent="0.3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</row>
    <row r="261" spans="2:45" x14ac:dyDescent="0.3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</row>
    <row r="262" spans="2:45" x14ac:dyDescent="0.3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</row>
    <row r="263" spans="2:45" x14ac:dyDescent="0.3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</row>
    <row r="264" spans="2:45" x14ac:dyDescent="0.3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</row>
    <row r="265" spans="2:45" x14ac:dyDescent="0.3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</row>
    <row r="266" spans="2:45" x14ac:dyDescent="0.3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</row>
    <row r="267" spans="2:45" x14ac:dyDescent="0.3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</row>
    <row r="268" spans="2:45" x14ac:dyDescent="0.3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</row>
    <row r="269" spans="2:45" x14ac:dyDescent="0.3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</row>
    <row r="270" spans="2:45" x14ac:dyDescent="0.3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</row>
    <row r="271" spans="2:45" x14ac:dyDescent="0.3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</row>
    <row r="272" spans="2:45" x14ac:dyDescent="0.3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</row>
    <row r="273" spans="2:45" x14ac:dyDescent="0.3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</row>
    <row r="274" spans="2:45" x14ac:dyDescent="0.3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</row>
    <row r="275" spans="2:45" x14ac:dyDescent="0.3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</row>
    <row r="276" spans="2:45" x14ac:dyDescent="0.3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</row>
    <row r="277" spans="2:45" x14ac:dyDescent="0.3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</row>
    <row r="278" spans="2:45" x14ac:dyDescent="0.3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</row>
    <row r="279" spans="2:45" x14ac:dyDescent="0.3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</row>
    <row r="280" spans="2:45" x14ac:dyDescent="0.3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</row>
    <row r="281" spans="2:45" x14ac:dyDescent="0.3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</row>
    <row r="282" spans="2:45" x14ac:dyDescent="0.3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</row>
    <row r="283" spans="2:45" x14ac:dyDescent="0.3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</row>
    <row r="284" spans="2:45" x14ac:dyDescent="0.3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</row>
    <row r="285" spans="2:45" x14ac:dyDescent="0.3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</row>
    <row r="286" spans="2:45" x14ac:dyDescent="0.3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</row>
    <row r="287" spans="2:45" x14ac:dyDescent="0.3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</row>
    <row r="288" spans="2:45" x14ac:dyDescent="0.3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</row>
    <row r="289" spans="2:45" x14ac:dyDescent="0.3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</row>
    <row r="290" spans="2:45" x14ac:dyDescent="0.3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</row>
    <row r="291" spans="2:45" x14ac:dyDescent="0.3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</row>
    <row r="292" spans="2:45" x14ac:dyDescent="0.3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</row>
    <row r="293" spans="2:45" x14ac:dyDescent="0.3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</row>
    <row r="294" spans="2:45" x14ac:dyDescent="0.3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</row>
    <row r="295" spans="2:45" x14ac:dyDescent="0.3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</row>
    <row r="296" spans="2:45" x14ac:dyDescent="0.3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</row>
    <row r="297" spans="2:45" x14ac:dyDescent="0.3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</row>
    <row r="298" spans="2:45" x14ac:dyDescent="0.3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</row>
    <row r="299" spans="2:45" x14ac:dyDescent="0.3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</row>
    <row r="300" spans="2:45" x14ac:dyDescent="0.3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</row>
    <row r="301" spans="2:45" x14ac:dyDescent="0.3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</row>
    <row r="302" spans="2:45" x14ac:dyDescent="0.3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</row>
    <row r="303" spans="2:45" x14ac:dyDescent="0.3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</row>
    <row r="304" spans="2:45" x14ac:dyDescent="0.3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</row>
    <row r="305" spans="2:45" x14ac:dyDescent="0.3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</row>
    <row r="306" spans="2:45" x14ac:dyDescent="0.3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</row>
    <row r="307" spans="2:45" x14ac:dyDescent="0.3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</row>
    <row r="308" spans="2:45" x14ac:dyDescent="0.3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</row>
    <row r="309" spans="2:45" x14ac:dyDescent="0.3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</row>
    <row r="310" spans="2:45" x14ac:dyDescent="0.3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</row>
    <row r="311" spans="2:45" x14ac:dyDescent="0.3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</row>
    <row r="312" spans="2:45" x14ac:dyDescent="0.3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</row>
    <row r="313" spans="2:45" x14ac:dyDescent="0.3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</row>
    <row r="314" spans="2:45" x14ac:dyDescent="0.3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</row>
    <row r="315" spans="2:45" x14ac:dyDescent="0.3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</row>
    <row r="316" spans="2:45" x14ac:dyDescent="0.3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</row>
    <row r="317" spans="2:45" x14ac:dyDescent="0.3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</row>
    <row r="318" spans="2:45" x14ac:dyDescent="0.3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</row>
    <row r="319" spans="2:45" x14ac:dyDescent="0.3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</row>
    <row r="320" spans="2:45" x14ac:dyDescent="0.3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</row>
    <row r="321" spans="2:45" x14ac:dyDescent="0.3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</row>
    <row r="322" spans="2:45" x14ac:dyDescent="0.3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</row>
    <row r="323" spans="2:45" x14ac:dyDescent="0.3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</row>
  </sheetData>
  <dataValidations count="2">
    <dataValidation type="list" allowBlank="1" showInputMessage="1" showErrorMessage="1" sqref="D15">
      <formula1>$A$14:$A$16</formula1>
    </dataValidation>
    <dataValidation type="list" allowBlank="1" showInputMessage="1" showErrorMessage="1" sqref="E15:F15">
      <formula1>$A$18:$A$28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3"/>
  <sheetViews>
    <sheetView showGridLines="0" workbookViewId="0">
      <selection activeCell="C17" sqref="C17"/>
    </sheetView>
  </sheetViews>
  <sheetFormatPr defaultRowHeight="14.4" x14ac:dyDescent="0.3"/>
  <cols>
    <col min="1" max="1" width="10.6640625" style="16" customWidth="1"/>
    <col min="2" max="2" width="12.33203125" customWidth="1"/>
    <col min="3" max="3" width="39" bestFit="1" customWidth="1"/>
    <col min="4" max="4" width="9.109375" bestFit="1" customWidth="1"/>
    <col min="5" max="5" width="11.109375" bestFit="1" customWidth="1"/>
    <col min="6" max="6" width="12" bestFit="1" customWidth="1"/>
    <col min="7" max="7" width="12" customWidth="1"/>
    <col min="8" max="8" width="8.44140625" customWidth="1"/>
    <col min="9" max="9" width="10.6640625" bestFit="1" customWidth="1"/>
    <col min="10" max="10" width="9.5546875" bestFit="1" customWidth="1"/>
    <col min="11" max="12" width="11.5546875" bestFit="1" customWidth="1"/>
    <col min="13" max="43" width="9.5546875" bestFit="1" customWidth="1"/>
  </cols>
  <sheetData>
    <row r="1" spans="1:43" s="16" customFormat="1" ht="11.7" customHeight="1" x14ac:dyDescent="0.25"/>
    <row r="2" spans="1:43" s="16" customFormat="1" ht="11.7" customHeight="1" x14ac:dyDescent="0.25"/>
    <row r="3" spans="1:43" s="16" customFormat="1" ht="11.7" customHeight="1" x14ac:dyDescent="0.25"/>
    <row r="4" spans="1:43" s="16" customFormat="1" ht="12" x14ac:dyDescent="0.25"/>
    <row r="5" spans="1:43" s="16" customFormat="1" ht="12" x14ac:dyDescent="0.25"/>
    <row r="6" spans="1:43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5" thickBot="1" x14ac:dyDescent="0.35">
      <c r="B7" s="7"/>
      <c r="C7" s="25" t="s">
        <v>200</v>
      </c>
      <c r="D7" s="25" t="s">
        <v>195</v>
      </c>
      <c r="E7" s="25" t="s">
        <v>143</v>
      </c>
      <c r="F7" s="25" t="s">
        <v>199</v>
      </c>
      <c r="G7" s="25" t="s">
        <v>144</v>
      </c>
      <c r="H7" s="19" t="str">
        <f>+CEm!C6</f>
        <v>gen 2017</v>
      </c>
      <c r="I7" s="122">
        <f>+CEm!D6</f>
        <v>42794</v>
      </c>
      <c r="J7" s="122">
        <f>+CEm!E6</f>
        <v>42825</v>
      </c>
      <c r="K7" s="122">
        <f>+CEm!F6</f>
        <v>42855</v>
      </c>
      <c r="L7" s="122">
        <f>+CEm!G6</f>
        <v>42886</v>
      </c>
      <c r="M7" s="122">
        <f>+CEm!H6</f>
        <v>42916</v>
      </c>
      <c r="N7" s="122">
        <f>+CEm!I6</f>
        <v>42947</v>
      </c>
      <c r="O7" s="122">
        <f>+CEm!J6</f>
        <v>42978</v>
      </c>
      <c r="P7" s="122">
        <f>+CEm!K6</f>
        <v>43008</v>
      </c>
      <c r="Q7" s="122">
        <f>+CEm!L6</f>
        <v>43039</v>
      </c>
      <c r="R7" s="122">
        <f>+CEm!M6</f>
        <v>43069</v>
      </c>
      <c r="S7" s="122">
        <f>+CEm!N6</f>
        <v>43100</v>
      </c>
      <c r="T7" s="122">
        <f>+CEm!O6</f>
        <v>43131</v>
      </c>
      <c r="U7" s="122">
        <f>+CEm!P6</f>
        <v>43159</v>
      </c>
      <c r="V7" s="122">
        <f>+CEm!Q6</f>
        <v>43190</v>
      </c>
      <c r="W7" s="122">
        <f>+CEm!R6</f>
        <v>43220</v>
      </c>
      <c r="X7" s="122">
        <f>+CEm!S6</f>
        <v>43251</v>
      </c>
      <c r="Y7" s="122">
        <f>+CEm!T6</f>
        <v>43281</v>
      </c>
      <c r="Z7" s="122">
        <f>+CEm!U6</f>
        <v>43312</v>
      </c>
      <c r="AA7" s="122">
        <f>+CEm!V6</f>
        <v>43343</v>
      </c>
      <c r="AB7" s="122">
        <f>+CEm!W6</f>
        <v>43373</v>
      </c>
      <c r="AC7" s="122">
        <f>+CEm!X6</f>
        <v>43404</v>
      </c>
      <c r="AD7" s="122">
        <f>+CEm!Y6</f>
        <v>43434</v>
      </c>
      <c r="AE7" s="122">
        <f>+CEm!Z6</f>
        <v>43465</v>
      </c>
      <c r="AF7" s="122">
        <f>+CEm!AA6</f>
        <v>43496</v>
      </c>
      <c r="AG7" s="122">
        <f>+CEm!AB6</f>
        <v>43524</v>
      </c>
      <c r="AH7" s="122">
        <f>+CEm!AC6</f>
        <v>43555</v>
      </c>
      <c r="AI7" s="122">
        <f>+CEm!AD6</f>
        <v>43585</v>
      </c>
      <c r="AJ7" s="122">
        <f>+CEm!AE6</f>
        <v>43616</v>
      </c>
      <c r="AK7" s="122">
        <f>+CEm!AF6</f>
        <v>43646</v>
      </c>
      <c r="AL7" s="122">
        <f>+CEm!AG6</f>
        <v>43677</v>
      </c>
      <c r="AM7" s="122">
        <f>+CEm!AH6</f>
        <v>43708</v>
      </c>
      <c r="AN7" s="122">
        <f>+CEm!AI6</f>
        <v>43738</v>
      </c>
      <c r="AO7" s="122">
        <f>+CEm!AJ6</f>
        <v>43769</v>
      </c>
      <c r="AP7" s="122">
        <f>+CEm!AK6</f>
        <v>43799</v>
      </c>
      <c r="AQ7" s="122">
        <f>+CEm!AL6</f>
        <v>43830</v>
      </c>
    </row>
    <row r="8" spans="1:43" x14ac:dyDescent="0.3">
      <c r="B8" s="7"/>
      <c r="C8" s="34" t="s">
        <v>63</v>
      </c>
      <c r="D8" t="s">
        <v>196</v>
      </c>
      <c r="E8" s="45">
        <f>+Scenari!$E$24</f>
        <v>0.22</v>
      </c>
      <c r="F8" s="45">
        <v>0.22</v>
      </c>
      <c r="G8" s="128">
        <v>30</v>
      </c>
      <c r="H8" s="131">
        <f>+$E8*CEm!C8</f>
        <v>17710</v>
      </c>
      <c r="I8" s="132">
        <f>+$E8*CEm!D8</f>
        <v>17710</v>
      </c>
      <c r="J8" s="132">
        <f>+$E8*CEm!E8</f>
        <v>17710</v>
      </c>
      <c r="K8" s="132">
        <f>+$E8*CEm!F8</f>
        <v>17710</v>
      </c>
      <c r="L8" s="132">
        <f>+$E8*CEm!G8</f>
        <v>17710</v>
      </c>
      <c r="M8" s="132">
        <f>+$E8*CEm!H8</f>
        <v>17710</v>
      </c>
      <c r="N8" s="132">
        <f>+$E8*CEm!I8</f>
        <v>17710</v>
      </c>
      <c r="O8" s="132">
        <f>+$E8*CEm!J8</f>
        <v>17710</v>
      </c>
      <c r="P8" s="132">
        <f>+$E8*CEm!K8</f>
        <v>17710</v>
      </c>
      <c r="Q8" s="132">
        <f>+$E8*CEm!L8</f>
        <v>17710</v>
      </c>
      <c r="R8" s="132">
        <f>+$E8*CEm!M8</f>
        <v>17710</v>
      </c>
      <c r="S8" s="132">
        <f>+$E8*CEm!N8</f>
        <v>17710</v>
      </c>
      <c r="T8" s="132">
        <f>+$E8*CEm!O8</f>
        <v>21505</v>
      </c>
      <c r="U8" s="132">
        <f>+$E8*CEm!P8</f>
        <v>21505</v>
      </c>
      <c r="V8" s="132">
        <f>+$E8*CEm!Q8</f>
        <v>21505</v>
      </c>
      <c r="W8" s="132">
        <f>+$E8*CEm!R8</f>
        <v>21505</v>
      </c>
      <c r="X8" s="132">
        <f>+$E8*CEm!S8</f>
        <v>21505</v>
      </c>
      <c r="Y8" s="132">
        <f>+$E8*CEm!T8</f>
        <v>21505</v>
      </c>
      <c r="Z8" s="132">
        <f>+$E8*CEm!U8</f>
        <v>21505</v>
      </c>
      <c r="AA8" s="132">
        <f>+$E8*CEm!V8</f>
        <v>21505</v>
      </c>
      <c r="AB8" s="132">
        <f>+$E8*CEm!W8</f>
        <v>21505</v>
      </c>
      <c r="AC8" s="132">
        <f>+$E8*CEm!X8</f>
        <v>21505</v>
      </c>
      <c r="AD8" s="132">
        <f>+$E8*CEm!Y8</f>
        <v>21505</v>
      </c>
      <c r="AE8" s="132">
        <f>+$E8*CEm!Z8</f>
        <v>21505</v>
      </c>
      <c r="AF8" s="132">
        <f>+$E8*CEm!AA8</f>
        <v>21505</v>
      </c>
      <c r="AG8" s="132">
        <f>+$E8*CEm!AB8</f>
        <v>21505</v>
      </c>
      <c r="AH8" s="132">
        <f>+$E8*CEm!AC8</f>
        <v>21505</v>
      </c>
      <c r="AI8" s="132">
        <f>+$E8*CEm!AD8</f>
        <v>21505</v>
      </c>
      <c r="AJ8" s="132">
        <f>+$E8*CEm!AE8</f>
        <v>21505</v>
      </c>
      <c r="AK8" s="132">
        <f>+$E8*CEm!AF8</f>
        <v>21505</v>
      </c>
      <c r="AL8" s="132">
        <f>+$E8*CEm!AG8</f>
        <v>21505</v>
      </c>
      <c r="AM8" s="132">
        <f>+$E8*CEm!AH8</f>
        <v>21505</v>
      </c>
      <c r="AN8" s="132">
        <f>+$E8*CEm!AI8</f>
        <v>21505</v>
      </c>
      <c r="AO8" s="132">
        <f>+$E8*CEm!AJ8</f>
        <v>21505</v>
      </c>
      <c r="AP8" s="132">
        <f>+$E8*CEm!AK8</f>
        <v>21505</v>
      </c>
      <c r="AQ8" s="133">
        <f>+$E8*CEm!AL8</f>
        <v>21505</v>
      </c>
    </row>
    <row r="9" spans="1:43" x14ac:dyDescent="0.3">
      <c r="B9" s="7"/>
      <c r="C9" s="35" t="s">
        <v>64</v>
      </c>
      <c r="D9" t="s">
        <v>196</v>
      </c>
      <c r="E9" s="121">
        <f>+Scenari!$E$24</f>
        <v>0.22</v>
      </c>
      <c r="F9" s="121">
        <v>0.22</v>
      </c>
      <c r="G9" s="129">
        <v>30</v>
      </c>
      <c r="H9" s="134">
        <f>+$E9*CEm!C8</f>
        <v>17710</v>
      </c>
      <c r="I9" s="135">
        <f>+$E9*CEm!D8</f>
        <v>17710</v>
      </c>
      <c r="J9" s="135">
        <f>+$E9*CEm!E8</f>
        <v>17710</v>
      </c>
      <c r="K9" s="135">
        <f>+$E9*CEm!F8</f>
        <v>17710</v>
      </c>
      <c r="L9" s="135">
        <f>+$E9*CEm!G8</f>
        <v>17710</v>
      </c>
      <c r="M9" s="135">
        <f>+$E9*CEm!H8</f>
        <v>17710</v>
      </c>
      <c r="N9" s="135">
        <f>+$E9*CEm!I8</f>
        <v>17710</v>
      </c>
      <c r="O9" s="135">
        <f>+$E9*CEm!J8</f>
        <v>17710</v>
      </c>
      <c r="P9" s="135">
        <f>+$E9*CEm!K8</f>
        <v>17710</v>
      </c>
      <c r="Q9" s="135">
        <f>+$E9*CEm!L8</f>
        <v>17710</v>
      </c>
      <c r="R9" s="135">
        <f>+$E9*CEm!M8</f>
        <v>17710</v>
      </c>
      <c r="S9" s="135">
        <f>+$E9*CEm!N8</f>
        <v>17710</v>
      </c>
      <c r="T9" s="135">
        <f>+$E9*CEm!O8</f>
        <v>21505</v>
      </c>
      <c r="U9" s="135">
        <f>+$E9*CEm!P8</f>
        <v>21505</v>
      </c>
      <c r="V9" s="135">
        <f>+$E9*CEm!Q8</f>
        <v>21505</v>
      </c>
      <c r="W9" s="135">
        <f>+$E9*CEm!R8</f>
        <v>21505</v>
      </c>
      <c r="X9" s="135">
        <f>+$E9*CEm!S8</f>
        <v>21505</v>
      </c>
      <c r="Y9" s="135">
        <f>+$E9*CEm!T8</f>
        <v>21505</v>
      </c>
      <c r="Z9" s="135">
        <f>+$E9*CEm!U8</f>
        <v>21505</v>
      </c>
      <c r="AA9" s="135">
        <f>+$E9*CEm!V8</f>
        <v>21505</v>
      </c>
      <c r="AB9" s="135">
        <f>+$E9*CEm!W8</f>
        <v>21505</v>
      </c>
      <c r="AC9" s="135">
        <f>+$E9*CEm!X8</f>
        <v>21505</v>
      </c>
      <c r="AD9" s="135">
        <f>+$E9*CEm!Y8</f>
        <v>21505</v>
      </c>
      <c r="AE9" s="135">
        <f>+$E9*CEm!Z8</f>
        <v>21505</v>
      </c>
      <c r="AF9" s="135">
        <f>+$E9*CEm!AA8</f>
        <v>21505</v>
      </c>
      <c r="AG9" s="135">
        <f>+$E9*CEm!AB8</f>
        <v>21505</v>
      </c>
      <c r="AH9" s="135">
        <f>+$E9*CEm!AC8</f>
        <v>21505</v>
      </c>
      <c r="AI9" s="135">
        <f>+$E9*CEm!AD8</f>
        <v>21505</v>
      </c>
      <c r="AJ9" s="135">
        <f>+$E9*CEm!AE8</f>
        <v>21505</v>
      </c>
      <c r="AK9" s="135">
        <f>+$E9*CEm!AF8</f>
        <v>21505</v>
      </c>
      <c r="AL9" s="135">
        <f>+$E9*CEm!AG8</f>
        <v>21505</v>
      </c>
      <c r="AM9" s="135">
        <f>+$E9*CEm!AH8</f>
        <v>21505</v>
      </c>
      <c r="AN9" s="135">
        <f>+$E9*CEm!AI8</f>
        <v>21505</v>
      </c>
      <c r="AO9" s="135">
        <f>+$E9*CEm!AJ8</f>
        <v>21505</v>
      </c>
      <c r="AP9" s="135">
        <f>+$E9*CEm!AK8</f>
        <v>21505</v>
      </c>
      <c r="AQ9" s="136">
        <f>+$E9*CEm!AL8</f>
        <v>21505</v>
      </c>
    </row>
    <row r="10" spans="1:43" ht="15" thickBot="1" x14ac:dyDescent="0.35">
      <c r="B10" s="7"/>
      <c r="C10" s="35" t="s">
        <v>65</v>
      </c>
      <c r="D10" t="s">
        <v>196</v>
      </c>
      <c r="E10" s="47">
        <f>+Scenari!$E$24</f>
        <v>0.22</v>
      </c>
      <c r="F10" s="121">
        <v>0.22</v>
      </c>
      <c r="G10" s="129">
        <v>30</v>
      </c>
      <c r="H10" s="137">
        <f>+$E10*CEm!C8</f>
        <v>17710</v>
      </c>
      <c r="I10" s="138">
        <f>+$E10*CEm!D8</f>
        <v>17710</v>
      </c>
      <c r="J10" s="138">
        <f>+$E10*CEm!E8</f>
        <v>17710</v>
      </c>
      <c r="K10" s="138">
        <f>+$E10*CEm!F8</f>
        <v>17710</v>
      </c>
      <c r="L10" s="138">
        <f>+$E10*CEm!G8</f>
        <v>17710</v>
      </c>
      <c r="M10" s="138">
        <f>+$E10*CEm!H8</f>
        <v>17710</v>
      </c>
      <c r="N10" s="138">
        <f>+$E10*CEm!I8</f>
        <v>17710</v>
      </c>
      <c r="O10" s="138">
        <f>+$E10*CEm!J8</f>
        <v>17710</v>
      </c>
      <c r="P10" s="138">
        <f>+$E10*CEm!K8</f>
        <v>17710</v>
      </c>
      <c r="Q10" s="138">
        <f>+$E10*CEm!L8</f>
        <v>17710</v>
      </c>
      <c r="R10" s="138">
        <f>+$E10*CEm!M8</f>
        <v>17710</v>
      </c>
      <c r="S10" s="138">
        <f>+$E10*CEm!N8</f>
        <v>17710</v>
      </c>
      <c r="T10" s="138">
        <f>+$E10*CEm!O8</f>
        <v>21505</v>
      </c>
      <c r="U10" s="138">
        <f>+$E10*CEm!P8</f>
        <v>21505</v>
      </c>
      <c r="V10" s="138">
        <f>+$E10*CEm!Q8</f>
        <v>21505</v>
      </c>
      <c r="W10" s="138">
        <f>+$E10*CEm!R8</f>
        <v>21505</v>
      </c>
      <c r="X10" s="138">
        <f>+$E10*CEm!S8</f>
        <v>21505</v>
      </c>
      <c r="Y10" s="138">
        <f>+$E10*CEm!T8</f>
        <v>21505</v>
      </c>
      <c r="Z10" s="138">
        <f>+$E10*CEm!U8</f>
        <v>21505</v>
      </c>
      <c r="AA10" s="138">
        <f>+$E10*CEm!V8</f>
        <v>21505</v>
      </c>
      <c r="AB10" s="138">
        <f>+$E10*CEm!W8</f>
        <v>21505</v>
      </c>
      <c r="AC10" s="138">
        <f>+$E10*CEm!X8</f>
        <v>21505</v>
      </c>
      <c r="AD10" s="138">
        <f>+$E10*CEm!Y8</f>
        <v>21505</v>
      </c>
      <c r="AE10" s="138">
        <f>+$E10*CEm!Z8</f>
        <v>21505</v>
      </c>
      <c r="AF10" s="138">
        <f>+$E10*CEm!AA8</f>
        <v>21505</v>
      </c>
      <c r="AG10" s="138">
        <f>+$E10*CEm!AB8</f>
        <v>21505</v>
      </c>
      <c r="AH10" s="138">
        <f>+$E10*CEm!AC8</f>
        <v>21505</v>
      </c>
      <c r="AI10" s="138">
        <f>+$E10*CEm!AD8</f>
        <v>21505</v>
      </c>
      <c r="AJ10" s="138">
        <f>+$E10*CEm!AE8</f>
        <v>21505</v>
      </c>
      <c r="AK10" s="138">
        <f>+$E10*CEm!AF8</f>
        <v>21505</v>
      </c>
      <c r="AL10" s="138">
        <f>+$E10*CEm!AG8</f>
        <v>21505</v>
      </c>
      <c r="AM10" s="138">
        <f>+$E10*CEm!AH8</f>
        <v>21505</v>
      </c>
      <c r="AN10" s="138">
        <f>+$E10*CEm!AI8</f>
        <v>21505</v>
      </c>
      <c r="AO10" s="138">
        <f>+$E10*CEm!AJ8</f>
        <v>21505</v>
      </c>
      <c r="AP10" s="138">
        <f>+$E10*CEm!AK8</f>
        <v>21505</v>
      </c>
      <c r="AQ10" s="139">
        <f>+$E10*CEm!AL8</f>
        <v>21505</v>
      </c>
    </row>
    <row r="11" spans="1:43" x14ac:dyDescent="0.3">
      <c r="A11" s="140">
        <v>0</v>
      </c>
      <c r="B11" s="7"/>
      <c r="C11" s="35" t="s">
        <v>67</v>
      </c>
      <c r="D11" t="s">
        <v>197</v>
      </c>
      <c r="F11" s="121">
        <v>0.22</v>
      </c>
      <c r="G11" s="129">
        <v>30</v>
      </c>
      <c r="H11" s="56">
        <v>500</v>
      </c>
      <c r="I11" s="57">
        <v>500</v>
      </c>
      <c r="J11" s="57">
        <v>500</v>
      </c>
      <c r="K11" s="57">
        <v>500</v>
      </c>
      <c r="L11" s="57">
        <v>500</v>
      </c>
      <c r="M11" s="57">
        <v>500</v>
      </c>
      <c r="N11" s="57">
        <v>500</v>
      </c>
      <c r="O11" s="57">
        <v>500</v>
      </c>
      <c r="P11" s="57">
        <v>500</v>
      </c>
      <c r="Q11" s="57">
        <v>500</v>
      </c>
      <c r="R11" s="57">
        <v>500</v>
      </c>
      <c r="S11" s="57">
        <v>500</v>
      </c>
      <c r="T11" s="57">
        <v>500</v>
      </c>
      <c r="U11" s="57">
        <v>500</v>
      </c>
      <c r="V11" s="57">
        <v>500</v>
      </c>
      <c r="W11" s="57">
        <v>500</v>
      </c>
      <c r="X11" s="57">
        <v>500</v>
      </c>
      <c r="Y11" s="57">
        <v>500</v>
      </c>
      <c r="Z11" s="57">
        <v>500</v>
      </c>
      <c r="AA11" s="57">
        <v>500</v>
      </c>
      <c r="AB11" s="57">
        <v>500</v>
      </c>
      <c r="AC11" s="57">
        <v>500</v>
      </c>
      <c r="AD11" s="57">
        <v>500</v>
      </c>
      <c r="AE11" s="57">
        <v>500</v>
      </c>
      <c r="AF11" s="57">
        <v>500</v>
      </c>
      <c r="AG11" s="57">
        <v>500</v>
      </c>
      <c r="AH11" s="57">
        <v>500</v>
      </c>
      <c r="AI11" s="57">
        <v>500</v>
      </c>
      <c r="AJ11" s="57">
        <v>500</v>
      </c>
      <c r="AK11" s="57">
        <v>500</v>
      </c>
      <c r="AL11" s="57">
        <v>500</v>
      </c>
      <c r="AM11" s="57">
        <v>500</v>
      </c>
      <c r="AN11" s="57">
        <v>500</v>
      </c>
      <c r="AO11" s="57">
        <v>500</v>
      </c>
      <c r="AP11" s="57">
        <v>500</v>
      </c>
      <c r="AQ11" s="123">
        <v>500</v>
      </c>
    </row>
    <row r="12" spans="1:43" x14ac:dyDescent="0.3">
      <c r="A12" s="140">
        <v>30</v>
      </c>
      <c r="B12" s="7"/>
      <c r="C12" s="35" t="s">
        <v>68</v>
      </c>
      <c r="D12" t="s">
        <v>197</v>
      </c>
      <c r="F12" s="121">
        <v>0.22</v>
      </c>
      <c r="G12" s="129">
        <v>30</v>
      </c>
      <c r="H12" s="37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38">
        <v>100</v>
      </c>
      <c r="AA12" s="38">
        <v>100</v>
      </c>
      <c r="AB12" s="38">
        <v>100</v>
      </c>
      <c r="AC12" s="38">
        <v>100</v>
      </c>
      <c r="AD12" s="38">
        <v>100</v>
      </c>
      <c r="AE12" s="38">
        <v>100</v>
      </c>
      <c r="AF12" s="38">
        <v>100</v>
      </c>
      <c r="AG12" s="38">
        <v>100</v>
      </c>
      <c r="AH12" s="38">
        <v>100</v>
      </c>
      <c r="AI12" s="38">
        <v>100</v>
      </c>
      <c r="AJ12" s="38">
        <v>100</v>
      </c>
      <c r="AK12" s="38">
        <v>100</v>
      </c>
      <c r="AL12" s="38">
        <v>100</v>
      </c>
      <c r="AM12" s="38">
        <v>100</v>
      </c>
      <c r="AN12" s="38">
        <v>100</v>
      </c>
      <c r="AO12" s="38">
        <v>100</v>
      </c>
      <c r="AP12" s="38">
        <v>100</v>
      </c>
      <c r="AQ12" s="124">
        <v>100</v>
      </c>
    </row>
    <row r="13" spans="1:43" x14ac:dyDescent="0.3">
      <c r="A13" s="140">
        <v>60</v>
      </c>
      <c r="B13" s="7"/>
      <c r="C13" s="35" t="s">
        <v>69</v>
      </c>
      <c r="D13" t="s">
        <v>197</v>
      </c>
      <c r="F13" s="121">
        <v>0.22</v>
      </c>
      <c r="G13" s="129">
        <v>30</v>
      </c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124"/>
    </row>
    <row r="14" spans="1:43" x14ac:dyDescent="0.3">
      <c r="A14" s="140">
        <v>90</v>
      </c>
      <c r="B14" s="7"/>
      <c r="C14" s="35" t="s">
        <v>70</v>
      </c>
      <c r="D14" t="s">
        <v>197</v>
      </c>
      <c r="F14" s="121">
        <v>0.22</v>
      </c>
      <c r="G14" s="129">
        <v>30</v>
      </c>
      <c r="H14" s="37">
        <v>150</v>
      </c>
      <c r="I14" s="38">
        <v>150</v>
      </c>
      <c r="J14" s="38">
        <v>150</v>
      </c>
      <c r="K14" s="38">
        <v>150</v>
      </c>
      <c r="L14" s="38">
        <v>150</v>
      </c>
      <c r="M14" s="38">
        <v>150</v>
      </c>
      <c r="N14" s="38">
        <v>150</v>
      </c>
      <c r="O14" s="38">
        <v>150</v>
      </c>
      <c r="P14" s="38">
        <v>150</v>
      </c>
      <c r="Q14" s="38">
        <v>150</v>
      </c>
      <c r="R14" s="38">
        <v>150</v>
      </c>
      <c r="S14" s="38">
        <v>150</v>
      </c>
      <c r="T14" s="38">
        <v>150</v>
      </c>
      <c r="U14" s="38">
        <v>150</v>
      </c>
      <c r="V14" s="38">
        <v>150</v>
      </c>
      <c r="W14" s="38">
        <v>150</v>
      </c>
      <c r="X14" s="38">
        <v>150</v>
      </c>
      <c r="Y14" s="38">
        <v>150</v>
      </c>
      <c r="Z14" s="38">
        <v>150</v>
      </c>
      <c r="AA14" s="38">
        <v>150</v>
      </c>
      <c r="AB14" s="38">
        <v>150</v>
      </c>
      <c r="AC14" s="38">
        <v>150</v>
      </c>
      <c r="AD14" s="38">
        <v>150</v>
      </c>
      <c r="AE14" s="38">
        <v>150</v>
      </c>
      <c r="AF14" s="38">
        <v>150</v>
      </c>
      <c r="AG14" s="38">
        <v>150</v>
      </c>
      <c r="AH14" s="38">
        <v>150</v>
      </c>
      <c r="AI14" s="38">
        <v>150</v>
      </c>
      <c r="AJ14" s="38">
        <v>150</v>
      </c>
      <c r="AK14" s="38">
        <v>150</v>
      </c>
      <c r="AL14" s="38">
        <v>150</v>
      </c>
      <c r="AM14" s="38">
        <v>150</v>
      </c>
      <c r="AN14" s="38">
        <v>150</v>
      </c>
      <c r="AO14" s="38">
        <v>150</v>
      </c>
      <c r="AP14" s="38">
        <v>150</v>
      </c>
      <c r="AQ14" s="124">
        <v>150</v>
      </c>
    </row>
    <row r="15" spans="1:43" x14ac:dyDescent="0.3">
      <c r="B15" s="7"/>
      <c r="C15" s="35" t="s">
        <v>71</v>
      </c>
      <c r="D15" t="s">
        <v>197</v>
      </c>
      <c r="F15" s="121">
        <v>0.22</v>
      </c>
      <c r="G15" s="129">
        <v>30</v>
      </c>
      <c r="H15" s="37">
        <v>100</v>
      </c>
      <c r="I15" s="38">
        <v>100</v>
      </c>
      <c r="J15" s="38">
        <v>100</v>
      </c>
      <c r="K15" s="38">
        <v>100</v>
      </c>
      <c r="L15" s="38">
        <v>100</v>
      </c>
      <c r="M15" s="38">
        <v>100</v>
      </c>
      <c r="N15" s="38">
        <v>100</v>
      </c>
      <c r="O15" s="38">
        <v>100</v>
      </c>
      <c r="P15" s="38">
        <v>100</v>
      </c>
      <c r="Q15" s="38">
        <v>100</v>
      </c>
      <c r="R15" s="38">
        <v>100</v>
      </c>
      <c r="S15" s="38">
        <v>100</v>
      </c>
      <c r="T15" s="38">
        <v>100</v>
      </c>
      <c r="U15" s="38">
        <v>100</v>
      </c>
      <c r="V15" s="38">
        <v>100</v>
      </c>
      <c r="W15" s="38">
        <v>100</v>
      </c>
      <c r="X15" s="38">
        <v>100</v>
      </c>
      <c r="Y15" s="38">
        <v>100</v>
      </c>
      <c r="Z15" s="38">
        <v>100</v>
      </c>
      <c r="AA15" s="38">
        <v>100</v>
      </c>
      <c r="AB15" s="38">
        <v>100</v>
      </c>
      <c r="AC15" s="38">
        <v>100</v>
      </c>
      <c r="AD15" s="38">
        <v>100</v>
      </c>
      <c r="AE15" s="38">
        <v>100</v>
      </c>
      <c r="AF15" s="38">
        <v>100</v>
      </c>
      <c r="AG15" s="38">
        <v>100</v>
      </c>
      <c r="AH15" s="38">
        <v>100</v>
      </c>
      <c r="AI15" s="38">
        <v>100</v>
      </c>
      <c r="AJ15" s="38">
        <v>100</v>
      </c>
      <c r="AK15" s="38">
        <v>100</v>
      </c>
      <c r="AL15" s="38">
        <v>100</v>
      </c>
      <c r="AM15" s="38">
        <v>100</v>
      </c>
      <c r="AN15" s="38">
        <v>100</v>
      </c>
      <c r="AO15" s="38">
        <v>100</v>
      </c>
      <c r="AP15" s="38">
        <v>100</v>
      </c>
      <c r="AQ15" s="124">
        <v>100</v>
      </c>
    </row>
    <row r="16" spans="1:43" x14ac:dyDescent="0.3">
      <c r="B16" s="7"/>
      <c r="C16" s="35" t="s">
        <v>72</v>
      </c>
      <c r="D16" t="s">
        <v>197</v>
      </c>
      <c r="F16" s="121">
        <v>0.22</v>
      </c>
      <c r="G16" s="129">
        <v>30</v>
      </c>
      <c r="H16" s="3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124"/>
    </row>
    <row r="17" spans="2:43" x14ac:dyDescent="0.3">
      <c r="B17" s="7"/>
      <c r="C17" s="35" t="s">
        <v>73</v>
      </c>
      <c r="D17" t="s">
        <v>197</v>
      </c>
      <c r="F17" s="121">
        <v>0.22</v>
      </c>
      <c r="G17" s="129">
        <v>30</v>
      </c>
      <c r="H17" s="37">
        <v>120</v>
      </c>
      <c r="I17" s="38">
        <v>120</v>
      </c>
      <c r="J17" s="38">
        <v>120</v>
      </c>
      <c r="K17" s="38">
        <v>120</v>
      </c>
      <c r="L17" s="38">
        <v>120</v>
      </c>
      <c r="M17" s="38">
        <v>120</v>
      </c>
      <c r="N17" s="38">
        <v>120</v>
      </c>
      <c r="O17" s="38">
        <v>120</v>
      </c>
      <c r="P17" s="38">
        <v>120</v>
      </c>
      <c r="Q17" s="38">
        <v>120</v>
      </c>
      <c r="R17" s="38">
        <v>120</v>
      </c>
      <c r="S17" s="38">
        <v>120</v>
      </c>
      <c r="T17" s="38">
        <v>120</v>
      </c>
      <c r="U17" s="38">
        <v>120</v>
      </c>
      <c r="V17" s="38">
        <v>120</v>
      </c>
      <c r="W17" s="38">
        <v>120</v>
      </c>
      <c r="X17" s="38">
        <v>120</v>
      </c>
      <c r="Y17" s="38">
        <v>120</v>
      </c>
      <c r="Z17" s="38">
        <v>120</v>
      </c>
      <c r="AA17" s="38">
        <v>120</v>
      </c>
      <c r="AB17" s="38">
        <v>120</v>
      </c>
      <c r="AC17" s="38">
        <v>120</v>
      </c>
      <c r="AD17" s="38">
        <v>120</v>
      </c>
      <c r="AE17" s="38">
        <v>120</v>
      </c>
      <c r="AF17" s="38">
        <v>120</v>
      </c>
      <c r="AG17" s="38">
        <v>120</v>
      </c>
      <c r="AH17" s="38">
        <v>120</v>
      </c>
      <c r="AI17" s="38">
        <v>120</v>
      </c>
      <c r="AJ17" s="38">
        <v>120</v>
      </c>
      <c r="AK17" s="38">
        <v>120</v>
      </c>
      <c r="AL17" s="38">
        <v>120</v>
      </c>
      <c r="AM17" s="38">
        <v>120</v>
      </c>
      <c r="AN17" s="38">
        <v>120</v>
      </c>
      <c r="AO17" s="38">
        <v>120</v>
      </c>
      <c r="AP17" s="38">
        <v>120</v>
      </c>
      <c r="AQ17" s="124">
        <v>120</v>
      </c>
    </row>
    <row r="18" spans="2:43" x14ac:dyDescent="0.3">
      <c r="B18" s="7"/>
      <c r="C18" s="35" t="s">
        <v>198</v>
      </c>
      <c r="D18" t="s">
        <v>197</v>
      </c>
      <c r="F18" s="121">
        <v>0.22</v>
      </c>
      <c r="G18" s="129">
        <v>30</v>
      </c>
      <c r="H18" s="37">
        <v>30</v>
      </c>
      <c r="I18" s="38">
        <v>30</v>
      </c>
      <c r="J18" s="38">
        <v>30</v>
      </c>
      <c r="K18" s="38">
        <v>30</v>
      </c>
      <c r="L18" s="38">
        <v>30</v>
      </c>
      <c r="M18" s="38">
        <v>30</v>
      </c>
      <c r="N18" s="38">
        <v>30</v>
      </c>
      <c r="O18" s="38">
        <v>30</v>
      </c>
      <c r="P18" s="38">
        <v>30</v>
      </c>
      <c r="Q18" s="38">
        <v>30</v>
      </c>
      <c r="R18" s="38">
        <v>30</v>
      </c>
      <c r="S18" s="38">
        <v>30</v>
      </c>
      <c r="T18" s="38">
        <v>30</v>
      </c>
      <c r="U18" s="38">
        <v>30</v>
      </c>
      <c r="V18" s="38">
        <v>30</v>
      </c>
      <c r="W18" s="38">
        <v>30</v>
      </c>
      <c r="X18" s="38">
        <v>30</v>
      </c>
      <c r="Y18" s="38">
        <v>30</v>
      </c>
      <c r="Z18" s="38">
        <v>30</v>
      </c>
      <c r="AA18" s="38">
        <v>30</v>
      </c>
      <c r="AB18" s="38">
        <v>30</v>
      </c>
      <c r="AC18" s="38">
        <v>30</v>
      </c>
      <c r="AD18" s="38">
        <v>30</v>
      </c>
      <c r="AE18" s="38">
        <v>30</v>
      </c>
      <c r="AF18" s="38">
        <v>30</v>
      </c>
      <c r="AG18" s="38">
        <v>30</v>
      </c>
      <c r="AH18" s="38">
        <v>30</v>
      </c>
      <c r="AI18" s="38">
        <v>30</v>
      </c>
      <c r="AJ18" s="38">
        <v>30</v>
      </c>
      <c r="AK18" s="38">
        <v>30</v>
      </c>
      <c r="AL18" s="38">
        <v>30</v>
      </c>
      <c r="AM18" s="38">
        <v>30</v>
      </c>
      <c r="AN18" s="38">
        <v>30</v>
      </c>
      <c r="AO18" s="38">
        <v>30</v>
      </c>
      <c r="AP18" s="38">
        <v>30</v>
      </c>
      <c r="AQ18" s="124">
        <v>30</v>
      </c>
    </row>
    <row r="19" spans="2:43" x14ac:dyDescent="0.3">
      <c r="B19" s="7"/>
      <c r="C19" s="35" t="s">
        <v>68</v>
      </c>
      <c r="D19" t="s">
        <v>197</v>
      </c>
      <c r="F19" s="121">
        <v>0.22</v>
      </c>
      <c r="G19" s="129">
        <v>30</v>
      </c>
      <c r="H19" s="37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124">
        <v>0</v>
      </c>
    </row>
    <row r="20" spans="2:43" x14ac:dyDescent="0.3">
      <c r="B20" s="7"/>
      <c r="C20" s="35" t="s">
        <v>74</v>
      </c>
      <c r="D20" t="s">
        <v>197</v>
      </c>
      <c r="F20" s="121">
        <v>0.22</v>
      </c>
      <c r="G20" s="129">
        <v>30</v>
      </c>
      <c r="H20" s="37">
        <v>20</v>
      </c>
      <c r="I20" s="38">
        <v>20</v>
      </c>
      <c r="J20" s="38">
        <v>20</v>
      </c>
      <c r="K20" s="38">
        <v>20</v>
      </c>
      <c r="L20" s="38">
        <v>20</v>
      </c>
      <c r="M20" s="38">
        <v>20</v>
      </c>
      <c r="N20" s="38">
        <v>20</v>
      </c>
      <c r="O20" s="38">
        <v>20</v>
      </c>
      <c r="P20" s="38">
        <v>20</v>
      </c>
      <c r="Q20" s="38">
        <v>20</v>
      </c>
      <c r="R20" s="38">
        <v>20</v>
      </c>
      <c r="S20" s="38">
        <v>20</v>
      </c>
      <c r="T20" s="38">
        <v>20</v>
      </c>
      <c r="U20" s="38">
        <v>20</v>
      </c>
      <c r="V20" s="38">
        <v>20</v>
      </c>
      <c r="W20" s="38">
        <v>20</v>
      </c>
      <c r="X20" s="38">
        <v>20</v>
      </c>
      <c r="Y20" s="38">
        <v>20</v>
      </c>
      <c r="Z20" s="38">
        <v>20</v>
      </c>
      <c r="AA20" s="38">
        <v>20</v>
      </c>
      <c r="AB20" s="38">
        <v>20</v>
      </c>
      <c r="AC20" s="38">
        <v>20</v>
      </c>
      <c r="AD20" s="38">
        <v>20</v>
      </c>
      <c r="AE20" s="38">
        <v>20</v>
      </c>
      <c r="AF20" s="38">
        <v>20</v>
      </c>
      <c r="AG20" s="38">
        <v>20</v>
      </c>
      <c r="AH20" s="38">
        <v>20</v>
      </c>
      <c r="AI20" s="38">
        <v>20</v>
      </c>
      <c r="AJ20" s="38">
        <v>20</v>
      </c>
      <c r="AK20" s="38">
        <v>20</v>
      </c>
      <c r="AL20" s="38">
        <v>20</v>
      </c>
      <c r="AM20" s="38">
        <v>20</v>
      </c>
      <c r="AN20" s="38">
        <v>20</v>
      </c>
      <c r="AO20" s="38">
        <v>20</v>
      </c>
      <c r="AP20" s="38">
        <v>20</v>
      </c>
      <c r="AQ20" s="124">
        <v>20</v>
      </c>
    </row>
    <row r="21" spans="2:43" x14ac:dyDescent="0.3">
      <c r="B21" s="7"/>
      <c r="C21" s="35" t="s">
        <v>75</v>
      </c>
      <c r="D21" t="s">
        <v>197</v>
      </c>
      <c r="F21" s="121">
        <v>0.22</v>
      </c>
      <c r="G21" s="129">
        <v>30</v>
      </c>
      <c r="H21" s="37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124">
        <v>0</v>
      </c>
    </row>
    <row r="22" spans="2:43" x14ac:dyDescent="0.3">
      <c r="B22" s="7"/>
      <c r="C22" s="35" t="s">
        <v>76</v>
      </c>
      <c r="D22" t="s">
        <v>197</v>
      </c>
      <c r="F22" s="121">
        <v>0.22</v>
      </c>
      <c r="G22" s="129">
        <v>30</v>
      </c>
      <c r="H22" s="37">
        <v>150</v>
      </c>
      <c r="I22" s="38">
        <v>150</v>
      </c>
      <c r="J22" s="38">
        <v>150</v>
      </c>
      <c r="K22" s="38">
        <v>150</v>
      </c>
      <c r="L22" s="38">
        <v>150</v>
      </c>
      <c r="M22" s="38">
        <v>150</v>
      </c>
      <c r="N22" s="38">
        <v>150</v>
      </c>
      <c r="O22" s="38">
        <v>150</v>
      </c>
      <c r="P22" s="38">
        <v>150</v>
      </c>
      <c r="Q22" s="38">
        <v>150</v>
      </c>
      <c r="R22" s="38">
        <v>150</v>
      </c>
      <c r="S22" s="38">
        <v>150</v>
      </c>
      <c r="T22" s="38">
        <v>150</v>
      </c>
      <c r="U22" s="38">
        <v>150</v>
      </c>
      <c r="V22" s="38">
        <v>150</v>
      </c>
      <c r="W22" s="38">
        <v>150</v>
      </c>
      <c r="X22" s="38">
        <v>150</v>
      </c>
      <c r="Y22" s="38">
        <v>150</v>
      </c>
      <c r="Z22" s="38">
        <v>150</v>
      </c>
      <c r="AA22" s="38">
        <v>150</v>
      </c>
      <c r="AB22" s="38">
        <v>150</v>
      </c>
      <c r="AC22" s="38">
        <v>150</v>
      </c>
      <c r="AD22" s="38">
        <v>150</v>
      </c>
      <c r="AE22" s="38">
        <v>150</v>
      </c>
      <c r="AF22" s="38">
        <v>150</v>
      </c>
      <c r="AG22" s="38">
        <v>150</v>
      </c>
      <c r="AH22" s="38">
        <v>150</v>
      </c>
      <c r="AI22" s="38">
        <v>150</v>
      </c>
      <c r="AJ22" s="38">
        <v>150</v>
      </c>
      <c r="AK22" s="38">
        <v>150</v>
      </c>
      <c r="AL22" s="38">
        <v>150</v>
      </c>
      <c r="AM22" s="38">
        <v>150</v>
      </c>
      <c r="AN22" s="38">
        <v>150</v>
      </c>
      <c r="AO22" s="38">
        <v>150</v>
      </c>
      <c r="AP22" s="38">
        <v>150</v>
      </c>
      <c r="AQ22" s="124">
        <v>150</v>
      </c>
    </row>
    <row r="23" spans="2:43" x14ac:dyDescent="0.3">
      <c r="B23" s="7"/>
      <c r="C23" s="35" t="s">
        <v>77</v>
      </c>
      <c r="D23" t="s">
        <v>197</v>
      </c>
      <c r="F23" s="121">
        <v>0</v>
      </c>
      <c r="G23" s="129">
        <v>30</v>
      </c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124"/>
    </row>
    <row r="24" spans="2:43" x14ac:dyDescent="0.3">
      <c r="B24" s="7"/>
      <c r="C24" s="35" t="s">
        <v>78</v>
      </c>
      <c r="D24" t="s">
        <v>197</v>
      </c>
      <c r="F24" s="121">
        <v>0.22</v>
      </c>
      <c r="G24" s="129">
        <v>30</v>
      </c>
      <c r="H24" s="37">
        <v>10</v>
      </c>
      <c r="I24" s="38">
        <v>10</v>
      </c>
      <c r="J24" s="38">
        <v>10</v>
      </c>
      <c r="K24" s="38">
        <v>10</v>
      </c>
      <c r="L24" s="38">
        <v>10</v>
      </c>
      <c r="M24" s="38">
        <v>10</v>
      </c>
      <c r="N24" s="38">
        <v>10</v>
      </c>
      <c r="O24" s="38">
        <v>10</v>
      </c>
      <c r="P24" s="38">
        <v>10</v>
      </c>
      <c r="Q24" s="38">
        <v>10</v>
      </c>
      <c r="R24" s="38">
        <v>10</v>
      </c>
      <c r="S24" s="38">
        <v>10</v>
      </c>
      <c r="T24" s="38">
        <v>10</v>
      </c>
      <c r="U24" s="38">
        <v>10</v>
      </c>
      <c r="V24" s="38">
        <v>10</v>
      </c>
      <c r="W24" s="38">
        <v>10</v>
      </c>
      <c r="X24" s="38">
        <v>10</v>
      </c>
      <c r="Y24" s="38">
        <v>10</v>
      </c>
      <c r="Z24" s="38">
        <v>10</v>
      </c>
      <c r="AA24" s="38">
        <v>10</v>
      </c>
      <c r="AB24" s="38">
        <v>10</v>
      </c>
      <c r="AC24" s="38">
        <v>10</v>
      </c>
      <c r="AD24" s="38">
        <v>10</v>
      </c>
      <c r="AE24" s="38">
        <v>10</v>
      </c>
      <c r="AF24" s="38">
        <v>10</v>
      </c>
      <c r="AG24" s="38">
        <v>10</v>
      </c>
      <c r="AH24" s="38">
        <v>10</v>
      </c>
      <c r="AI24" s="38">
        <v>10</v>
      </c>
      <c r="AJ24" s="38">
        <v>10</v>
      </c>
      <c r="AK24" s="38">
        <v>10</v>
      </c>
      <c r="AL24" s="38">
        <v>10</v>
      </c>
      <c r="AM24" s="38">
        <v>10</v>
      </c>
      <c r="AN24" s="38">
        <v>10</v>
      </c>
      <c r="AO24" s="38">
        <v>10</v>
      </c>
      <c r="AP24" s="38">
        <v>10</v>
      </c>
      <c r="AQ24" s="124">
        <v>10</v>
      </c>
    </row>
    <row r="25" spans="2:43" x14ac:dyDescent="0.3">
      <c r="B25" s="7"/>
      <c r="C25" s="35" t="s">
        <v>79</v>
      </c>
      <c r="D25" t="s">
        <v>197</v>
      </c>
      <c r="F25" s="121">
        <v>0.22</v>
      </c>
      <c r="G25" s="129">
        <v>30</v>
      </c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124"/>
    </row>
    <row r="26" spans="2:43" x14ac:dyDescent="0.3">
      <c r="B26" s="7"/>
      <c r="C26" s="35" t="s">
        <v>80</v>
      </c>
      <c r="D26" t="s">
        <v>197</v>
      </c>
      <c r="F26" s="121">
        <v>0.22</v>
      </c>
      <c r="G26" s="129">
        <v>30</v>
      </c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124"/>
    </row>
    <row r="27" spans="2:43" x14ac:dyDescent="0.3">
      <c r="B27" s="7"/>
      <c r="C27" s="35" t="s">
        <v>81</v>
      </c>
      <c r="D27" t="s">
        <v>197</v>
      </c>
      <c r="F27" s="121"/>
      <c r="G27" s="129">
        <v>30</v>
      </c>
      <c r="H27" s="37">
        <v>1000</v>
      </c>
      <c r="I27" s="38">
        <v>1000</v>
      </c>
      <c r="J27" s="38">
        <v>1000</v>
      </c>
      <c r="K27" s="38">
        <v>1000</v>
      </c>
      <c r="L27" s="38">
        <v>1000</v>
      </c>
      <c r="M27" s="38">
        <v>1000</v>
      </c>
      <c r="N27" s="38">
        <v>1000</v>
      </c>
      <c r="O27" s="38">
        <v>1000</v>
      </c>
      <c r="P27" s="38">
        <v>1000</v>
      </c>
      <c r="Q27" s="38">
        <v>1000</v>
      </c>
      <c r="R27" s="38">
        <v>1000</v>
      </c>
      <c r="S27" s="38">
        <v>1000</v>
      </c>
      <c r="T27" s="38">
        <v>1000</v>
      </c>
      <c r="U27" s="38">
        <v>1000</v>
      </c>
      <c r="V27" s="38">
        <v>1000</v>
      </c>
      <c r="W27" s="38">
        <v>1000</v>
      </c>
      <c r="X27" s="38">
        <v>1000</v>
      </c>
      <c r="Y27" s="38">
        <v>1000</v>
      </c>
      <c r="Z27" s="38">
        <v>1000</v>
      </c>
      <c r="AA27" s="38">
        <v>1000</v>
      </c>
      <c r="AB27" s="38">
        <v>1000</v>
      </c>
      <c r="AC27" s="38">
        <v>1000</v>
      </c>
      <c r="AD27" s="38">
        <v>1000</v>
      </c>
      <c r="AE27" s="38">
        <v>1000</v>
      </c>
      <c r="AF27" s="38">
        <v>1000</v>
      </c>
      <c r="AG27" s="38">
        <v>1000</v>
      </c>
      <c r="AH27" s="38">
        <v>1000</v>
      </c>
      <c r="AI27" s="38">
        <v>1000</v>
      </c>
      <c r="AJ27" s="38">
        <v>1000</v>
      </c>
      <c r="AK27" s="38">
        <v>1000</v>
      </c>
      <c r="AL27" s="38">
        <v>1000</v>
      </c>
      <c r="AM27" s="38">
        <v>1000</v>
      </c>
      <c r="AN27" s="38">
        <v>1000</v>
      </c>
      <c r="AO27" s="38">
        <v>1000</v>
      </c>
      <c r="AP27" s="38">
        <v>1000</v>
      </c>
      <c r="AQ27" s="124">
        <v>1000</v>
      </c>
    </row>
    <row r="28" spans="2:43" x14ac:dyDescent="0.3">
      <c r="B28" s="7"/>
      <c r="C28" s="35" t="s">
        <v>82</v>
      </c>
      <c r="D28" t="s">
        <v>197</v>
      </c>
      <c r="F28" s="121">
        <v>0.22</v>
      </c>
      <c r="G28" s="129">
        <v>30</v>
      </c>
      <c r="H28" s="37">
        <v>100</v>
      </c>
      <c r="I28" s="38">
        <v>100</v>
      </c>
      <c r="J28" s="38">
        <v>100</v>
      </c>
      <c r="K28" s="38">
        <v>100</v>
      </c>
      <c r="L28" s="38">
        <v>100</v>
      </c>
      <c r="M28" s="38">
        <v>100</v>
      </c>
      <c r="N28" s="38">
        <v>100</v>
      </c>
      <c r="O28" s="38">
        <v>100</v>
      </c>
      <c r="P28" s="38">
        <v>100</v>
      </c>
      <c r="Q28" s="38">
        <v>100</v>
      </c>
      <c r="R28" s="38">
        <v>100</v>
      </c>
      <c r="S28" s="38">
        <v>100</v>
      </c>
      <c r="T28" s="38">
        <v>100</v>
      </c>
      <c r="U28" s="38">
        <v>100</v>
      </c>
      <c r="V28" s="38">
        <v>100</v>
      </c>
      <c r="W28" s="38">
        <v>100</v>
      </c>
      <c r="X28" s="38">
        <v>100</v>
      </c>
      <c r="Y28" s="38">
        <v>100</v>
      </c>
      <c r="Z28" s="38">
        <v>100</v>
      </c>
      <c r="AA28" s="38">
        <v>100</v>
      </c>
      <c r="AB28" s="38">
        <v>100</v>
      </c>
      <c r="AC28" s="38">
        <v>100</v>
      </c>
      <c r="AD28" s="38">
        <v>100</v>
      </c>
      <c r="AE28" s="38">
        <v>100</v>
      </c>
      <c r="AF28" s="38">
        <v>100</v>
      </c>
      <c r="AG28" s="38">
        <v>100</v>
      </c>
      <c r="AH28" s="38">
        <v>100</v>
      </c>
      <c r="AI28" s="38">
        <v>100</v>
      </c>
      <c r="AJ28" s="38">
        <v>100</v>
      </c>
      <c r="AK28" s="38">
        <v>100</v>
      </c>
      <c r="AL28" s="38">
        <v>100</v>
      </c>
      <c r="AM28" s="38">
        <v>100</v>
      </c>
      <c r="AN28" s="38">
        <v>100</v>
      </c>
      <c r="AO28" s="38">
        <v>100</v>
      </c>
      <c r="AP28" s="38">
        <v>100</v>
      </c>
      <c r="AQ28" s="124">
        <v>100</v>
      </c>
    </row>
    <row r="29" spans="2:43" x14ac:dyDescent="0.3">
      <c r="B29" s="7"/>
      <c r="C29" s="35" t="s">
        <v>83</v>
      </c>
      <c r="D29" t="s">
        <v>197</v>
      </c>
      <c r="F29" s="121">
        <v>0.22</v>
      </c>
      <c r="G29" s="129">
        <v>30</v>
      </c>
      <c r="H29" s="37">
        <v>30</v>
      </c>
      <c r="I29" s="38">
        <v>30</v>
      </c>
      <c r="J29" s="38">
        <v>30</v>
      </c>
      <c r="K29" s="38">
        <v>30</v>
      </c>
      <c r="L29" s="38">
        <v>30</v>
      </c>
      <c r="M29" s="38">
        <v>30</v>
      </c>
      <c r="N29" s="38">
        <v>30</v>
      </c>
      <c r="O29" s="38">
        <v>30</v>
      </c>
      <c r="P29" s="38">
        <v>30</v>
      </c>
      <c r="Q29" s="38">
        <v>30</v>
      </c>
      <c r="R29" s="38">
        <v>30</v>
      </c>
      <c r="S29" s="38">
        <v>30</v>
      </c>
      <c r="T29" s="38">
        <v>30</v>
      </c>
      <c r="U29" s="38">
        <v>30</v>
      </c>
      <c r="V29" s="38">
        <v>30</v>
      </c>
      <c r="W29" s="38">
        <v>30</v>
      </c>
      <c r="X29" s="38">
        <v>30</v>
      </c>
      <c r="Y29" s="38">
        <v>30</v>
      </c>
      <c r="Z29" s="38">
        <v>30</v>
      </c>
      <c r="AA29" s="38">
        <v>30</v>
      </c>
      <c r="AB29" s="38">
        <v>30</v>
      </c>
      <c r="AC29" s="38">
        <v>30</v>
      </c>
      <c r="AD29" s="38">
        <v>30</v>
      </c>
      <c r="AE29" s="38">
        <v>30</v>
      </c>
      <c r="AF29" s="38">
        <v>30</v>
      </c>
      <c r="AG29" s="38">
        <v>30</v>
      </c>
      <c r="AH29" s="38">
        <v>30</v>
      </c>
      <c r="AI29" s="38">
        <v>30</v>
      </c>
      <c r="AJ29" s="38">
        <v>30</v>
      </c>
      <c r="AK29" s="38">
        <v>30</v>
      </c>
      <c r="AL29" s="38">
        <v>30</v>
      </c>
      <c r="AM29" s="38">
        <v>30</v>
      </c>
      <c r="AN29" s="38">
        <v>30</v>
      </c>
      <c r="AO29" s="38">
        <v>30</v>
      </c>
      <c r="AP29" s="38">
        <v>30</v>
      </c>
      <c r="AQ29" s="124">
        <v>30</v>
      </c>
    </row>
    <row r="30" spans="2:43" ht="15" thickBot="1" x14ac:dyDescent="0.35">
      <c r="B30" s="7"/>
      <c r="C30" s="36" t="s">
        <v>84</v>
      </c>
      <c r="D30" t="s">
        <v>197</v>
      </c>
      <c r="F30" s="47"/>
      <c r="G30" s="130">
        <v>30</v>
      </c>
      <c r="H30" s="125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7"/>
    </row>
    <row r="31" spans="2:43" x14ac:dyDescent="0.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2:43" ht="15" thickBot="1" x14ac:dyDescent="0.35">
      <c r="B32" s="7"/>
      <c r="C32" s="25" t="s">
        <v>190</v>
      </c>
      <c r="D32" s="7"/>
      <c r="E32" s="7"/>
      <c r="F32" s="7"/>
      <c r="G32" s="7"/>
      <c r="H32" s="19" t="str">
        <f>+H7</f>
        <v>gen 2017</v>
      </c>
      <c r="I32" s="122">
        <f t="shared" ref="I32:AQ32" si="0">+I7</f>
        <v>42794</v>
      </c>
      <c r="J32" s="122">
        <f t="shared" si="0"/>
        <v>42825</v>
      </c>
      <c r="K32" s="122">
        <f t="shared" si="0"/>
        <v>42855</v>
      </c>
      <c r="L32" s="122">
        <f t="shared" si="0"/>
        <v>42886</v>
      </c>
      <c r="M32" s="122">
        <f t="shared" si="0"/>
        <v>42916</v>
      </c>
      <c r="N32" s="122">
        <f t="shared" si="0"/>
        <v>42947</v>
      </c>
      <c r="O32" s="122">
        <f t="shared" si="0"/>
        <v>42978</v>
      </c>
      <c r="P32" s="122">
        <f t="shared" si="0"/>
        <v>43008</v>
      </c>
      <c r="Q32" s="122">
        <f t="shared" si="0"/>
        <v>43039</v>
      </c>
      <c r="R32" s="122">
        <f t="shared" si="0"/>
        <v>43069</v>
      </c>
      <c r="S32" s="122">
        <f t="shared" si="0"/>
        <v>43100</v>
      </c>
      <c r="T32" s="122">
        <f t="shared" si="0"/>
        <v>43131</v>
      </c>
      <c r="U32" s="122">
        <f t="shared" si="0"/>
        <v>43159</v>
      </c>
      <c r="V32" s="122">
        <f t="shared" si="0"/>
        <v>43190</v>
      </c>
      <c r="W32" s="122">
        <f t="shared" si="0"/>
        <v>43220</v>
      </c>
      <c r="X32" s="122">
        <f t="shared" si="0"/>
        <v>43251</v>
      </c>
      <c r="Y32" s="122">
        <f t="shared" si="0"/>
        <v>43281</v>
      </c>
      <c r="Z32" s="122">
        <f t="shared" si="0"/>
        <v>43312</v>
      </c>
      <c r="AA32" s="122">
        <f t="shared" si="0"/>
        <v>43343</v>
      </c>
      <c r="AB32" s="122">
        <f t="shared" si="0"/>
        <v>43373</v>
      </c>
      <c r="AC32" s="122">
        <f t="shared" si="0"/>
        <v>43404</v>
      </c>
      <c r="AD32" s="122">
        <f t="shared" si="0"/>
        <v>43434</v>
      </c>
      <c r="AE32" s="122">
        <f t="shared" si="0"/>
        <v>43465</v>
      </c>
      <c r="AF32" s="122">
        <f t="shared" si="0"/>
        <v>43496</v>
      </c>
      <c r="AG32" s="122">
        <f t="shared" si="0"/>
        <v>43524</v>
      </c>
      <c r="AH32" s="122">
        <f t="shared" si="0"/>
        <v>43555</v>
      </c>
      <c r="AI32" s="122">
        <f t="shared" si="0"/>
        <v>43585</v>
      </c>
      <c r="AJ32" s="122">
        <f t="shared" si="0"/>
        <v>43616</v>
      </c>
      <c r="AK32" s="122">
        <f t="shared" si="0"/>
        <v>43646</v>
      </c>
      <c r="AL32" s="122">
        <f t="shared" si="0"/>
        <v>43677</v>
      </c>
      <c r="AM32" s="122">
        <f t="shared" si="0"/>
        <v>43708</v>
      </c>
      <c r="AN32" s="122">
        <f t="shared" si="0"/>
        <v>43738</v>
      </c>
      <c r="AO32" s="122">
        <f t="shared" si="0"/>
        <v>43769</v>
      </c>
      <c r="AP32" s="122">
        <f t="shared" si="0"/>
        <v>43799</v>
      </c>
      <c r="AQ32" s="122">
        <f t="shared" si="0"/>
        <v>43830</v>
      </c>
    </row>
    <row r="33" spans="2:43" x14ac:dyDescent="0.3">
      <c r="B33" s="7"/>
      <c r="C33" s="141" t="str">
        <f>+C8</f>
        <v xml:space="preserve">    - Costi variabili di produzione</v>
      </c>
      <c r="D33" s="7"/>
      <c r="E33" s="7"/>
      <c r="F33" s="7"/>
      <c r="G33" s="7"/>
      <c r="H33" s="144">
        <f>+H8*$F8</f>
        <v>3896.2</v>
      </c>
      <c r="I33" s="145">
        <f t="shared" ref="I33:AP40" si="1">+I8*$F8</f>
        <v>3896.2</v>
      </c>
      <c r="J33" s="145">
        <f t="shared" si="1"/>
        <v>3896.2</v>
      </c>
      <c r="K33" s="145">
        <f t="shared" si="1"/>
        <v>3896.2</v>
      </c>
      <c r="L33" s="145">
        <f t="shared" si="1"/>
        <v>3896.2</v>
      </c>
      <c r="M33" s="145">
        <f t="shared" si="1"/>
        <v>3896.2</v>
      </c>
      <c r="N33" s="145">
        <f t="shared" si="1"/>
        <v>3896.2</v>
      </c>
      <c r="O33" s="145">
        <f t="shared" si="1"/>
        <v>3896.2</v>
      </c>
      <c r="P33" s="145">
        <f t="shared" si="1"/>
        <v>3896.2</v>
      </c>
      <c r="Q33" s="145">
        <f t="shared" si="1"/>
        <v>3896.2</v>
      </c>
      <c r="R33" s="145">
        <f t="shared" si="1"/>
        <v>3896.2</v>
      </c>
      <c r="S33" s="145">
        <f t="shared" si="1"/>
        <v>3896.2</v>
      </c>
      <c r="T33" s="145">
        <f t="shared" si="1"/>
        <v>4731.1000000000004</v>
      </c>
      <c r="U33" s="145">
        <f t="shared" si="1"/>
        <v>4731.1000000000004</v>
      </c>
      <c r="V33" s="145">
        <f t="shared" si="1"/>
        <v>4731.1000000000004</v>
      </c>
      <c r="W33" s="145">
        <f t="shared" si="1"/>
        <v>4731.1000000000004</v>
      </c>
      <c r="X33" s="145">
        <f t="shared" si="1"/>
        <v>4731.1000000000004</v>
      </c>
      <c r="Y33" s="145">
        <f t="shared" si="1"/>
        <v>4731.1000000000004</v>
      </c>
      <c r="Z33" s="145">
        <f t="shared" si="1"/>
        <v>4731.1000000000004</v>
      </c>
      <c r="AA33" s="145">
        <f t="shared" si="1"/>
        <v>4731.1000000000004</v>
      </c>
      <c r="AB33" s="145">
        <f t="shared" si="1"/>
        <v>4731.1000000000004</v>
      </c>
      <c r="AC33" s="145">
        <f t="shared" si="1"/>
        <v>4731.1000000000004</v>
      </c>
      <c r="AD33" s="145">
        <f t="shared" si="1"/>
        <v>4731.1000000000004</v>
      </c>
      <c r="AE33" s="145">
        <f t="shared" si="1"/>
        <v>4731.1000000000004</v>
      </c>
      <c r="AF33" s="145">
        <f t="shared" si="1"/>
        <v>4731.1000000000004</v>
      </c>
      <c r="AG33" s="145">
        <f t="shared" si="1"/>
        <v>4731.1000000000004</v>
      </c>
      <c r="AH33" s="145">
        <f t="shared" si="1"/>
        <v>4731.1000000000004</v>
      </c>
      <c r="AI33" s="145">
        <f t="shared" si="1"/>
        <v>4731.1000000000004</v>
      </c>
      <c r="AJ33" s="145">
        <f t="shared" si="1"/>
        <v>4731.1000000000004</v>
      </c>
      <c r="AK33" s="145">
        <f t="shared" si="1"/>
        <v>4731.1000000000004</v>
      </c>
      <c r="AL33" s="145">
        <f t="shared" si="1"/>
        <v>4731.1000000000004</v>
      </c>
      <c r="AM33" s="145">
        <f t="shared" si="1"/>
        <v>4731.1000000000004</v>
      </c>
      <c r="AN33" s="145">
        <f t="shared" si="1"/>
        <v>4731.1000000000004</v>
      </c>
      <c r="AO33" s="145">
        <f t="shared" si="1"/>
        <v>4731.1000000000004</v>
      </c>
      <c r="AP33" s="145">
        <f t="shared" si="1"/>
        <v>4731.1000000000004</v>
      </c>
      <c r="AQ33" s="146">
        <f>+AQ8*$F8</f>
        <v>4731.1000000000004</v>
      </c>
    </row>
    <row r="34" spans="2:43" x14ac:dyDescent="0.3">
      <c r="B34" s="7"/>
      <c r="C34" s="142" t="str">
        <f t="shared" ref="C34:C55" si="2">+C9</f>
        <v xml:space="preserve">    - Costi variabili commerciali</v>
      </c>
      <c r="D34" s="7"/>
      <c r="E34" s="7"/>
      <c r="F34" s="7"/>
      <c r="G34" s="7"/>
      <c r="H34" s="147">
        <f t="shared" ref="H34:W55" si="3">+H9*$F9</f>
        <v>3896.2</v>
      </c>
      <c r="I34" s="148">
        <f t="shared" si="3"/>
        <v>3896.2</v>
      </c>
      <c r="J34" s="148">
        <f t="shared" si="3"/>
        <v>3896.2</v>
      </c>
      <c r="K34" s="148">
        <f t="shared" si="3"/>
        <v>3896.2</v>
      </c>
      <c r="L34" s="148">
        <f t="shared" si="3"/>
        <v>3896.2</v>
      </c>
      <c r="M34" s="148">
        <f t="shared" si="3"/>
        <v>3896.2</v>
      </c>
      <c r="N34" s="148">
        <f t="shared" si="3"/>
        <v>3896.2</v>
      </c>
      <c r="O34" s="148">
        <f t="shared" si="3"/>
        <v>3896.2</v>
      </c>
      <c r="P34" s="148">
        <f t="shared" si="3"/>
        <v>3896.2</v>
      </c>
      <c r="Q34" s="148">
        <f t="shared" si="3"/>
        <v>3896.2</v>
      </c>
      <c r="R34" s="148">
        <f t="shared" si="3"/>
        <v>3896.2</v>
      </c>
      <c r="S34" s="148">
        <f t="shared" si="3"/>
        <v>3896.2</v>
      </c>
      <c r="T34" s="148">
        <f t="shared" si="3"/>
        <v>4731.1000000000004</v>
      </c>
      <c r="U34" s="148">
        <f t="shared" si="3"/>
        <v>4731.1000000000004</v>
      </c>
      <c r="V34" s="148">
        <f t="shared" si="3"/>
        <v>4731.1000000000004</v>
      </c>
      <c r="W34" s="148">
        <f t="shared" si="3"/>
        <v>4731.1000000000004</v>
      </c>
      <c r="X34" s="148">
        <f t="shared" si="1"/>
        <v>4731.1000000000004</v>
      </c>
      <c r="Y34" s="148">
        <f t="shared" si="1"/>
        <v>4731.1000000000004</v>
      </c>
      <c r="Z34" s="148">
        <f t="shared" si="1"/>
        <v>4731.1000000000004</v>
      </c>
      <c r="AA34" s="148">
        <f t="shared" si="1"/>
        <v>4731.1000000000004</v>
      </c>
      <c r="AB34" s="148">
        <f t="shared" si="1"/>
        <v>4731.1000000000004</v>
      </c>
      <c r="AC34" s="148">
        <f t="shared" si="1"/>
        <v>4731.1000000000004</v>
      </c>
      <c r="AD34" s="148">
        <f t="shared" si="1"/>
        <v>4731.1000000000004</v>
      </c>
      <c r="AE34" s="148">
        <f t="shared" si="1"/>
        <v>4731.1000000000004</v>
      </c>
      <c r="AF34" s="148">
        <f t="shared" si="1"/>
        <v>4731.1000000000004</v>
      </c>
      <c r="AG34" s="148">
        <f t="shared" si="1"/>
        <v>4731.1000000000004</v>
      </c>
      <c r="AH34" s="148">
        <f t="shared" si="1"/>
        <v>4731.1000000000004</v>
      </c>
      <c r="AI34" s="148">
        <f t="shared" si="1"/>
        <v>4731.1000000000004</v>
      </c>
      <c r="AJ34" s="148">
        <f t="shared" si="1"/>
        <v>4731.1000000000004</v>
      </c>
      <c r="AK34" s="148">
        <f t="shared" si="1"/>
        <v>4731.1000000000004</v>
      </c>
      <c r="AL34" s="148">
        <f t="shared" si="1"/>
        <v>4731.1000000000004</v>
      </c>
      <c r="AM34" s="148">
        <f t="shared" si="1"/>
        <v>4731.1000000000004</v>
      </c>
      <c r="AN34" s="148">
        <f t="shared" si="1"/>
        <v>4731.1000000000004</v>
      </c>
      <c r="AO34" s="148">
        <f t="shared" si="1"/>
        <v>4731.1000000000004</v>
      </c>
      <c r="AP34" s="148">
        <f t="shared" si="1"/>
        <v>4731.1000000000004</v>
      </c>
      <c r="AQ34" s="149">
        <f t="shared" ref="AQ34" si="4">+AQ9*$F9</f>
        <v>4731.1000000000004</v>
      </c>
    </row>
    <row r="35" spans="2:43" x14ac:dyDescent="0.3">
      <c r="B35" s="7"/>
      <c r="C35" s="142" t="str">
        <f t="shared" si="2"/>
        <v xml:space="preserve">    - Altri costi variabili</v>
      </c>
      <c r="D35" s="7"/>
      <c r="E35" s="7"/>
      <c r="F35" s="7"/>
      <c r="G35" s="7"/>
      <c r="H35" s="147">
        <f t="shared" si="3"/>
        <v>3896.2</v>
      </c>
      <c r="I35" s="148">
        <f t="shared" si="1"/>
        <v>3896.2</v>
      </c>
      <c r="J35" s="148">
        <f t="shared" si="1"/>
        <v>3896.2</v>
      </c>
      <c r="K35" s="148">
        <f t="shared" si="1"/>
        <v>3896.2</v>
      </c>
      <c r="L35" s="148">
        <f t="shared" si="1"/>
        <v>3896.2</v>
      </c>
      <c r="M35" s="148">
        <f t="shared" si="1"/>
        <v>3896.2</v>
      </c>
      <c r="N35" s="148">
        <f t="shared" si="1"/>
        <v>3896.2</v>
      </c>
      <c r="O35" s="148">
        <f t="shared" si="1"/>
        <v>3896.2</v>
      </c>
      <c r="P35" s="148">
        <f t="shared" si="1"/>
        <v>3896.2</v>
      </c>
      <c r="Q35" s="148">
        <f t="shared" si="1"/>
        <v>3896.2</v>
      </c>
      <c r="R35" s="148">
        <f t="shared" si="1"/>
        <v>3896.2</v>
      </c>
      <c r="S35" s="148">
        <f t="shared" si="1"/>
        <v>3896.2</v>
      </c>
      <c r="T35" s="148">
        <f t="shared" si="1"/>
        <v>4731.1000000000004</v>
      </c>
      <c r="U35" s="148">
        <f t="shared" si="1"/>
        <v>4731.1000000000004</v>
      </c>
      <c r="V35" s="148">
        <f t="shared" si="1"/>
        <v>4731.1000000000004</v>
      </c>
      <c r="W35" s="148">
        <f t="shared" si="1"/>
        <v>4731.1000000000004</v>
      </c>
      <c r="X35" s="148">
        <f t="shared" si="1"/>
        <v>4731.1000000000004</v>
      </c>
      <c r="Y35" s="148">
        <f t="shared" si="1"/>
        <v>4731.1000000000004</v>
      </c>
      <c r="Z35" s="148">
        <f t="shared" si="1"/>
        <v>4731.1000000000004</v>
      </c>
      <c r="AA35" s="148">
        <f t="shared" si="1"/>
        <v>4731.1000000000004</v>
      </c>
      <c r="AB35" s="148">
        <f t="shared" si="1"/>
        <v>4731.1000000000004</v>
      </c>
      <c r="AC35" s="148">
        <f t="shared" si="1"/>
        <v>4731.1000000000004</v>
      </c>
      <c r="AD35" s="148">
        <f t="shared" si="1"/>
        <v>4731.1000000000004</v>
      </c>
      <c r="AE35" s="148">
        <f t="shared" si="1"/>
        <v>4731.1000000000004</v>
      </c>
      <c r="AF35" s="148">
        <f t="shared" si="1"/>
        <v>4731.1000000000004</v>
      </c>
      <c r="AG35" s="148">
        <f t="shared" si="1"/>
        <v>4731.1000000000004</v>
      </c>
      <c r="AH35" s="148">
        <f t="shared" si="1"/>
        <v>4731.1000000000004</v>
      </c>
      <c r="AI35" s="148">
        <f t="shared" si="1"/>
        <v>4731.1000000000004</v>
      </c>
      <c r="AJ35" s="148">
        <f t="shared" si="1"/>
        <v>4731.1000000000004</v>
      </c>
      <c r="AK35" s="148">
        <f t="shared" si="1"/>
        <v>4731.1000000000004</v>
      </c>
      <c r="AL35" s="148">
        <f t="shared" si="1"/>
        <v>4731.1000000000004</v>
      </c>
      <c r="AM35" s="148">
        <f t="shared" si="1"/>
        <v>4731.1000000000004</v>
      </c>
      <c r="AN35" s="148">
        <f t="shared" si="1"/>
        <v>4731.1000000000004</v>
      </c>
      <c r="AO35" s="148">
        <f t="shared" si="1"/>
        <v>4731.1000000000004</v>
      </c>
      <c r="AP35" s="148">
        <f t="shared" si="1"/>
        <v>4731.1000000000004</v>
      </c>
      <c r="AQ35" s="149">
        <f t="shared" ref="AQ35" si="5">+AQ10*$F10</f>
        <v>4731.1000000000004</v>
      </c>
    </row>
    <row r="36" spans="2:43" x14ac:dyDescent="0.3">
      <c r="B36" s="7"/>
      <c r="C36" s="142" t="str">
        <f t="shared" si="2"/>
        <v xml:space="preserve">    - Costi fissi di produzione</v>
      </c>
      <c r="D36" s="7"/>
      <c r="E36" s="7"/>
      <c r="F36" s="7"/>
      <c r="G36" s="7"/>
      <c r="H36" s="147">
        <f t="shared" si="3"/>
        <v>110</v>
      </c>
      <c r="I36" s="148">
        <f t="shared" si="1"/>
        <v>110</v>
      </c>
      <c r="J36" s="148">
        <f t="shared" si="1"/>
        <v>110</v>
      </c>
      <c r="K36" s="148">
        <f t="shared" si="1"/>
        <v>110</v>
      </c>
      <c r="L36" s="148">
        <f t="shared" si="1"/>
        <v>110</v>
      </c>
      <c r="M36" s="148">
        <f t="shared" si="1"/>
        <v>110</v>
      </c>
      <c r="N36" s="148">
        <f t="shared" si="1"/>
        <v>110</v>
      </c>
      <c r="O36" s="148">
        <f t="shared" si="1"/>
        <v>110</v>
      </c>
      <c r="P36" s="148">
        <f t="shared" si="1"/>
        <v>110</v>
      </c>
      <c r="Q36" s="148">
        <f t="shared" si="1"/>
        <v>110</v>
      </c>
      <c r="R36" s="148">
        <f t="shared" si="1"/>
        <v>110</v>
      </c>
      <c r="S36" s="148">
        <f t="shared" si="1"/>
        <v>110</v>
      </c>
      <c r="T36" s="148">
        <f t="shared" si="1"/>
        <v>110</v>
      </c>
      <c r="U36" s="148">
        <f t="shared" si="1"/>
        <v>110</v>
      </c>
      <c r="V36" s="148">
        <f t="shared" si="1"/>
        <v>110</v>
      </c>
      <c r="W36" s="148">
        <f t="shared" si="1"/>
        <v>110</v>
      </c>
      <c r="X36" s="148">
        <f t="shared" si="1"/>
        <v>110</v>
      </c>
      <c r="Y36" s="148">
        <f t="shared" si="1"/>
        <v>110</v>
      </c>
      <c r="Z36" s="148">
        <f t="shared" si="1"/>
        <v>110</v>
      </c>
      <c r="AA36" s="148">
        <f t="shared" si="1"/>
        <v>110</v>
      </c>
      <c r="AB36" s="148">
        <f t="shared" si="1"/>
        <v>110</v>
      </c>
      <c r="AC36" s="148">
        <f t="shared" si="1"/>
        <v>110</v>
      </c>
      <c r="AD36" s="148">
        <f t="shared" si="1"/>
        <v>110</v>
      </c>
      <c r="AE36" s="148">
        <f t="shared" si="1"/>
        <v>110</v>
      </c>
      <c r="AF36" s="148">
        <f t="shared" si="1"/>
        <v>110</v>
      </c>
      <c r="AG36" s="148">
        <f t="shared" si="1"/>
        <v>110</v>
      </c>
      <c r="AH36" s="148">
        <f t="shared" si="1"/>
        <v>110</v>
      </c>
      <c r="AI36" s="148">
        <f t="shared" si="1"/>
        <v>110</v>
      </c>
      <c r="AJ36" s="148">
        <f t="shared" si="1"/>
        <v>110</v>
      </c>
      <c r="AK36" s="148">
        <f t="shared" si="1"/>
        <v>110</v>
      </c>
      <c r="AL36" s="148">
        <f t="shared" si="1"/>
        <v>110</v>
      </c>
      <c r="AM36" s="148">
        <f t="shared" si="1"/>
        <v>110</v>
      </c>
      <c r="AN36" s="148">
        <f t="shared" si="1"/>
        <v>110</v>
      </c>
      <c r="AO36" s="148">
        <f t="shared" si="1"/>
        <v>110</v>
      </c>
      <c r="AP36" s="148">
        <f t="shared" si="1"/>
        <v>110</v>
      </c>
      <c r="AQ36" s="149">
        <f t="shared" ref="AQ36" si="6">+AQ11*$F11</f>
        <v>110</v>
      </c>
    </row>
    <row r="37" spans="2:43" x14ac:dyDescent="0.3">
      <c r="B37" s="7"/>
      <c r="C37" s="142" t="str">
        <f t="shared" si="2"/>
        <v xml:space="preserve">    - spese di trasporto</v>
      </c>
      <c r="D37" s="7"/>
      <c r="E37" s="7"/>
      <c r="F37" s="7"/>
      <c r="G37" s="7"/>
      <c r="H37" s="147">
        <f t="shared" si="3"/>
        <v>22</v>
      </c>
      <c r="I37" s="148">
        <f t="shared" si="1"/>
        <v>22</v>
      </c>
      <c r="J37" s="148">
        <f t="shared" si="1"/>
        <v>22</v>
      </c>
      <c r="K37" s="148">
        <f t="shared" si="1"/>
        <v>22</v>
      </c>
      <c r="L37" s="148">
        <f t="shared" si="1"/>
        <v>22</v>
      </c>
      <c r="M37" s="148">
        <f t="shared" si="1"/>
        <v>22</v>
      </c>
      <c r="N37" s="148">
        <f t="shared" si="1"/>
        <v>22</v>
      </c>
      <c r="O37" s="148">
        <f t="shared" si="1"/>
        <v>22</v>
      </c>
      <c r="P37" s="148">
        <f t="shared" si="1"/>
        <v>22</v>
      </c>
      <c r="Q37" s="148">
        <f t="shared" si="1"/>
        <v>22</v>
      </c>
      <c r="R37" s="148">
        <f t="shared" si="1"/>
        <v>22</v>
      </c>
      <c r="S37" s="148">
        <f t="shared" si="1"/>
        <v>22</v>
      </c>
      <c r="T37" s="148">
        <f t="shared" si="1"/>
        <v>22</v>
      </c>
      <c r="U37" s="148">
        <f t="shared" si="1"/>
        <v>22</v>
      </c>
      <c r="V37" s="148">
        <f t="shared" si="1"/>
        <v>22</v>
      </c>
      <c r="W37" s="148">
        <f t="shared" si="1"/>
        <v>22</v>
      </c>
      <c r="X37" s="148">
        <f t="shared" si="1"/>
        <v>22</v>
      </c>
      <c r="Y37" s="148">
        <f t="shared" si="1"/>
        <v>22</v>
      </c>
      <c r="Z37" s="148">
        <f t="shared" si="1"/>
        <v>22</v>
      </c>
      <c r="AA37" s="148">
        <f t="shared" si="1"/>
        <v>22</v>
      </c>
      <c r="AB37" s="148">
        <f t="shared" si="1"/>
        <v>22</v>
      </c>
      <c r="AC37" s="148">
        <f t="shared" si="1"/>
        <v>22</v>
      </c>
      <c r="AD37" s="148">
        <f t="shared" si="1"/>
        <v>22</v>
      </c>
      <c r="AE37" s="148">
        <f t="shared" si="1"/>
        <v>22</v>
      </c>
      <c r="AF37" s="148">
        <f t="shared" si="1"/>
        <v>22</v>
      </c>
      <c r="AG37" s="148">
        <f t="shared" si="1"/>
        <v>22</v>
      </c>
      <c r="AH37" s="148">
        <f t="shared" si="1"/>
        <v>22</v>
      </c>
      <c r="AI37" s="148">
        <f t="shared" si="1"/>
        <v>22</v>
      </c>
      <c r="AJ37" s="148">
        <f t="shared" si="1"/>
        <v>22</v>
      </c>
      <c r="AK37" s="148">
        <f t="shared" si="1"/>
        <v>22</v>
      </c>
      <c r="AL37" s="148">
        <f t="shared" si="1"/>
        <v>22</v>
      </c>
      <c r="AM37" s="148">
        <f t="shared" si="1"/>
        <v>22</v>
      </c>
      <c r="AN37" s="148">
        <f t="shared" si="1"/>
        <v>22</v>
      </c>
      <c r="AO37" s="148">
        <f t="shared" si="1"/>
        <v>22</v>
      </c>
      <c r="AP37" s="148">
        <f t="shared" si="1"/>
        <v>22</v>
      </c>
      <c r="AQ37" s="149">
        <f t="shared" ref="AQ37" si="7">+AQ12*$F12</f>
        <v>22</v>
      </c>
    </row>
    <row r="38" spans="2:43" x14ac:dyDescent="0.3">
      <c r="B38" s="7"/>
      <c r="C38" s="142" t="str">
        <f t="shared" si="2"/>
        <v xml:space="preserve">    - lavorazioni presso terzi</v>
      </c>
      <c r="D38" s="7"/>
      <c r="E38" s="7"/>
      <c r="F38" s="7"/>
      <c r="G38" s="7"/>
      <c r="H38" s="147">
        <f t="shared" si="3"/>
        <v>0</v>
      </c>
      <c r="I38" s="148">
        <f t="shared" si="1"/>
        <v>0</v>
      </c>
      <c r="J38" s="148">
        <f t="shared" si="1"/>
        <v>0</v>
      </c>
      <c r="K38" s="148">
        <f t="shared" si="1"/>
        <v>0</v>
      </c>
      <c r="L38" s="148">
        <f t="shared" si="1"/>
        <v>0</v>
      </c>
      <c r="M38" s="148">
        <f t="shared" si="1"/>
        <v>0</v>
      </c>
      <c r="N38" s="148">
        <f t="shared" si="1"/>
        <v>0</v>
      </c>
      <c r="O38" s="148">
        <f t="shared" si="1"/>
        <v>0</v>
      </c>
      <c r="P38" s="148">
        <f t="shared" si="1"/>
        <v>0</v>
      </c>
      <c r="Q38" s="148">
        <f t="shared" si="1"/>
        <v>0</v>
      </c>
      <c r="R38" s="148">
        <f t="shared" si="1"/>
        <v>0</v>
      </c>
      <c r="S38" s="148">
        <f t="shared" si="1"/>
        <v>0</v>
      </c>
      <c r="T38" s="148">
        <f t="shared" si="1"/>
        <v>0</v>
      </c>
      <c r="U38" s="148">
        <f t="shared" si="1"/>
        <v>0</v>
      </c>
      <c r="V38" s="148">
        <f t="shared" si="1"/>
        <v>0</v>
      </c>
      <c r="W38" s="148">
        <f t="shared" si="1"/>
        <v>0</v>
      </c>
      <c r="X38" s="148">
        <f t="shared" si="1"/>
        <v>0</v>
      </c>
      <c r="Y38" s="148">
        <f t="shared" si="1"/>
        <v>0</v>
      </c>
      <c r="Z38" s="148">
        <f t="shared" si="1"/>
        <v>0</v>
      </c>
      <c r="AA38" s="148">
        <f t="shared" si="1"/>
        <v>0</v>
      </c>
      <c r="AB38" s="148">
        <f t="shared" si="1"/>
        <v>0</v>
      </c>
      <c r="AC38" s="148">
        <f t="shared" si="1"/>
        <v>0</v>
      </c>
      <c r="AD38" s="148">
        <f t="shared" si="1"/>
        <v>0</v>
      </c>
      <c r="AE38" s="148">
        <f t="shared" si="1"/>
        <v>0</v>
      </c>
      <c r="AF38" s="148">
        <f t="shared" si="1"/>
        <v>0</v>
      </c>
      <c r="AG38" s="148">
        <f t="shared" si="1"/>
        <v>0</v>
      </c>
      <c r="AH38" s="148">
        <f t="shared" si="1"/>
        <v>0</v>
      </c>
      <c r="AI38" s="148">
        <f t="shared" si="1"/>
        <v>0</v>
      </c>
      <c r="AJ38" s="148">
        <f t="shared" si="1"/>
        <v>0</v>
      </c>
      <c r="AK38" s="148">
        <f t="shared" si="1"/>
        <v>0</v>
      </c>
      <c r="AL38" s="148">
        <f t="shared" si="1"/>
        <v>0</v>
      </c>
      <c r="AM38" s="148">
        <f t="shared" si="1"/>
        <v>0</v>
      </c>
      <c r="AN38" s="148">
        <f t="shared" si="1"/>
        <v>0</v>
      </c>
      <c r="AO38" s="148">
        <f t="shared" si="1"/>
        <v>0</v>
      </c>
      <c r="AP38" s="148">
        <f t="shared" si="1"/>
        <v>0</v>
      </c>
      <c r="AQ38" s="149">
        <f t="shared" ref="AQ38" si="8">+AQ13*$F13</f>
        <v>0</v>
      </c>
    </row>
    <row r="39" spans="2:43" x14ac:dyDescent="0.3">
      <c r="B39" s="7"/>
      <c r="C39" s="142" t="str">
        <f t="shared" si="2"/>
        <v xml:space="preserve">    - consulenze tecnico-produttive</v>
      </c>
      <c r="D39" s="7"/>
      <c r="E39" s="7"/>
      <c r="F39" s="7"/>
      <c r="G39" s="7"/>
      <c r="H39" s="147">
        <f t="shared" si="3"/>
        <v>33</v>
      </c>
      <c r="I39" s="148">
        <f t="shared" si="1"/>
        <v>33</v>
      </c>
      <c r="J39" s="148">
        <f t="shared" si="1"/>
        <v>33</v>
      </c>
      <c r="K39" s="148">
        <f t="shared" si="1"/>
        <v>33</v>
      </c>
      <c r="L39" s="148">
        <f t="shared" si="1"/>
        <v>33</v>
      </c>
      <c r="M39" s="148">
        <f t="shared" si="1"/>
        <v>33</v>
      </c>
      <c r="N39" s="148">
        <f t="shared" si="1"/>
        <v>33</v>
      </c>
      <c r="O39" s="148">
        <f t="shared" si="1"/>
        <v>33</v>
      </c>
      <c r="P39" s="148">
        <f t="shared" si="1"/>
        <v>33</v>
      </c>
      <c r="Q39" s="148">
        <f t="shared" si="1"/>
        <v>33</v>
      </c>
      <c r="R39" s="148">
        <f t="shared" si="1"/>
        <v>33</v>
      </c>
      <c r="S39" s="148">
        <f t="shared" si="1"/>
        <v>33</v>
      </c>
      <c r="T39" s="148">
        <f t="shared" si="1"/>
        <v>33</v>
      </c>
      <c r="U39" s="148">
        <f t="shared" si="1"/>
        <v>33</v>
      </c>
      <c r="V39" s="148">
        <f t="shared" si="1"/>
        <v>33</v>
      </c>
      <c r="W39" s="148">
        <f t="shared" si="1"/>
        <v>33</v>
      </c>
      <c r="X39" s="148">
        <f t="shared" si="1"/>
        <v>33</v>
      </c>
      <c r="Y39" s="148">
        <f t="shared" si="1"/>
        <v>33</v>
      </c>
      <c r="Z39" s="148">
        <f t="shared" si="1"/>
        <v>33</v>
      </c>
      <c r="AA39" s="148">
        <f t="shared" si="1"/>
        <v>33</v>
      </c>
      <c r="AB39" s="148">
        <f t="shared" si="1"/>
        <v>33</v>
      </c>
      <c r="AC39" s="148">
        <f t="shared" si="1"/>
        <v>33</v>
      </c>
      <c r="AD39" s="148">
        <f t="shared" si="1"/>
        <v>33</v>
      </c>
      <c r="AE39" s="148">
        <f t="shared" si="1"/>
        <v>33</v>
      </c>
      <c r="AF39" s="148">
        <f t="shared" si="1"/>
        <v>33</v>
      </c>
      <c r="AG39" s="148">
        <f t="shared" si="1"/>
        <v>33</v>
      </c>
      <c r="AH39" s="148">
        <f t="shared" si="1"/>
        <v>33</v>
      </c>
      <c r="AI39" s="148">
        <f t="shared" si="1"/>
        <v>33</v>
      </c>
      <c r="AJ39" s="148">
        <f t="shared" si="1"/>
        <v>33</v>
      </c>
      <c r="AK39" s="148">
        <f t="shared" si="1"/>
        <v>33</v>
      </c>
      <c r="AL39" s="148">
        <f t="shared" si="1"/>
        <v>33</v>
      </c>
      <c r="AM39" s="148">
        <f t="shared" si="1"/>
        <v>33</v>
      </c>
      <c r="AN39" s="148">
        <f t="shared" si="1"/>
        <v>33</v>
      </c>
      <c r="AO39" s="148">
        <f t="shared" si="1"/>
        <v>33</v>
      </c>
      <c r="AP39" s="148">
        <f t="shared" si="1"/>
        <v>33</v>
      </c>
      <c r="AQ39" s="149">
        <f t="shared" ref="AQ39" si="9">+AQ14*$F14</f>
        <v>33</v>
      </c>
    </row>
    <row r="40" spans="2:43" x14ac:dyDescent="0.3">
      <c r="B40" s="7"/>
      <c r="C40" s="142" t="str">
        <f t="shared" si="2"/>
        <v xml:space="preserve">    - manutenzioni industriali</v>
      </c>
      <c r="D40" s="7"/>
      <c r="E40" s="7"/>
      <c r="F40" s="7"/>
      <c r="G40" s="7"/>
      <c r="H40" s="147">
        <f t="shared" si="3"/>
        <v>22</v>
      </c>
      <c r="I40" s="148">
        <f t="shared" si="1"/>
        <v>22</v>
      </c>
      <c r="J40" s="148">
        <f t="shared" si="1"/>
        <v>22</v>
      </c>
      <c r="K40" s="148">
        <f t="shared" si="1"/>
        <v>22</v>
      </c>
      <c r="L40" s="148">
        <f t="shared" si="1"/>
        <v>22</v>
      </c>
      <c r="M40" s="148">
        <f t="shared" si="1"/>
        <v>22</v>
      </c>
      <c r="N40" s="148">
        <f t="shared" si="1"/>
        <v>22</v>
      </c>
      <c r="O40" s="148">
        <f t="shared" si="1"/>
        <v>22</v>
      </c>
      <c r="P40" s="148">
        <f t="shared" si="1"/>
        <v>22</v>
      </c>
      <c r="Q40" s="148">
        <f t="shared" si="1"/>
        <v>22</v>
      </c>
      <c r="R40" s="148">
        <f t="shared" si="1"/>
        <v>22</v>
      </c>
      <c r="S40" s="148">
        <f t="shared" si="1"/>
        <v>22</v>
      </c>
      <c r="T40" s="148">
        <f t="shared" si="1"/>
        <v>22</v>
      </c>
      <c r="U40" s="148">
        <f t="shared" si="1"/>
        <v>22</v>
      </c>
      <c r="V40" s="148">
        <f t="shared" si="1"/>
        <v>22</v>
      </c>
      <c r="W40" s="148">
        <f t="shared" si="1"/>
        <v>22</v>
      </c>
      <c r="X40" s="148">
        <f t="shared" si="1"/>
        <v>22</v>
      </c>
      <c r="Y40" s="148">
        <f t="shared" si="1"/>
        <v>22</v>
      </c>
      <c r="Z40" s="148">
        <f t="shared" si="1"/>
        <v>22</v>
      </c>
      <c r="AA40" s="148">
        <f t="shared" si="1"/>
        <v>22</v>
      </c>
      <c r="AB40" s="148">
        <f t="shared" si="1"/>
        <v>22</v>
      </c>
      <c r="AC40" s="148">
        <f t="shared" si="1"/>
        <v>22</v>
      </c>
      <c r="AD40" s="148">
        <f t="shared" si="1"/>
        <v>22</v>
      </c>
      <c r="AE40" s="148">
        <f t="shared" si="1"/>
        <v>22</v>
      </c>
      <c r="AF40" s="148">
        <f t="shared" si="1"/>
        <v>22</v>
      </c>
      <c r="AG40" s="148">
        <f t="shared" si="1"/>
        <v>22</v>
      </c>
      <c r="AH40" s="148">
        <f t="shared" si="1"/>
        <v>22</v>
      </c>
      <c r="AI40" s="148">
        <f t="shared" si="1"/>
        <v>22</v>
      </c>
      <c r="AJ40" s="148">
        <f t="shared" si="1"/>
        <v>22</v>
      </c>
      <c r="AK40" s="148">
        <f t="shared" si="1"/>
        <v>22</v>
      </c>
      <c r="AL40" s="148">
        <f t="shared" si="1"/>
        <v>22</v>
      </c>
      <c r="AM40" s="148">
        <f t="shared" si="1"/>
        <v>22</v>
      </c>
      <c r="AN40" s="148">
        <f t="shared" si="1"/>
        <v>22</v>
      </c>
      <c r="AO40" s="148">
        <f t="shared" ref="I40:AP48" si="10">+AO15*$F15</f>
        <v>22</v>
      </c>
      <c r="AP40" s="148">
        <f t="shared" si="10"/>
        <v>22</v>
      </c>
      <c r="AQ40" s="149">
        <f t="shared" ref="AQ40" si="11">+AQ15*$F15</f>
        <v>22</v>
      </c>
    </row>
    <row r="41" spans="2:43" x14ac:dyDescent="0.3">
      <c r="B41" s="7"/>
      <c r="C41" s="142" t="str">
        <f t="shared" si="2"/>
        <v xml:space="preserve">    - servizi vari</v>
      </c>
      <c r="D41" s="7"/>
      <c r="E41" s="7"/>
      <c r="F41" s="7"/>
      <c r="G41" s="7"/>
      <c r="H41" s="147">
        <f t="shared" si="3"/>
        <v>0</v>
      </c>
      <c r="I41" s="148">
        <f t="shared" si="10"/>
        <v>0</v>
      </c>
      <c r="J41" s="148">
        <f t="shared" si="10"/>
        <v>0</v>
      </c>
      <c r="K41" s="148">
        <f t="shared" si="10"/>
        <v>0</v>
      </c>
      <c r="L41" s="148">
        <f t="shared" si="10"/>
        <v>0</v>
      </c>
      <c r="M41" s="148">
        <f t="shared" si="10"/>
        <v>0</v>
      </c>
      <c r="N41" s="148">
        <f t="shared" si="10"/>
        <v>0</v>
      </c>
      <c r="O41" s="148">
        <f t="shared" si="10"/>
        <v>0</v>
      </c>
      <c r="P41" s="148">
        <f t="shared" si="10"/>
        <v>0</v>
      </c>
      <c r="Q41" s="148">
        <f t="shared" si="10"/>
        <v>0</v>
      </c>
      <c r="R41" s="148">
        <f t="shared" si="10"/>
        <v>0</v>
      </c>
      <c r="S41" s="148">
        <f t="shared" si="10"/>
        <v>0</v>
      </c>
      <c r="T41" s="148">
        <f t="shared" si="10"/>
        <v>0</v>
      </c>
      <c r="U41" s="148">
        <f t="shared" si="10"/>
        <v>0</v>
      </c>
      <c r="V41" s="148">
        <f t="shared" si="10"/>
        <v>0</v>
      </c>
      <c r="W41" s="148">
        <f t="shared" si="10"/>
        <v>0</v>
      </c>
      <c r="X41" s="148">
        <f t="shared" si="10"/>
        <v>0</v>
      </c>
      <c r="Y41" s="148">
        <f t="shared" si="10"/>
        <v>0</v>
      </c>
      <c r="Z41" s="148">
        <f t="shared" si="10"/>
        <v>0</v>
      </c>
      <c r="AA41" s="148">
        <f t="shared" si="10"/>
        <v>0</v>
      </c>
      <c r="AB41" s="148">
        <f t="shared" si="10"/>
        <v>0</v>
      </c>
      <c r="AC41" s="148">
        <f t="shared" si="10"/>
        <v>0</v>
      </c>
      <c r="AD41" s="148">
        <f t="shared" si="10"/>
        <v>0</v>
      </c>
      <c r="AE41" s="148">
        <f t="shared" si="10"/>
        <v>0</v>
      </c>
      <c r="AF41" s="148">
        <f t="shared" si="10"/>
        <v>0</v>
      </c>
      <c r="AG41" s="148">
        <f t="shared" si="10"/>
        <v>0</v>
      </c>
      <c r="AH41" s="148">
        <f t="shared" si="10"/>
        <v>0</v>
      </c>
      <c r="AI41" s="148">
        <f t="shared" si="10"/>
        <v>0</v>
      </c>
      <c r="AJ41" s="148">
        <f t="shared" si="10"/>
        <v>0</v>
      </c>
      <c r="AK41" s="148">
        <f t="shared" si="10"/>
        <v>0</v>
      </c>
      <c r="AL41" s="148">
        <f t="shared" si="10"/>
        <v>0</v>
      </c>
      <c r="AM41" s="148">
        <f t="shared" si="10"/>
        <v>0</v>
      </c>
      <c r="AN41" s="148">
        <f t="shared" si="10"/>
        <v>0</v>
      </c>
      <c r="AO41" s="148">
        <f t="shared" si="10"/>
        <v>0</v>
      </c>
      <c r="AP41" s="148">
        <f t="shared" si="10"/>
        <v>0</v>
      </c>
      <c r="AQ41" s="149">
        <f t="shared" ref="AQ41" si="12">+AQ16*$F16</f>
        <v>0</v>
      </c>
    </row>
    <row r="42" spans="2:43" x14ac:dyDescent="0.3">
      <c r="B42" s="7"/>
      <c r="C42" s="142" t="str">
        <f t="shared" si="2"/>
        <v xml:space="preserve">    - canoni </v>
      </c>
      <c r="D42" s="7"/>
      <c r="E42" s="7"/>
      <c r="F42" s="7"/>
      <c r="G42" s="7"/>
      <c r="H42" s="147">
        <f t="shared" si="3"/>
        <v>26.4</v>
      </c>
      <c r="I42" s="148">
        <f t="shared" si="10"/>
        <v>26.4</v>
      </c>
      <c r="J42" s="148">
        <f t="shared" si="10"/>
        <v>26.4</v>
      </c>
      <c r="K42" s="148">
        <f t="shared" si="10"/>
        <v>26.4</v>
      </c>
      <c r="L42" s="148">
        <f t="shared" si="10"/>
        <v>26.4</v>
      </c>
      <c r="M42" s="148">
        <f t="shared" si="10"/>
        <v>26.4</v>
      </c>
      <c r="N42" s="148">
        <f t="shared" si="10"/>
        <v>26.4</v>
      </c>
      <c r="O42" s="148">
        <f t="shared" si="10"/>
        <v>26.4</v>
      </c>
      <c r="P42" s="148">
        <f t="shared" si="10"/>
        <v>26.4</v>
      </c>
      <c r="Q42" s="148">
        <f t="shared" si="10"/>
        <v>26.4</v>
      </c>
      <c r="R42" s="148">
        <f t="shared" si="10"/>
        <v>26.4</v>
      </c>
      <c r="S42" s="148">
        <f t="shared" si="10"/>
        <v>26.4</v>
      </c>
      <c r="T42" s="148">
        <f t="shared" si="10"/>
        <v>26.4</v>
      </c>
      <c r="U42" s="148">
        <f t="shared" si="10"/>
        <v>26.4</v>
      </c>
      <c r="V42" s="148">
        <f t="shared" si="10"/>
        <v>26.4</v>
      </c>
      <c r="W42" s="148">
        <f t="shared" si="10"/>
        <v>26.4</v>
      </c>
      <c r="X42" s="148">
        <f t="shared" si="10"/>
        <v>26.4</v>
      </c>
      <c r="Y42" s="148">
        <f t="shared" si="10"/>
        <v>26.4</v>
      </c>
      <c r="Z42" s="148">
        <f t="shared" si="10"/>
        <v>26.4</v>
      </c>
      <c r="AA42" s="148">
        <f t="shared" si="10"/>
        <v>26.4</v>
      </c>
      <c r="AB42" s="148">
        <f t="shared" si="10"/>
        <v>26.4</v>
      </c>
      <c r="AC42" s="148">
        <f t="shared" si="10"/>
        <v>26.4</v>
      </c>
      <c r="AD42" s="148">
        <f t="shared" si="10"/>
        <v>26.4</v>
      </c>
      <c r="AE42" s="148">
        <f t="shared" si="10"/>
        <v>26.4</v>
      </c>
      <c r="AF42" s="148">
        <f t="shared" si="10"/>
        <v>26.4</v>
      </c>
      <c r="AG42" s="148">
        <f t="shared" si="10"/>
        <v>26.4</v>
      </c>
      <c r="AH42" s="148">
        <f t="shared" si="10"/>
        <v>26.4</v>
      </c>
      <c r="AI42" s="148">
        <f t="shared" si="10"/>
        <v>26.4</v>
      </c>
      <c r="AJ42" s="148">
        <f t="shared" si="10"/>
        <v>26.4</v>
      </c>
      <c r="AK42" s="148">
        <f t="shared" si="10"/>
        <v>26.4</v>
      </c>
      <c r="AL42" s="148">
        <f t="shared" si="10"/>
        <v>26.4</v>
      </c>
      <c r="AM42" s="148">
        <f t="shared" si="10"/>
        <v>26.4</v>
      </c>
      <c r="AN42" s="148">
        <f t="shared" si="10"/>
        <v>26.4</v>
      </c>
      <c r="AO42" s="148">
        <f t="shared" si="10"/>
        <v>26.4</v>
      </c>
      <c r="AP42" s="148">
        <f t="shared" si="10"/>
        <v>26.4</v>
      </c>
      <c r="AQ42" s="149">
        <f t="shared" ref="AQ42" si="13">+AQ17*$F17</f>
        <v>26.4</v>
      </c>
    </row>
    <row r="43" spans="2:43" x14ac:dyDescent="0.3">
      <c r="B43" s="7"/>
      <c r="C43" s="142" t="str">
        <f t="shared" si="2"/>
        <v xml:space="preserve">    - cancelleria</v>
      </c>
      <c r="D43" s="7"/>
      <c r="E43" s="7"/>
      <c r="F43" s="7"/>
      <c r="G43" s="7"/>
      <c r="H43" s="147">
        <f t="shared" si="3"/>
        <v>6.6</v>
      </c>
      <c r="I43" s="148">
        <f t="shared" si="10"/>
        <v>6.6</v>
      </c>
      <c r="J43" s="148">
        <f t="shared" si="10"/>
        <v>6.6</v>
      </c>
      <c r="K43" s="148">
        <f t="shared" si="10"/>
        <v>6.6</v>
      </c>
      <c r="L43" s="148">
        <f t="shared" si="10"/>
        <v>6.6</v>
      </c>
      <c r="M43" s="148">
        <f t="shared" si="10"/>
        <v>6.6</v>
      </c>
      <c r="N43" s="148">
        <f t="shared" si="10"/>
        <v>6.6</v>
      </c>
      <c r="O43" s="148">
        <f t="shared" si="10"/>
        <v>6.6</v>
      </c>
      <c r="P43" s="148">
        <f t="shared" si="10"/>
        <v>6.6</v>
      </c>
      <c r="Q43" s="148">
        <f t="shared" si="10"/>
        <v>6.6</v>
      </c>
      <c r="R43" s="148">
        <f t="shared" si="10"/>
        <v>6.6</v>
      </c>
      <c r="S43" s="148">
        <f t="shared" si="10"/>
        <v>6.6</v>
      </c>
      <c r="T43" s="148">
        <f t="shared" si="10"/>
        <v>6.6</v>
      </c>
      <c r="U43" s="148">
        <f t="shared" si="10"/>
        <v>6.6</v>
      </c>
      <c r="V43" s="148">
        <f t="shared" si="10"/>
        <v>6.6</v>
      </c>
      <c r="W43" s="148">
        <f t="shared" si="10"/>
        <v>6.6</v>
      </c>
      <c r="X43" s="148">
        <f t="shared" si="10"/>
        <v>6.6</v>
      </c>
      <c r="Y43" s="148">
        <f t="shared" si="10"/>
        <v>6.6</v>
      </c>
      <c r="Z43" s="148">
        <f t="shared" si="10"/>
        <v>6.6</v>
      </c>
      <c r="AA43" s="148">
        <f t="shared" si="10"/>
        <v>6.6</v>
      </c>
      <c r="AB43" s="148">
        <f t="shared" si="10"/>
        <v>6.6</v>
      </c>
      <c r="AC43" s="148">
        <f t="shared" si="10"/>
        <v>6.6</v>
      </c>
      <c r="AD43" s="148">
        <f t="shared" si="10"/>
        <v>6.6</v>
      </c>
      <c r="AE43" s="148">
        <f t="shared" si="10"/>
        <v>6.6</v>
      </c>
      <c r="AF43" s="148">
        <f t="shared" si="10"/>
        <v>6.6</v>
      </c>
      <c r="AG43" s="148">
        <f t="shared" si="10"/>
        <v>6.6</v>
      </c>
      <c r="AH43" s="148">
        <f t="shared" si="10"/>
        <v>6.6</v>
      </c>
      <c r="AI43" s="148">
        <f t="shared" si="10"/>
        <v>6.6</v>
      </c>
      <c r="AJ43" s="148">
        <f t="shared" si="10"/>
        <v>6.6</v>
      </c>
      <c r="AK43" s="148">
        <f t="shared" si="10"/>
        <v>6.6</v>
      </c>
      <c r="AL43" s="148">
        <f t="shared" si="10"/>
        <v>6.6</v>
      </c>
      <c r="AM43" s="148">
        <f t="shared" si="10"/>
        <v>6.6</v>
      </c>
      <c r="AN43" s="148">
        <f t="shared" si="10"/>
        <v>6.6</v>
      </c>
      <c r="AO43" s="148">
        <f t="shared" si="10"/>
        <v>6.6</v>
      </c>
      <c r="AP43" s="148">
        <f t="shared" si="10"/>
        <v>6.6</v>
      </c>
      <c r="AQ43" s="149">
        <f t="shared" ref="AQ43" si="14">+AQ18*$F18</f>
        <v>6.6</v>
      </c>
    </row>
    <row r="44" spans="2:43" x14ac:dyDescent="0.3">
      <c r="B44" s="7"/>
      <c r="C44" s="142" t="str">
        <f t="shared" si="2"/>
        <v xml:space="preserve">    - spese di trasporto</v>
      </c>
      <c r="D44" s="7"/>
      <c r="E44" s="7"/>
      <c r="F44" s="7"/>
      <c r="G44" s="7"/>
      <c r="H44" s="147">
        <f t="shared" si="3"/>
        <v>0</v>
      </c>
      <c r="I44" s="148">
        <f t="shared" si="10"/>
        <v>0</v>
      </c>
      <c r="J44" s="148">
        <f t="shared" si="10"/>
        <v>0</v>
      </c>
      <c r="K44" s="148">
        <f t="shared" si="10"/>
        <v>0</v>
      </c>
      <c r="L44" s="148">
        <f t="shared" si="10"/>
        <v>0</v>
      </c>
      <c r="M44" s="148">
        <f t="shared" si="10"/>
        <v>0</v>
      </c>
      <c r="N44" s="148">
        <f t="shared" si="10"/>
        <v>0</v>
      </c>
      <c r="O44" s="148">
        <f t="shared" si="10"/>
        <v>0</v>
      </c>
      <c r="P44" s="148">
        <f t="shared" si="10"/>
        <v>0</v>
      </c>
      <c r="Q44" s="148">
        <f t="shared" si="10"/>
        <v>0</v>
      </c>
      <c r="R44" s="148">
        <f t="shared" si="10"/>
        <v>0</v>
      </c>
      <c r="S44" s="148">
        <f t="shared" si="10"/>
        <v>0</v>
      </c>
      <c r="T44" s="148">
        <f t="shared" si="10"/>
        <v>0</v>
      </c>
      <c r="U44" s="148">
        <f t="shared" si="10"/>
        <v>0</v>
      </c>
      <c r="V44" s="148">
        <f t="shared" si="10"/>
        <v>0</v>
      </c>
      <c r="W44" s="148">
        <f t="shared" si="10"/>
        <v>0</v>
      </c>
      <c r="X44" s="148">
        <f t="shared" si="10"/>
        <v>0</v>
      </c>
      <c r="Y44" s="148">
        <f t="shared" si="10"/>
        <v>0</v>
      </c>
      <c r="Z44" s="148">
        <f t="shared" si="10"/>
        <v>0</v>
      </c>
      <c r="AA44" s="148">
        <f t="shared" si="10"/>
        <v>0</v>
      </c>
      <c r="AB44" s="148">
        <f t="shared" si="10"/>
        <v>0</v>
      </c>
      <c r="AC44" s="148">
        <f t="shared" si="10"/>
        <v>0</v>
      </c>
      <c r="AD44" s="148">
        <f t="shared" si="10"/>
        <v>0</v>
      </c>
      <c r="AE44" s="148">
        <f t="shared" si="10"/>
        <v>0</v>
      </c>
      <c r="AF44" s="148">
        <f t="shared" si="10"/>
        <v>0</v>
      </c>
      <c r="AG44" s="148">
        <f t="shared" si="10"/>
        <v>0</v>
      </c>
      <c r="AH44" s="148">
        <f t="shared" si="10"/>
        <v>0</v>
      </c>
      <c r="AI44" s="148">
        <f t="shared" si="10"/>
        <v>0</v>
      </c>
      <c r="AJ44" s="148">
        <f t="shared" si="10"/>
        <v>0</v>
      </c>
      <c r="AK44" s="148">
        <f t="shared" si="10"/>
        <v>0</v>
      </c>
      <c r="AL44" s="148">
        <f t="shared" si="10"/>
        <v>0</v>
      </c>
      <c r="AM44" s="148">
        <f t="shared" si="10"/>
        <v>0</v>
      </c>
      <c r="AN44" s="148">
        <f t="shared" si="10"/>
        <v>0</v>
      </c>
      <c r="AO44" s="148">
        <f t="shared" si="10"/>
        <v>0</v>
      </c>
      <c r="AP44" s="148">
        <f t="shared" si="10"/>
        <v>0</v>
      </c>
      <c r="AQ44" s="149">
        <f t="shared" ref="AQ44" si="15">+AQ19*$F19</f>
        <v>0</v>
      </c>
    </row>
    <row r="45" spans="2:43" x14ac:dyDescent="0.3">
      <c r="B45" s="7"/>
      <c r="C45" s="142" t="str">
        <f t="shared" si="2"/>
        <v xml:space="preserve">    - spese varie</v>
      </c>
      <c r="D45" s="7"/>
      <c r="E45" s="7"/>
      <c r="F45" s="7"/>
      <c r="G45" s="7"/>
      <c r="H45" s="147">
        <f t="shared" si="3"/>
        <v>4.4000000000000004</v>
      </c>
      <c r="I45" s="148">
        <f t="shared" si="10"/>
        <v>4.4000000000000004</v>
      </c>
      <c r="J45" s="148">
        <f t="shared" si="10"/>
        <v>4.4000000000000004</v>
      </c>
      <c r="K45" s="148">
        <f t="shared" si="10"/>
        <v>4.4000000000000004</v>
      </c>
      <c r="L45" s="148">
        <f t="shared" si="10"/>
        <v>4.4000000000000004</v>
      </c>
      <c r="M45" s="148">
        <f t="shared" si="10"/>
        <v>4.4000000000000004</v>
      </c>
      <c r="N45" s="148">
        <f t="shared" si="10"/>
        <v>4.4000000000000004</v>
      </c>
      <c r="O45" s="148">
        <f t="shared" si="10"/>
        <v>4.4000000000000004</v>
      </c>
      <c r="P45" s="148">
        <f t="shared" si="10"/>
        <v>4.4000000000000004</v>
      </c>
      <c r="Q45" s="148">
        <f t="shared" si="10"/>
        <v>4.4000000000000004</v>
      </c>
      <c r="R45" s="148">
        <f t="shared" si="10"/>
        <v>4.4000000000000004</v>
      </c>
      <c r="S45" s="148">
        <f t="shared" si="10"/>
        <v>4.4000000000000004</v>
      </c>
      <c r="T45" s="148">
        <f t="shared" si="10"/>
        <v>4.4000000000000004</v>
      </c>
      <c r="U45" s="148">
        <f t="shared" si="10"/>
        <v>4.4000000000000004</v>
      </c>
      <c r="V45" s="148">
        <f t="shared" si="10"/>
        <v>4.4000000000000004</v>
      </c>
      <c r="W45" s="148">
        <f t="shared" si="10"/>
        <v>4.4000000000000004</v>
      </c>
      <c r="X45" s="148">
        <f t="shared" si="10"/>
        <v>4.4000000000000004</v>
      </c>
      <c r="Y45" s="148">
        <f t="shared" si="10"/>
        <v>4.4000000000000004</v>
      </c>
      <c r="Z45" s="148">
        <f t="shared" si="10"/>
        <v>4.4000000000000004</v>
      </c>
      <c r="AA45" s="148">
        <f t="shared" si="10"/>
        <v>4.4000000000000004</v>
      </c>
      <c r="AB45" s="148">
        <f t="shared" si="10"/>
        <v>4.4000000000000004</v>
      </c>
      <c r="AC45" s="148">
        <f t="shared" si="10"/>
        <v>4.4000000000000004</v>
      </c>
      <c r="AD45" s="148">
        <f t="shared" si="10"/>
        <v>4.4000000000000004</v>
      </c>
      <c r="AE45" s="148">
        <f t="shared" si="10"/>
        <v>4.4000000000000004</v>
      </c>
      <c r="AF45" s="148">
        <f t="shared" si="10"/>
        <v>4.4000000000000004</v>
      </c>
      <c r="AG45" s="148">
        <f t="shared" si="10"/>
        <v>4.4000000000000004</v>
      </c>
      <c r="AH45" s="148">
        <f t="shared" si="10"/>
        <v>4.4000000000000004</v>
      </c>
      <c r="AI45" s="148">
        <f t="shared" si="10"/>
        <v>4.4000000000000004</v>
      </c>
      <c r="AJ45" s="148">
        <f t="shared" si="10"/>
        <v>4.4000000000000004</v>
      </c>
      <c r="AK45" s="148">
        <f t="shared" si="10"/>
        <v>4.4000000000000004</v>
      </c>
      <c r="AL45" s="148">
        <f t="shared" si="10"/>
        <v>4.4000000000000004</v>
      </c>
      <c r="AM45" s="148">
        <f t="shared" si="10"/>
        <v>4.4000000000000004</v>
      </c>
      <c r="AN45" s="148">
        <f t="shared" si="10"/>
        <v>4.4000000000000004</v>
      </c>
      <c r="AO45" s="148">
        <f t="shared" si="10"/>
        <v>4.4000000000000004</v>
      </c>
      <c r="AP45" s="148">
        <f t="shared" si="10"/>
        <v>4.4000000000000004</v>
      </c>
      <c r="AQ45" s="149">
        <f t="shared" ref="AQ45" si="16">+AQ20*$F20</f>
        <v>4.4000000000000004</v>
      </c>
    </row>
    <row r="46" spans="2:43" x14ac:dyDescent="0.3">
      <c r="B46" s="7"/>
      <c r="C46" s="142" t="str">
        <f t="shared" si="2"/>
        <v xml:space="preserve">    - royalties</v>
      </c>
      <c r="D46" s="7"/>
      <c r="E46" s="7"/>
      <c r="F46" s="7"/>
      <c r="G46" s="7"/>
      <c r="H46" s="147">
        <f t="shared" si="3"/>
        <v>0</v>
      </c>
      <c r="I46" s="148">
        <f t="shared" si="10"/>
        <v>0</v>
      </c>
      <c r="J46" s="148">
        <f t="shared" si="10"/>
        <v>0</v>
      </c>
      <c r="K46" s="148">
        <f t="shared" si="10"/>
        <v>0</v>
      </c>
      <c r="L46" s="148">
        <f t="shared" si="10"/>
        <v>0</v>
      </c>
      <c r="M46" s="148">
        <f t="shared" si="10"/>
        <v>0</v>
      </c>
      <c r="N46" s="148">
        <f t="shared" si="10"/>
        <v>0</v>
      </c>
      <c r="O46" s="148">
        <f t="shared" si="10"/>
        <v>0</v>
      </c>
      <c r="P46" s="148">
        <f t="shared" si="10"/>
        <v>0</v>
      </c>
      <c r="Q46" s="148">
        <f t="shared" si="10"/>
        <v>0</v>
      </c>
      <c r="R46" s="148">
        <f t="shared" si="10"/>
        <v>0</v>
      </c>
      <c r="S46" s="148">
        <f t="shared" si="10"/>
        <v>0</v>
      </c>
      <c r="T46" s="148">
        <f t="shared" si="10"/>
        <v>0</v>
      </c>
      <c r="U46" s="148">
        <f t="shared" si="10"/>
        <v>0</v>
      </c>
      <c r="V46" s="148">
        <f t="shared" si="10"/>
        <v>0</v>
      </c>
      <c r="W46" s="148">
        <f t="shared" si="10"/>
        <v>0</v>
      </c>
      <c r="X46" s="148">
        <f t="shared" si="10"/>
        <v>0</v>
      </c>
      <c r="Y46" s="148">
        <f t="shared" si="10"/>
        <v>0</v>
      </c>
      <c r="Z46" s="148">
        <f t="shared" si="10"/>
        <v>0</v>
      </c>
      <c r="AA46" s="148">
        <f t="shared" si="10"/>
        <v>0</v>
      </c>
      <c r="AB46" s="148">
        <f t="shared" si="10"/>
        <v>0</v>
      </c>
      <c r="AC46" s="148">
        <f t="shared" si="10"/>
        <v>0</v>
      </c>
      <c r="AD46" s="148">
        <f t="shared" si="10"/>
        <v>0</v>
      </c>
      <c r="AE46" s="148">
        <f t="shared" si="10"/>
        <v>0</v>
      </c>
      <c r="AF46" s="148">
        <f t="shared" si="10"/>
        <v>0</v>
      </c>
      <c r="AG46" s="148">
        <f t="shared" si="10"/>
        <v>0</v>
      </c>
      <c r="AH46" s="148">
        <f t="shared" si="10"/>
        <v>0</v>
      </c>
      <c r="AI46" s="148">
        <f t="shared" si="10"/>
        <v>0</v>
      </c>
      <c r="AJ46" s="148">
        <f t="shared" si="10"/>
        <v>0</v>
      </c>
      <c r="AK46" s="148">
        <f t="shared" si="10"/>
        <v>0</v>
      </c>
      <c r="AL46" s="148">
        <f t="shared" si="10"/>
        <v>0</v>
      </c>
      <c r="AM46" s="148">
        <f t="shared" si="10"/>
        <v>0</v>
      </c>
      <c r="AN46" s="148">
        <f t="shared" si="10"/>
        <v>0</v>
      </c>
      <c r="AO46" s="148">
        <f t="shared" si="10"/>
        <v>0</v>
      </c>
      <c r="AP46" s="148">
        <f t="shared" si="10"/>
        <v>0</v>
      </c>
      <c r="AQ46" s="149">
        <f t="shared" ref="AQ46" si="17">+AQ21*$F21</f>
        <v>0</v>
      </c>
    </row>
    <row r="47" spans="2:43" x14ac:dyDescent="0.3">
      <c r="B47" s="7"/>
      <c r="C47" s="142" t="str">
        <f t="shared" si="2"/>
        <v xml:space="preserve">    - consulenze legali, fiscali, notarili, ecc…</v>
      </c>
      <c r="D47" s="7"/>
      <c r="E47" s="7"/>
      <c r="F47" s="7"/>
      <c r="G47" s="7"/>
      <c r="H47" s="147">
        <f t="shared" si="3"/>
        <v>33</v>
      </c>
      <c r="I47" s="148">
        <f t="shared" si="10"/>
        <v>33</v>
      </c>
      <c r="J47" s="148">
        <f t="shared" si="10"/>
        <v>33</v>
      </c>
      <c r="K47" s="148">
        <f t="shared" si="10"/>
        <v>33</v>
      </c>
      <c r="L47" s="148">
        <f t="shared" si="10"/>
        <v>33</v>
      </c>
      <c r="M47" s="148">
        <f t="shared" si="10"/>
        <v>33</v>
      </c>
      <c r="N47" s="148">
        <f t="shared" si="10"/>
        <v>33</v>
      </c>
      <c r="O47" s="148">
        <f t="shared" si="10"/>
        <v>33</v>
      </c>
      <c r="P47" s="148">
        <f t="shared" si="10"/>
        <v>33</v>
      </c>
      <c r="Q47" s="148">
        <f t="shared" si="10"/>
        <v>33</v>
      </c>
      <c r="R47" s="148">
        <f t="shared" si="10"/>
        <v>33</v>
      </c>
      <c r="S47" s="148">
        <f t="shared" si="10"/>
        <v>33</v>
      </c>
      <c r="T47" s="148">
        <f t="shared" si="10"/>
        <v>33</v>
      </c>
      <c r="U47" s="148">
        <f t="shared" si="10"/>
        <v>33</v>
      </c>
      <c r="V47" s="148">
        <f t="shared" si="10"/>
        <v>33</v>
      </c>
      <c r="W47" s="148">
        <f t="shared" si="10"/>
        <v>33</v>
      </c>
      <c r="X47" s="148">
        <f t="shared" si="10"/>
        <v>33</v>
      </c>
      <c r="Y47" s="148">
        <f t="shared" si="10"/>
        <v>33</v>
      </c>
      <c r="Z47" s="148">
        <f t="shared" si="10"/>
        <v>33</v>
      </c>
      <c r="AA47" s="148">
        <f t="shared" si="10"/>
        <v>33</v>
      </c>
      <c r="AB47" s="148">
        <f t="shared" si="10"/>
        <v>33</v>
      </c>
      <c r="AC47" s="148">
        <f t="shared" si="10"/>
        <v>33</v>
      </c>
      <c r="AD47" s="148">
        <f t="shared" si="10"/>
        <v>33</v>
      </c>
      <c r="AE47" s="148">
        <f t="shared" si="10"/>
        <v>33</v>
      </c>
      <c r="AF47" s="148">
        <f t="shared" si="10"/>
        <v>33</v>
      </c>
      <c r="AG47" s="148">
        <f t="shared" si="10"/>
        <v>33</v>
      </c>
      <c r="AH47" s="148">
        <f t="shared" si="10"/>
        <v>33</v>
      </c>
      <c r="AI47" s="148">
        <f t="shared" si="10"/>
        <v>33</v>
      </c>
      <c r="AJ47" s="148">
        <f t="shared" si="10"/>
        <v>33</v>
      </c>
      <c r="AK47" s="148">
        <f t="shared" si="10"/>
        <v>33</v>
      </c>
      <c r="AL47" s="148">
        <f t="shared" si="10"/>
        <v>33</v>
      </c>
      <c r="AM47" s="148">
        <f t="shared" si="10"/>
        <v>33</v>
      </c>
      <c r="AN47" s="148">
        <f t="shared" si="10"/>
        <v>33</v>
      </c>
      <c r="AO47" s="148">
        <f t="shared" si="10"/>
        <v>33</v>
      </c>
      <c r="AP47" s="148">
        <f t="shared" si="10"/>
        <v>33</v>
      </c>
      <c r="AQ47" s="149">
        <f t="shared" ref="AQ47" si="18">+AQ22*$F22</f>
        <v>33</v>
      </c>
    </row>
    <row r="48" spans="2:43" x14ac:dyDescent="0.3">
      <c r="B48" s="7"/>
      <c r="C48" s="142" t="str">
        <f t="shared" si="2"/>
        <v xml:space="preserve">    - compensi amministratori</v>
      </c>
      <c r="D48" s="7"/>
      <c r="E48" s="7"/>
      <c r="F48" s="7"/>
      <c r="G48" s="7"/>
      <c r="H48" s="147">
        <f t="shared" si="3"/>
        <v>0</v>
      </c>
      <c r="I48" s="148">
        <f t="shared" si="10"/>
        <v>0</v>
      </c>
      <c r="J48" s="148">
        <f t="shared" si="10"/>
        <v>0</v>
      </c>
      <c r="K48" s="148">
        <f t="shared" si="10"/>
        <v>0</v>
      </c>
      <c r="L48" s="148">
        <f t="shared" si="10"/>
        <v>0</v>
      </c>
      <c r="M48" s="148">
        <f t="shared" si="10"/>
        <v>0</v>
      </c>
      <c r="N48" s="148">
        <f t="shared" si="10"/>
        <v>0</v>
      </c>
      <c r="O48" s="148">
        <f t="shared" si="10"/>
        <v>0</v>
      </c>
      <c r="P48" s="148">
        <f t="shared" si="10"/>
        <v>0</v>
      </c>
      <c r="Q48" s="148">
        <f t="shared" si="10"/>
        <v>0</v>
      </c>
      <c r="R48" s="148">
        <f t="shared" si="10"/>
        <v>0</v>
      </c>
      <c r="S48" s="148">
        <f t="shared" si="10"/>
        <v>0</v>
      </c>
      <c r="T48" s="148">
        <f t="shared" si="10"/>
        <v>0</v>
      </c>
      <c r="U48" s="148">
        <f t="shared" si="10"/>
        <v>0</v>
      </c>
      <c r="V48" s="148">
        <f t="shared" si="10"/>
        <v>0</v>
      </c>
      <c r="W48" s="148">
        <f t="shared" si="10"/>
        <v>0</v>
      </c>
      <c r="X48" s="148">
        <f t="shared" ref="I48:AP55" si="19">+X23*$F23</f>
        <v>0</v>
      </c>
      <c r="Y48" s="148">
        <f t="shared" si="19"/>
        <v>0</v>
      </c>
      <c r="Z48" s="148">
        <f t="shared" si="19"/>
        <v>0</v>
      </c>
      <c r="AA48" s="148">
        <f t="shared" si="19"/>
        <v>0</v>
      </c>
      <c r="AB48" s="148">
        <f t="shared" si="19"/>
        <v>0</v>
      </c>
      <c r="AC48" s="148">
        <f t="shared" si="19"/>
        <v>0</v>
      </c>
      <c r="AD48" s="148">
        <f t="shared" si="19"/>
        <v>0</v>
      </c>
      <c r="AE48" s="148">
        <f t="shared" si="19"/>
        <v>0</v>
      </c>
      <c r="AF48" s="148">
        <f t="shared" si="19"/>
        <v>0</v>
      </c>
      <c r="AG48" s="148">
        <f t="shared" si="19"/>
        <v>0</v>
      </c>
      <c r="AH48" s="148">
        <f t="shared" si="19"/>
        <v>0</v>
      </c>
      <c r="AI48" s="148">
        <f t="shared" si="19"/>
        <v>0</v>
      </c>
      <c r="AJ48" s="148">
        <f t="shared" si="19"/>
        <v>0</v>
      </c>
      <c r="AK48" s="148">
        <f t="shared" si="19"/>
        <v>0</v>
      </c>
      <c r="AL48" s="148">
        <f t="shared" si="19"/>
        <v>0</v>
      </c>
      <c r="AM48" s="148">
        <f t="shared" si="19"/>
        <v>0</v>
      </c>
      <c r="AN48" s="148">
        <f t="shared" si="19"/>
        <v>0</v>
      </c>
      <c r="AO48" s="148">
        <f t="shared" si="19"/>
        <v>0</v>
      </c>
      <c r="AP48" s="148">
        <f t="shared" si="19"/>
        <v>0</v>
      </c>
      <c r="AQ48" s="149">
        <f t="shared" ref="AQ48" si="20">+AQ23*$F23</f>
        <v>0</v>
      </c>
    </row>
    <row r="49" spans="2:43" x14ac:dyDescent="0.3">
      <c r="B49" s="7"/>
      <c r="C49" s="142" t="str">
        <f t="shared" si="2"/>
        <v xml:space="preserve">    - spese postali</v>
      </c>
      <c r="D49" s="7"/>
      <c r="E49" s="7"/>
      <c r="F49" s="7"/>
      <c r="G49" s="7"/>
      <c r="H49" s="147">
        <f t="shared" si="3"/>
        <v>2.2000000000000002</v>
      </c>
      <c r="I49" s="148">
        <f t="shared" si="19"/>
        <v>2.2000000000000002</v>
      </c>
      <c r="J49" s="148">
        <f t="shared" si="19"/>
        <v>2.2000000000000002</v>
      </c>
      <c r="K49" s="148">
        <f t="shared" si="19"/>
        <v>2.2000000000000002</v>
      </c>
      <c r="L49" s="148">
        <f t="shared" si="19"/>
        <v>2.2000000000000002</v>
      </c>
      <c r="M49" s="148">
        <f t="shared" si="19"/>
        <v>2.2000000000000002</v>
      </c>
      <c r="N49" s="148">
        <f t="shared" si="19"/>
        <v>2.2000000000000002</v>
      </c>
      <c r="O49" s="148">
        <f t="shared" si="19"/>
        <v>2.2000000000000002</v>
      </c>
      <c r="P49" s="148">
        <f t="shared" si="19"/>
        <v>2.2000000000000002</v>
      </c>
      <c r="Q49" s="148">
        <f t="shared" si="19"/>
        <v>2.2000000000000002</v>
      </c>
      <c r="R49" s="148">
        <f t="shared" si="19"/>
        <v>2.2000000000000002</v>
      </c>
      <c r="S49" s="148">
        <f t="shared" si="19"/>
        <v>2.2000000000000002</v>
      </c>
      <c r="T49" s="148">
        <f t="shared" si="19"/>
        <v>2.2000000000000002</v>
      </c>
      <c r="U49" s="148">
        <f t="shared" si="19"/>
        <v>2.2000000000000002</v>
      </c>
      <c r="V49" s="148">
        <f t="shared" si="19"/>
        <v>2.2000000000000002</v>
      </c>
      <c r="W49" s="148">
        <f t="shared" si="19"/>
        <v>2.2000000000000002</v>
      </c>
      <c r="X49" s="148">
        <f t="shared" si="19"/>
        <v>2.2000000000000002</v>
      </c>
      <c r="Y49" s="148">
        <f t="shared" si="19"/>
        <v>2.2000000000000002</v>
      </c>
      <c r="Z49" s="148">
        <f t="shared" si="19"/>
        <v>2.2000000000000002</v>
      </c>
      <c r="AA49" s="148">
        <f t="shared" si="19"/>
        <v>2.2000000000000002</v>
      </c>
      <c r="AB49" s="148">
        <f t="shared" si="19"/>
        <v>2.2000000000000002</v>
      </c>
      <c r="AC49" s="148">
        <f t="shared" si="19"/>
        <v>2.2000000000000002</v>
      </c>
      <c r="AD49" s="148">
        <f t="shared" si="19"/>
        <v>2.2000000000000002</v>
      </c>
      <c r="AE49" s="148">
        <f t="shared" si="19"/>
        <v>2.2000000000000002</v>
      </c>
      <c r="AF49" s="148">
        <f t="shared" si="19"/>
        <v>2.2000000000000002</v>
      </c>
      <c r="AG49" s="148">
        <f t="shared" si="19"/>
        <v>2.2000000000000002</v>
      </c>
      <c r="AH49" s="148">
        <f t="shared" si="19"/>
        <v>2.2000000000000002</v>
      </c>
      <c r="AI49" s="148">
        <f t="shared" si="19"/>
        <v>2.2000000000000002</v>
      </c>
      <c r="AJ49" s="148">
        <f t="shared" si="19"/>
        <v>2.2000000000000002</v>
      </c>
      <c r="AK49" s="148">
        <f t="shared" si="19"/>
        <v>2.2000000000000002</v>
      </c>
      <c r="AL49" s="148">
        <f t="shared" si="19"/>
        <v>2.2000000000000002</v>
      </c>
      <c r="AM49" s="148">
        <f t="shared" si="19"/>
        <v>2.2000000000000002</v>
      </c>
      <c r="AN49" s="148">
        <f t="shared" si="19"/>
        <v>2.2000000000000002</v>
      </c>
      <c r="AO49" s="148">
        <f t="shared" si="19"/>
        <v>2.2000000000000002</v>
      </c>
      <c r="AP49" s="148">
        <f t="shared" si="19"/>
        <v>2.2000000000000002</v>
      </c>
      <c r="AQ49" s="149">
        <f t="shared" ref="AQ49" si="21">+AQ24*$F24</f>
        <v>2.2000000000000002</v>
      </c>
    </row>
    <row r="50" spans="2:43" x14ac:dyDescent="0.3">
      <c r="B50" s="7"/>
      <c r="C50" s="142" t="str">
        <f t="shared" si="2"/>
        <v xml:space="preserve">    - oneri bancari</v>
      </c>
      <c r="D50" s="7"/>
      <c r="E50" s="7"/>
      <c r="F50" s="7"/>
      <c r="G50" s="7"/>
      <c r="H50" s="147">
        <f t="shared" si="3"/>
        <v>0</v>
      </c>
      <c r="I50" s="148">
        <f t="shared" si="19"/>
        <v>0</v>
      </c>
      <c r="J50" s="148">
        <f t="shared" si="19"/>
        <v>0</v>
      </c>
      <c r="K50" s="148">
        <f t="shared" si="19"/>
        <v>0</v>
      </c>
      <c r="L50" s="148">
        <f t="shared" si="19"/>
        <v>0</v>
      </c>
      <c r="M50" s="148">
        <f t="shared" si="19"/>
        <v>0</v>
      </c>
      <c r="N50" s="148">
        <f t="shared" si="19"/>
        <v>0</v>
      </c>
      <c r="O50" s="148">
        <f t="shared" si="19"/>
        <v>0</v>
      </c>
      <c r="P50" s="148">
        <f t="shared" si="19"/>
        <v>0</v>
      </c>
      <c r="Q50" s="148">
        <f t="shared" si="19"/>
        <v>0</v>
      </c>
      <c r="R50" s="148">
        <f t="shared" si="19"/>
        <v>0</v>
      </c>
      <c r="S50" s="148">
        <f t="shared" si="19"/>
        <v>0</v>
      </c>
      <c r="T50" s="148">
        <f t="shared" si="19"/>
        <v>0</v>
      </c>
      <c r="U50" s="148">
        <f t="shared" si="19"/>
        <v>0</v>
      </c>
      <c r="V50" s="148">
        <f t="shared" si="19"/>
        <v>0</v>
      </c>
      <c r="W50" s="148">
        <f t="shared" si="19"/>
        <v>0</v>
      </c>
      <c r="X50" s="148">
        <f t="shared" si="19"/>
        <v>0</v>
      </c>
      <c r="Y50" s="148">
        <f t="shared" si="19"/>
        <v>0</v>
      </c>
      <c r="Z50" s="148">
        <f t="shared" si="19"/>
        <v>0</v>
      </c>
      <c r="AA50" s="148">
        <f t="shared" si="19"/>
        <v>0</v>
      </c>
      <c r="AB50" s="148">
        <f t="shared" si="19"/>
        <v>0</v>
      </c>
      <c r="AC50" s="148">
        <f t="shared" si="19"/>
        <v>0</v>
      </c>
      <c r="AD50" s="148">
        <f t="shared" si="19"/>
        <v>0</v>
      </c>
      <c r="AE50" s="148">
        <f t="shared" si="19"/>
        <v>0</v>
      </c>
      <c r="AF50" s="148">
        <f t="shared" si="19"/>
        <v>0</v>
      </c>
      <c r="AG50" s="148">
        <f t="shared" si="19"/>
        <v>0</v>
      </c>
      <c r="AH50" s="148">
        <f t="shared" si="19"/>
        <v>0</v>
      </c>
      <c r="AI50" s="148">
        <f t="shared" si="19"/>
        <v>0</v>
      </c>
      <c r="AJ50" s="148">
        <f t="shared" si="19"/>
        <v>0</v>
      </c>
      <c r="AK50" s="148">
        <f t="shared" si="19"/>
        <v>0</v>
      </c>
      <c r="AL50" s="148">
        <f t="shared" si="19"/>
        <v>0</v>
      </c>
      <c r="AM50" s="148">
        <f t="shared" si="19"/>
        <v>0</v>
      </c>
      <c r="AN50" s="148">
        <f t="shared" si="19"/>
        <v>0</v>
      </c>
      <c r="AO50" s="148">
        <f t="shared" si="19"/>
        <v>0</v>
      </c>
      <c r="AP50" s="148">
        <f t="shared" si="19"/>
        <v>0</v>
      </c>
      <c r="AQ50" s="149">
        <f t="shared" ref="AQ50" si="22">+AQ25*$F25</f>
        <v>0</v>
      </c>
    </row>
    <row r="51" spans="2:43" x14ac:dyDescent="0.3">
      <c r="B51" s="7"/>
      <c r="C51" s="142" t="str">
        <f t="shared" si="2"/>
        <v xml:space="preserve">    - utenze</v>
      </c>
      <c r="D51" s="7"/>
      <c r="E51" s="7"/>
      <c r="F51" s="7"/>
      <c r="G51" s="7"/>
      <c r="H51" s="147">
        <f t="shared" si="3"/>
        <v>0</v>
      </c>
      <c r="I51" s="148">
        <f t="shared" si="19"/>
        <v>0</v>
      </c>
      <c r="J51" s="148">
        <f t="shared" si="19"/>
        <v>0</v>
      </c>
      <c r="K51" s="148">
        <f t="shared" si="19"/>
        <v>0</v>
      </c>
      <c r="L51" s="148">
        <f t="shared" si="19"/>
        <v>0</v>
      </c>
      <c r="M51" s="148">
        <f t="shared" si="19"/>
        <v>0</v>
      </c>
      <c r="N51" s="148">
        <f t="shared" si="19"/>
        <v>0</v>
      </c>
      <c r="O51" s="148">
        <f t="shared" si="19"/>
        <v>0</v>
      </c>
      <c r="P51" s="148">
        <f t="shared" si="19"/>
        <v>0</v>
      </c>
      <c r="Q51" s="148">
        <f t="shared" si="19"/>
        <v>0</v>
      </c>
      <c r="R51" s="148">
        <f t="shared" si="19"/>
        <v>0</v>
      </c>
      <c r="S51" s="148">
        <f t="shared" si="19"/>
        <v>0</v>
      </c>
      <c r="T51" s="148">
        <f t="shared" si="19"/>
        <v>0</v>
      </c>
      <c r="U51" s="148">
        <f t="shared" si="19"/>
        <v>0</v>
      </c>
      <c r="V51" s="148">
        <f t="shared" si="19"/>
        <v>0</v>
      </c>
      <c r="W51" s="148">
        <f t="shared" si="19"/>
        <v>0</v>
      </c>
      <c r="X51" s="148">
        <f t="shared" si="19"/>
        <v>0</v>
      </c>
      <c r="Y51" s="148">
        <f t="shared" si="19"/>
        <v>0</v>
      </c>
      <c r="Z51" s="148">
        <f t="shared" si="19"/>
        <v>0</v>
      </c>
      <c r="AA51" s="148">
        <f t="shared" si="19"/>
        <v>0</v>
      </c>
      <c r="AB51" s="148">
        <f t="shared" si="19"/>
        <v>0</v>
      </c>
      <c r="AC51" s="148">
        <f t="shared" si="19"/>
        <v>0</v>
      </c>
      <c r="AD51" s="148">
        <f t="shared" si="19"/>
        <v>0</v>
      </c>
      <c r="AE51" s="148">
        <f t="shared" si="19"/>
        <v>0</v>
      </c>
      <c r="AF51" s="148">
        <f t="shared" si="19"/>
        <v>0</v>
      </c>
      <c r="AG51" s="148">
        <f t="shared" si="19"/>
        <v>0</v>
      </c>
      <c r="AH51" s="148">
        <f t="shared" si="19"/>
        <v>0</v>
      </c>
      <c r="AI51" s="148">
        <f t="shared" si="19"/>
        <v>0</v>
      </c>
      <c r="AJ51" s="148">
        <f t="shared" si="19"/>
        <v>0</v>
      </c>
      <c r="AK51" s="148">
        <f t="shared" si="19"/>
        <v>0</v>
      </c>
      <c r="AL51" s="148">
        <f t="shared" si="19"/>
        <v>0</v>
      </c>
      <c r="AM51" s="148">
        <f t="shared" si="19"/>
        <v>0</v>
      </c>
      <c r="AN51" s="148">
        <f t="shared" si="19"/>
        <v>0</v>
      </c>
      <c r="AO51" s="148">
        <f t="shared" si="19"/>
        <v>0</v>
      </c>
      <c r="AP51" s="148">
        <f t="shared" si="19"/>
        <v>0</v>
      </c>
      <c r="AQ51" s="149">
        <f t="shared" ref="AQ51" si="23">+AQ26*$F26</f>
        <v>0</v>
      </c>
    </row>
    <row r="52" spans="2:43" x14ac:dyDescent="0.3">
      <c r="B52" s="7"/>
      <c r="C52" s="142" t="str">
        <f t="shared" si="2"/>
        <v xml:space="preserve">    - affitti e locazioni passive</v>
      </c>
      <c r="D52" s="7"/>
      <c r="E52" s="7"/>
      <c r="F52" s="7"/>
      <c r="G52" s="7"/>
      <c r="H52" s="147">
        <f t="shared" si="3"/>
        <v>0</v>
      </c>
      <c r="I52" s="148">
        <f t="shared" si="19"/>
        <v>0</v>
      </c>
      <c r="J52" s="148">
        <f t="shared" si="19"/>
        <v>0</v>
      </c>
      <c r="K52" s="148">
        <f t="shared" si="19"/>
        <v>0</v>
      </c>
      <c r="L52" s="148">
        <f t="shared" si="19"/>
        <v>0</v>
      </c>
      <c r="M52" s="148">
        <f t="shared" si="19"/>
        <v>0</v>
      </c>
      <c r="N52" s="148">
        <f t="shared" si="19"/>
        <v>0</v>
      </c>
      <c r="O52" s="148">
        <f t="shared" si="19"/>
        <v>0</v>
      </c>
      <c r="P52" s="148">
        <f t="shared" si="19"/>
        <v>0</v>
      </c>
      <c r="Q52" s="148">
        <f t="shared" si="19"/>
        <v>0</v>
      </c>
      <c r="R52" s="148">
        <f t="shared" si="19"/>
        <v>0</v>
      </c>
      <c r="S52" s="148">
        <f t="shared" si="19"/>
        <v>0</v>
      </c>
      <c r="T52" s="148">
        <f t="shared" si="19"/>
        <v>0</v>
      </c>
      <c r="U52" s="148">
        <f t="shared" si="19"/>
        <v>0</v>
      </c>
      <c r="V52" s="148">
        <f t="shared" si="19"/>
        <v>0</v>
      </c>
      <c r="W52" s="148">
        <f t="shared" si="19"/>
        <v>0</v>
      </c>
      <c r="X52" s="148">
        <f t="shared" si="19"/>
        <v>0</v>
      </c>
      <c r="Y52" s="148">
        <f t="shared" si="19"/>
        <v>0</v>
      </c>
      <c r="Z52" s="148">
        <f t="shared" si="19"/>
        <v>0</v>
      </c>
      <c r="AA52" s="148">
        <f t="shared" si="19"/>
        <v>0</v>
      </c>
      <c r="AB52" s="148">
        <f t="shared" si="19"/>
        <v>0</v>
      </c>
      <c r="AC52" s="148">
        <f t="shared" si="19"/>
        <v>0</v>
      </c>
      <c r="AD52" s="148">
        <f t="shared" si="19"/>
        <v>0</v>
      </c>
      <c r="AE52" s="148">
        <f t="shared" si="19"/>
        <v>0</v>
      </c>
      <c r="AF52" s="148">
        <f t="shared" si="19"/>
        <v>0</v>
      </c>
      <c r="AG52" s="148">
        <f t="shared" si="19"/>
        <v>0</v>
      </c>
      <c r="AH52" s="148">
        <f t="shared" si="19"/>
        <v>0</v>
      </c>
      <c r="AI52" s="148">
        <f t="shared" si="19"/>
        <v>0</v>
      </c>
      <c r="AJ52" s="148">
        <f t="shared" si="19"/>
        <v>0</v>
      </c>
      <c r="AK52" s="148">
        <f t="shared" si="19"/>
        <v>0</v>
      </c>
      <c r="AL52" s="148">
        <f t="shared" si="19"/>
        <v>0</v>
      </c>
      <c r="AM52" s="148">
        <f t="shared" si="19"/>
        <v>0</v>
      </c>
      <c r="AN52" s="148">
        <f t="shared" si="19"/>
        <v>0</v>
      </c>
      <c r="AO52" s="148">
        <f t="shared" si="19"/>
        <v>0</v>
      </c>
      <c r="AP52" s="148">
        <f t="shared" si="19"/>
        <v>0</v>
      </c>
      <c r="AQ52" s="149">
        <f t="shared" ref="AQ52" si="24">+AQ27*$F27</f>
        <v>0</v>
      </c>
    </row>
    <row r="53" spans="2:43" x14ac:dyDescent="0.3">
      <c r="B53" s="7"/>
      <c r="C53" s="142" t="str">
        <f t="shared" si="2"/>
        <v xml:space="preserve">    - altri costi amministrativi</v>
      </c>
      <c r="D53" s="7"/>
      <c r="E53" s="7"/>
      <c r="F53" s="7"/>
      <c r="G53" s="7"/>
      <c r="H53" s="147">
        <f t="shared" si="3"/>
        <v>22</v>
      </c>
      <c r="I53" s="148">
        <f t="shared" si="19"/>
        <v>22</v>
      </c>
      <c r="J53" s="148">
        <f t="shared" si="19"/>
        <v>22</v>
      </c>
      <c r="K53" s="148">
        <f t="shared" si="19"/>
        <v>22</v>
      </c>
      <c r="L53" s="148">
        <f t="shared" si="19"/>
        <v>22</v>
      </c>
      <c r="M53" s="148">
        <f t="shared" si="19"/>
        <v>22</v>
      </c>
      <c r="N53" s="148">
        <f t="shared" si="19"/>
        <v>22</v>
      </c>
      <c r="O53" s="148">
        <f t="shared" si="19"/>
        <v>22</v>
      </c>
      <c r="P53" s="148">
        <f t="shared" si="19"/>
        <v>22</v>
      </c>
      <c r="Q53" s="148">
        <f t="shared" si="19"/>
        <v>22</v>
      </c>
      <c r="R53" s="148">
        <f t="shared" si="19"/>
        <v>22</v>
      </c>
      <c r="S53" s="148">
        <f t="shared" si="19"/>
        <v>22</v>
      </c>
      <c r="T53" s="148">
        <f t="shared" si="19"/>
        <v>22</v>
      </c>
      <c r="U53" s="148">
        <f t="shared" si="19"/>
        <v>22</v>
      </c>
      <c r="V53" s="148">
        <f t="shared" si="19"/>
        <v>22</v>
      </c>
      <c r="W53" s="148">
        <f t="shared" si="19"/>
        <v>22</v>
      </c>
      <c r="X53" s="148">
        <f t="shared" si="19"/>
        <v>22</v>
      </c>
      <c r="Y53" s="148">
        <f t="shared" si="19"/>
        <v>22</v>
      </c>
      <c r="Z53" s="148">
        <f t="shared" si="19"/>
        <v>22</v>
      </c>
      <c r="AA53" s="148">
        <f t="shared" si="19"/>
        <v>22</v>
      </c>
      <c r="AB53" s="148">
        <f t="shared" si="19"/>
        <v>22</v>
      </c>
      <c r="AC53" s="148">
        <f t="shared" si="19"/>
        <v>22</v>
      </c>
      <c r="AD53" s="148">
        <f t="shared" si="19"/>
        <v>22</v>
      </c>
      <c r="AE53" s="148">
        <f t="shared" si="19"/>
        <v>22</v>
      </c>
      <c r="AF53" s="148">
        <f t="shared" si="19"/>
        <v>22</v>
      </c>
      <c r="AG53" s="148">
        <f t="shared" si="19"/>
        <v>22</v>
      </c>
      <c r="AH53" s="148">
        <f t="shared" si="19"/>
        <v>22</v>
      </c>
      <c r="AI53" s="148">
        <f t="shared" si="19"/>
        <v>22</v>
      </c>
      <c r="AJ53" s="148">
        <f t="shared" si="19"/>
        <v>22</v>
      </c>
      <c r="AK53" s="148">
        <f t="shared" si="19"/>
        <v>22</v>
      </c>
      <c r="AL53" s="148">
        <f t="shared" si="19"/>
        <v>22</v>
      </c>
      <c r="AM53" s="148">
        <f t="shared" si="19"/>
        <v>22</v>
      </c>
      <c r="AN53" s="148">
        <f t="shared" si="19"/>
        <v>22</v>
      </c>
      <c r="AO53" s="148">
        <f t="shared" si="19"/>
        <v>22</v>
      </c>
      <c r="AP53" s="148">
        <f t="shared" si="19"/>
        <v>22</v>
      </c>
      <c r="AQ53" s="149">
        <f t="shared" ref="AQ53" si="25">+AQ28*$F28</f>
        <v>22</v>
      </c>
    </row>
    <row r="54" spans="2:43" x14ac:dyDescent="0.3">
      <c r="B54" s="7"/>
      <c r="C54" s="142" t="str">
        <f t="shared" si="2"/>
        <v xml:space="preserve">    - costi diversi</v>
      </c>
      <c r="D54" s="7"/>
      <c r="E54" s="7"/>
      <c r="F54" s="7"/>
      <c r="G54" s="7"/>
      <c r="H54" s="147">
        <f t="shared" si="3"/>
        <v>6.6</v>
      </c>
      <c r="I54" s="148">
        <f t="shared" si="19"/>
        <v>6.6</v>
      </c>
      <c r="J54" s="148">
        <f t="shared" si="19"/>
        <v>6.6</v>
      </c>
      <c r="K54" s="148">
        <f t="shared" si="19"/>
        <v>6.6</v>
      </c>
      <c r="L54" s="148">
        <f t="shared" si="19"/>
        <v>6.6</v>
      </c>
      <c r="M54" s="148">
        <f t="shared" si="19"/>
        <v>6.6</v>
      </c>
      <c r="N54" s="148">
        <f t="shared" si="19"/>
        <v>6.6</v>
      </c>
      <c r="O54" s="148">
        <f t="shared" si="19"/>
        <v>6.6</v>
      </c>
      <c r="P54" s="148">
        <f t="shared" si="19"/>
        <v>6.6</v>
      </c>
      <c r="Q54" s="148">
        <f t="shared" si="19"/>
        <v>6.6</v>
      </c>
      <c r="R54" s="148">
        <f t="shared" si="19"/>
        <v>6.6</v>
      </c>
      <c r="S54" s="148">
        <f t="shared" si="19"/>
        <v>6.6</v>
      </c>
      <c r="T54" s="148">
        <f t="shared" si="19"/>
        <v>6.6</v>
      </c>
      <c r="U54" s="148">
        <f t="shared" si="19"/>
        <v>6.6</v>
      </c>
      <c r="V54" s="148">
        <f t="shared" si="19"/>
        <v>6.6</v>
      </c>
      <c r="W54" s="148">
        <f t="shared" si="19"/>
        <v>6.6</v>
      </c>
      <c r="X54" s="148">
        <f t="shared" si="19"/>
        <v>6.6</v>
      </c>
      <c r="Y54" s="148">
        <f t="shared" si="19"/>
        <v>6.6</v>
      </c>
      <c r="Z54" s="148">
        <f t="shared" si="19"/>
        <v>6.6</v>
      </c>
      <c r="AA54" s="148">
        <f t="shared" si="19"/>
        <v>6.6</v>
      </c>
      <c r="AB54" s="148">
        <f t="shared" si="19"/>
        <v>6.6</v>
      </c>
      <c r="AC54" s="148">
        <f t="shared" si="19"/>
        <v>6.6</v>
      </c>
      <c r="AD54" s="148">
        <f t="shared" si="19"/>
        <v>6.6</v>
      </c>
      <c r="AE54" s="148">
        <f t="shared" si="19"/>
        <v>6.6</v>
      </c>
      <c r="AF54" s="148">
        <f t="shared" si="19"/>
        <v>6.6</v>
      </c>
      <c r="AG54" s="148">
        <f t="shared" si="19"/>
        <v>6.6</v>
      </c>
      <c r="AH54" s="148">
        <f t="shared" si="19"/>
        <v>6.6</v>
      </c>
      <c r="AI54" s="148">
        <f t="shared" si="19"/>
        <v>6.6</v>
      </c>
      <c r="AJ54" s="148">
        <f t="shared" si="19"/>
        <v>6.6</v>
      </c>
      <c r="AK54" s="148">
        <f t="shared" si="19"/>
        <v>6.6</v>
      </c>
      <c r="AL54" s="148">
        <f t="shared" si="19"/>
        <v>6.6</v>
      </c>
      <c r="AM54" s="148">
        <f t="shared" si="19"/>
        <v>6.6</v>
      </c>
      <c r="AN54" s="148">
        <f t="shared" si="19"/>
        <v>6.6</v>
      </c>
      <c r="AO54" s="148">
        <f t="shared" si="19"/>
        <v>6.6</v>
      </c>
      <c r="AP54" s="148">
        <f t="shared" si="19"/>
        <v>6.6</v>
      </c>
      <c r="AQ54" s="149">
        <f t="shared" ref="AQ54" si="26">+AQ29*$F29</f>
        <v>6.6</v>
      </c>
    </row>
    <row r="55" spans="2:43" ht="15" thickBot="1" x14ac:dyDescent="0.35">
      <c r="B55" s="7"/>
      <c r="C55" s="143" t="str">
        <f t="shared" si="2"/>
        <v xml:space="preserve">    - premi assicurativi</v>
      </c>
      <c r="D55" s="7"/>
      <c r="E55" s="7"/>
      <c r="F55" s="7"/>
      <c r="G55" s="7"/>
      <c r="H55" s="150">
        <f t="shared" si="3"/>
        <v>0</v>
      </c>
      <c r="I55" s="151">
        <f t="shared" si="19"/>
        <v>0</v>
      </c>
      <c r="J55" s="151">
        <f t="shared" si="19"/>
        <v>0</v>
      </c>
      <c r="K55" s="151">
        <f t="shared" si="19"/>
        <v>0</v>
      </c>
      <c r="L55" s="151">
        <f t="shared" si="19"/>
        <v>0</v>
      </c>
      <c r="M55" s="151">
        <f t="shared" si="19"/>
        <v>0</v>
      </c>
      <c r="N55" s="151">
        <f t="shared" si="19"/>
        <v>0</v>
      </c>
      <c r="O55" s="151">
        <f t="shared" si="19"/>
        <v>0</v>
      </c>
      <c r="P55" s="151">
        <f t="shared" si="19"/>
        <v>0</v>
      </c>
      <c r="Q55" s="151">
        <f t="shared" si="19"/>
        <v>0</v>
      </c>
      <c r="R55" s="151">
        <f t="shared" si="19"/>
        <v>0</v>
      </c>
      <c r="S55" s="151">
        <f t="shared" si="19"/>
        <v>0</v>
      </c>
      <c r="T55" s="151">
        <f t="shared" si="19"/>
        <v>0</v>
      </c>
      <c r="U55" s="151">
        <f t="shared" si="19"/>
        <v>0</v>
      </c>
      <c r="V55" s="151">
        <f t="shared" si="19"/>
        <v>0</v>
      </c>
      <c r="W55" s="151">
        <f t="shared" si="19"/>
        <v>0</v>
      </c>
      <c r="X55" s="151">
        <f t="shared" si="19"/>
        <v>0</v>
      </c>
      <c r="Y55" s="151">
        <f t="shared" si="19"/>
        <v>0</v>
      </c>
      <c r="Z55" s="151">
        <f t="shared" si="19"/>
        <v>0</v>
      </c>
      <c r="AA55" s="151">
        <f t="shared" si="19"/>
        <v>0</v>
      </c>
      <c r="AB55" s="151">
        <f t="shared" si="19"/>
        <v>0</v>
      </c>
      <c r="AC55" s="151">
        <f t="shared" si="19"/>
        <v>0</v>
      </c>
      <c r="AD55" s="151">
        <f t="shared" si="19"/>
        <v>0</v>
      </c>
      <c r="AE55" s="151">
        <f t="shared" si="19"/>
        <v>0</v>
      </c>
      <c r="AF55" s="151">
        <f t="shared" si="19"/>
        <v>0</v>
      </c>
      <c r="AG55" s="151">
        <f t="shared" si="19"/>
        <v>0</v>
      </c>
      <c r="AH55" s="151">
        <f t="shared" si="19"/>
        <v>0</v>
      </c>
      <c r="AI55" s="151">
        <f t="shared" si="19"/>
        <v>0</v>
      </c>
      <c r="AJ55" s="151">
        <f t="shared" si="19"/>
        <v>0</v>
      </c>
      <c r="AK55" s="151">
        <f t="shared" si="19"/>
        <v>0</v>
      </c>
      <c r="AL55" s="151">
        <f t="shared" si="19"/>
        <v>0</v>
      </c>
      <c r="AM55" s="151">
        <f t="shared" si="19"/>
        <v>0</v>
      </c>
      <c r="AN55" s="151">
        <f t="shared" si="19"/>
        <v>0</v>
      </c>
      <c r="AO55" s="151">
        <f t="shared" ref="AO55:AQ55" si="27">+AO30*$F30</f>
        <v>0</v>
      </c>
      <c r="AP55" s="151">
        <f t="shared" si="27"/>
        <v>0</v>
      </c>
      <c r="AQ55" s="152">
        <f t="shared" si="27"/>
        <v>0</v>
      </c>
    </row>
    <row r="56" spans="2:43" x14ac:dyDescent="0.3">
      <c r="B56" s="7"/>
      <c r="C56" s="8" t="s">
        <v>190</v>
      </c>
      <c r="D56" s="7"/>
      <c r="E56" s="7"/>
      <c r="F56" s="7"/>
      <c r="G56" s="7"/>
      <c r="H56" s="8">
        <f>SUM(H33:H55)</f>
        <v>11976.8</v>
      </c>
      <c r="I56" s="8">
        <f t="shared" ref="I56:AQ56" si="28">SUM(I33:I55)</f>
        <v>11976.8</v>
      </c>
      <c r="J56" s="8">
        <f t="shared" si="28"/>
        <v>11976.8</v>
      </c>
      <c r="K56" s="8">
        <f t="shared" si="28"/>
        <v>11976.8</v>
      </c>
      <c r="L56" s="8">
        <f t="shared" si="28"/>
        <v>11976.8</v>
      </c>
      <c r="M56" s="8">
        <f t="shared" si="28"/>
        <v>11976.8</v>
      </c>
      <c r="N56" s="8">
        <f t="shared" si="28"/>
        <v>11976.8</v>
      </c>
      <c r="O56" s="8">
        <f t="shared" si="28"/>
        <v>11976.8</v>
      </c>
      <c r="P56" s="8">
        <f t="shared" si="28"/>
        <v>11976.8</v>
      </c>
      <c r="Q56" s="8">
        <f t="shared" si="28"/>
        <v>11976.8</v>
      </c>
      <c r="R56" s="8">
        <f t="shared" si="28"/>
        <v>11976.8</v>
      </c>
      <c r="S56" s="8">
        <f t="shared" si="28"/>
        <v>11976.8</v>
      </c>
      <c r="T56" s="8">
        <f t="shared" si="28"/>
        <v>14481.500000000002</v>
      </c>
      <c r="U56" s="8">
        <f t="shared" si="28"/>
        <v>14481.500000000002</v>
      </c>
      <c r="V56" s="8">
        <f t="shared" si="28"/>
        <v>14481.500000000002</v>
      </c>
      <c r="W56" s="8">
        <f t="shared" si="28"/>
        <v>14481.500000000002</v>
      </c>
      <c r="X56" s="8">
        <f t="shared" si="28"/>
        <v>14481.500000000002</v>
      </c>
      <c r="Y56" s="8">
        <f t="shared" si="28"/>
        <v>14481.500000000002</v>
      </c>
      <c r="Z56" s="8">
        <f t="shared" si="28"/>
        <v>14481.500000000002</v>
      </c>
      <c r="AA56" s="8">
        <f t="shared" si="28"/>
        <v>14481.500000000002</v>
      </c>
      <c r="AB56" s="8">
        <f t="shared" si="28"/>
        <v>14481.500000000002</v>
      </c>
      <c r="AC56" s="8">
        <f t="shared" si="28"/>
        <v>14481.500000000002</v>
      </c>
      <c r="AD56" s="8">
        <f t="shared" si="28"/>
        <v>14481.500000000002</v>
      </c>
      <c r="AE56" s="8">
        <f t="shared" si="28"/>
        <v>14481.500000000002</v>
      </c>
      <c r="AF56" s="8">
        <f t="shared" si="28"/>
        <v>14481.500000000002</v>
      </c>
      <c r="AG56" s="8">
        <f t="shared" si="28"/>
        <v>14481.500000000002</v>
      </c>
      <c r="AH56" s="8">
        <f t="shared" si="28"/>
        <v>14481.500000000002</v>
      </c>
      <c r="AI56" s="8">
        <f t="shared" si="28"/>
        <v>14481.500000000002</v>
      </c>
      <c r="AJ56" s="8">
        <f t="shared" si="28"/>
        <v>14481.500000000002</v>
      </c>
      <c r="AK56" s="8">
        <f t="shared" si="28"/>
        <v>14481.500000000002</v>
      </c>
      <c r="AL56" s="8">
        <f t="shared" si="28"/>
        <v>14481.500000000002</v>
      </c>
      <c r="AM56" s="8">
        <f t="shared" si="28"/>
        <v>14481.500000000002</v>
      </c>
      <c r="AN56" s="8">
        <f t="shared" si="28"/>
        <v>14481.500000000002</v>
      </c>
      <c r="AO56" s="8">
        <f t="shared" si="28"/>
        <v>14481.500000000002</v>
      </c>
      <c r="AP56" s="8">
        <f t="shared" si="28"/>
        <v>14481.500000000002</v>
      </c>
      <c r="AQ56" s="8">
        <f t="shared" si="28"/>
        <v>14481.500000000002</v>
      </c>
    </row>
    <row r="57" spans="2:43" x14ac:dyDescent="0.3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2:43" ht="15" thickBot="1" x14ac:dyDescent="0.35">
      <c r="B58" s="7"/>
      <c r="C58" s="25" t="s">
        <v>119</v>
      </c>
      <c r="D58" s="7"/>
      <c r="E58" s="7"/>
      <c r="F58" s="7"/>
      <c r="G58" s="7"/>
      <c r="H58" s="122" t="str">
        <f>+H7</f>
        <v>gen 2017</v>
      </c>
      <c r="I58" s="122">
        <f t="shared" ref="I58:AQ58" si="29">+I7</f>
        <v>42794</v>
      </c>
      <c r="J58" s="122">
        <f t="shared" si="29"/>
        <v>42825</v>
      </c>
      <c r="K58" s="122">
        <f t="shared" si="29"/>
        <v>42855</v>
      </c>
      <c r="L58" s="122">
        <f t="shared" si="29"/>
        <v>42886</v>
      </c>
      <c r="M58" s="122">
        <f t="shared" si="29"/>
        <v>42916</v>
      </c>
      <c r="N58" s="122">
        <f t="shared" si="29"/>
        <v>42947</v>
      </c>
      <c r="O58" s="122">
        <f t="shared" si="29"/>
        <v>42978</v>
      </c>
      <c r="P58" s="122">
        <f t="shared" si="29"/>
        <v>43008</v>
      </c>
      <c r="Q58" s="122">
        <f t="shared" si="29"/>
        <v>43039</v>
      </c>
      <c r="R58" s="122">
        <f t="shared" si="29"/>
        <v>43069</v>
      </c>
      <c r="S58" s="122">
        <f t="shared" si="29"/>
        <v>43100</v>
      </c>
      <c r="T58" s="122">
        <f t="shared" si="29"/>
        <v>43131</v>
      </c>
      <c r="U58" s="122">
        <f t="shared" si="29"/>
        <v>43159</v>
      </c>
      <c r="V58" s="122">
        <f t="shared" si="29"/>
        <v>43190</v>
      </c>
      <c r="W58" s="122">
        <f t="shared" si="29"/>
        <v>43220</v>
      </c>
      <c r="X58" s="122">
        <f t="shared" si="29"/>
        <v>43251</v>
      </c>
      <c r="Y58" s="122">
        <f t="shared" si="29"/>
        <v>43281</v>
      </c>
      <c r="Z58" s="122">
        <f t="shared" si="29"/>
        <v>43312</v>
      </c>
      <c r="AA58" s="122">
        <f t="shared" si="29"/>
        <v>43343</v>
      </c>
      <c r="AB58" s="122">
        <f t="shared" si="29"/>
        <v>43373</v>
      </c>
      <c r="AC58" s="122">
        <f t="shared" si="29"/>
        <v>43404</v>
      </c>
      <c r="AD58" s="122">
        <f t="shared" si="29"/>
        <v>43434</v>
      </c>
      <c r="AE58" s="122">
        <f t="shared" si="29"/>
        <v>43465</v>
      </c>
      <c r="AF58" s="122">
        <f t="shared" si="29"/>
        <v>43496</v>
      </c>
      <c r="AG58" s="122">
        <f t="shared" si="29"/>
        <v>43524</v>
      </c>
      <c r="AH58" s="122">
        <f t="shared" si="29"/>
        <v>43555</v>
      </c>
      <c r="AI58" s="122">
        <f t="shared" si="29"/>
        <v>43585</v>
      </c>
      <c r="AJ58" s="122">
        <f t="shared" si="29"/>
        <v>43616</v>
      </c>
      <c r="AK58" s="122">
        <f t="shared" si="29"/>
        <v>43646</v>
      </c>
      <c r="AL58" s="122">
        <f t="shared" si="29"/>
        <v>43677</v>
      </c>
      <c r="AM58" s="122">
        <f t="shared" si="29"/>
        <v>43708</v>
      </c>
      <c r="AN58" s="122">
        <f t="shared" si="29"/>
        <v>43738</v>
      </c>
      <c r="AO58" s="122">
        <f t="shared" si="29"/>
        <v>43769</v>
      </c>
      <c r="AP58" s="122">
        <f t="shared" si="29"/>
        <v>43799</v>
      </c>
      <c r="AQ58" s="122">
        <f t="shared" si="29"/>
        <v>43830</v>
      </c>
    </row>
    <row r="59" spans="2:43" x14ac:dyDescent="0.3">
      <c r="B59" s="7"/>
      <c r="C59" s="141" t="str">
        <f>+C33</f>
        <v xml:space="preserve">    - Costi variabili di produzione</v>
      </c>
      <c r="D59" s="7"/>
      <c r="E59" s="7"/>
      <c r="F59" s="7"/>
      <c r="G59" s="7"/>
      <c r="H59" s="144">
        <f>+IF($G8=0,H8+H33,0)</f>
        <v>0</v>
      </c>
      <c r="I59" s="145">
        <f>+IF($G8=0,I8+I33,IF($G8=30,H8+H33,0))</f>
        <v>21606.2</v>
      </c>
      <c r="J59" s="145">
        <f>+IF($G8=0,J8+J33,IF($G8=30,I8+I33,IF($G8=60,H8+H33,0)))</f>
        <v>21606.2</v>
      </c>
      <c r="K59" s="145">
        <f>+IF($G8=0,K8+K33,IF($G8=30,J8+J33,IF($G8=60,I8+I33,H8+H33)))</f>
        <v>21606.2</v>
      </c>
      <c r="L59" s="145">
        <f t="shared" ref="L59:AO67" si="30">+IF($G8=0,L8+L33,IF($G8=30,K8+K33,IF($G8=60,J8+J33,I8+I33)))</f>
        <v>21606.2</v>
      </c>
      <c r="M59" s="145">
        <f t="shared" si="30"/>
        <v>21606.2</v>
      </c>
      <c r="N59" s="145">
        <f t="shared" si="30"/>
        <v>21606.2</v>
      </c>
      <c r="O59" s="145">
        <f t="shared" si="30"/>
        <v>21606.2</v>
      </c>
      <c r="P59" s="145">
        <f t="shared" si="30"/>
        <v>21606.2</v>
      </c>
      <c r="Q59" s="145">
        <f t="shared" si="30"/>
        <v>21606.2</v>
      </c>
      <c r="R59" s="145">
        <f t="shared" si="30"/>
        <v>21606.2</v>
      </c>
      <c r="S59" s="145">
        <f t="shared" si="30"/>
        <v>21606.2</v>
      </c>
      <c r="T59" s="145">
        <f t="shared" si="30"/>
        <v>21606.2</v>
      </c>
      <c r="U59" s="145">
        <f t="shared" si="30"/>
        <v>26236.1</v>
      </c>
      <c r="V59" s="145">
        <f t="shared" si="30"/>
        <v>26236.1</v>
      </c>
      <c r="W59" s="145">
        <f t="shared" si="30"/>
        <v>26236.1</v>
      </c>
      <c r="X59" s="145">
        <f t="shared" si="30"/>
        <v>26236.1</v>
      </c>
      <c r="Y59" s="145">
        <f t="shared" si="30"/>
        <v>26236.1</v>
      </c>
      <c r="Z59" s="145">
        <f t="shared" si="30"/>
        <v>26236.1</v>
      </c>
      <c r="AA59" s="145">
        <f t="shared" si="30"/>
        <v>26236.1</v>
      </c>
      <c r="AB59" s="145">
        <f t="shared" si="30"/>
        <v>26236.1</v>
      </c>
      <c r="AC59" s="145">
        <f t="shared" si="30"/>
        <v>26236.1</v>
      </c>
      <c r="AD59" s="145">
        <f t="shared" si="30"/>
        <v>26236.1</v>
      </c>
      <c r="AE59" s="145">
        <f t="shared" si="30"/>
        <v>26236.1</v>
      </c>
      <c r="AF59" s="145">
        <f t="shared" si="30"/>
        <v>26236.1</v>
      </c>
      <c r="AG59" s="145">
        <f t="shared" si="30"/>
        <v>26236.1</v>
      </c>
      <c r="AH59" s="145">
        <f t="shared" si="30"/>
        <v>26236.1</v>
      </c>
      <c r="AI59" s="145">
        <f t="shared" si="30"/>
        <v>26236.1</v>
      </c>
      <c r="AJ59" s="145">
        <f t="shared" si="30"/>
        <v>26236.1</v>
      </c>
      <c r="AK59" s="145">
        <f t="shared" si="30"/>
        <v>26236.1</v>
      </c>
      <c r="AL59" s="145">
        <f t="shared" si="30"/>
        <v>26236.1</v>
      </c>
      <c r="AM59" s="145">
        <f t="shared" si="30"/>
        <v>26236.1</v>
      </c>
      <c r="AN59" s="145">
        <f t="shared" si="30"/>
        <v>26236.1</v>
      </c>
      <c r="AO59" s="145">
        <f t="shared" si="30"/>
        <v>26236.1</v>
      </c>
      <c r="AP59" s="145">
        <f>+IF($G8=0,AP8+AP33,IF($G8=30,AO8+AO33,IF($G8=60,AN8+AN33,AM8+AM33)))</f>
        <v>26236.1</v>
      </c>
      <c r="AQ59" s="146">
        <f t="shared" ref="AQ59:AQ74" si="31">+IF($G8=0,AQ8+AQ33,IF($G8=30,AP8+AP33,IF($G8=60,AO8+AO33,AN8+AN33)))</f>
        <v>26236.1</v>
      </c>
    </row>
    <row r="60" spans="2:43" x14ac:dyDescent="0.3">
      <c r="B60" s="7"/>
      <c r="C60" s="142" t="str">
        <f t="shared" ref="C60:C81" si="32">+C34</f>
        <v xml:space="preserve">    - Costi variabili commerciali</v>
      </c>
      <c r="D60" s="7"/>
      <c r="E60" s="7"/>
      <c r="F60" s="7"/>
      <c r="G60" s="7"/>
      <c r="H60" s="147">
        <f t="shared" ref="H60:H81" si="33">+IF($G9=0,H9+H34,0)</f>
        <v>0</v>
      </c>
      <c r="I60" s="148">
        <f t="shared" ref="I60:I81" si="34">+IF($G9=0,I9+I34,IF($G9=30,H9+H34,0))</f>
        <v>21606.2</v>
      </c>
      <c r="J60" s="148">
        <f t="shared" ref="J60:J81" si="35">+IF($G9=0,J9+J34,IF($G9=30,I9+I34,IF($G9=60,H9+H34,0)))</f>
        <v>21606.2</v>
      </c>
      <c r="K60" s="148">
        <f t="shared" ref="K60:K81" si="36">+IF($G9=0,K9+K34,IF($G9=30,J9+J34,IF($G9=60,I9+I34,H9+H34)))</f>
        <v>21606.2</v>
      </c>
      <c r="L60" s="148">
        <f t="shared" si="30"/>
        <v>21606.2</v>
      </c>
      <c r="M60" s="148">
        <f t="shared" si="30"/>
        <v>21606.2</v>
      </c>
      <c r="N60" s="148">
        <f t="shared" si="30"/>
        <v>21606.2</v>
      </c>
      <c r="O60" s="148">
        <f t="shared" si="30"/>
        <v>21606.2</v>
      </c>
      <c r="P60" s="148">
        <f t="shared" si="30"/>
        <v>21606.2</v>
      </c>
      <c r="Q60" s="148">
        <f t="shared" si="30"/>
        <v>21606.2</v>
      </c>
      <c r="R60" s="148">
        <f t="shared" si="30"/>
        <v>21606.2</v>
      </c>
      <c r="S60" s="148">
        <f t="shared" si="30"/>
        <v>21606.2</v>
      </c>
      <c r="T60" s="148">
        <f t="shared" si="30"/>
        <v>21606.2</v>
      </c>
      <c r="U60" s="148">
        <f t="shared" si="30"/>
        <v>26236.1</v>
      </c>
      <c r="V60" s="148">
        <f t="shared" si="30"/>
        <v>26236.1</v>
      </c>
      <c r="W60" s="148">
        <f t="shared" si="30"/>
        <v>26236.1</v>
      </c>
      <c r="X60" s="148">
        <f t="shared" si="30"/>
        <v>26236.1</v>
      </c>
      <c r="Y60" s="148">
        <f t="shared" si="30"/>
        <v>26236.1</v>
      </c>
      <c r="Z60" s="148">
        <f t="shared" si="30"/>
        <v>26236.1</v>
      </c>
      <c r="AA60" s="148">
        <f t="shared" si="30"/>
        <v>26236.1</v>
      </c>
      <c r="AB60" s="148">
        <f t="shared" si="30"/>
        <v>26236.1</v>
      </c>
      <c r="AC60" s="148">
        <f t="shared" si="30"/>
        <v>26236.1</v>
      </c>
      <c r="AD60" s="148">
        <f t="shared" si="30"/>
        <v>26236.1</v>
      </c>
      <c r="AE60" s="148">
        <f t="shared" si="30"/>
        <v>26236.1</v>
      </c>
      <c r="AF60" s="148">
        <f t="shared" si="30"/>
        <v>26236.1</v>
      </c>
      <c r="AG60" s="148">
        <f t="shared" si="30"/>
        <v>26236.1</v>
      </c>
      <c r="AH60" s="148">
        <f t="shared" si="30"/>
        <v>26236.1</v>
      </c>
      <c r="AI60" s="148">
        <f t="shared" si="30"/>
        <v>26236.1</v>
      </c>
      <c r="AJ60" s="148">
        <f t="shared" si="30"/>
        <v>26236.1</v>
      </c>
      <c r="AK60" s="148">
        <f t="shared" si="30"/>
        <v>26236.1</v>
      </c>
      <c r="AL60" s="148">
        <f t="shared" si="30"/>
        <v>26236.1</v>
      </c>
      <c r="AM60" s="148">
        <f t="shared" si="30"/>
        <v>26236.1</v>
      </c>
      <c r="AN60" s="148">
        <f t="shared" si="30"/>
        <v>26236.1</v>
      </c>
      <c r="AO60" s="148">
        <f t="shared" si="30"/>
        <v>26236.1</v>
      </c>
      <c r="AP60" s="148">
        <f t="shared" ref="AP60:AP81" si="37">+IF($G9=0,AP9+AP34,IF($G9=30,AO9+AO34,IF($G9=60,AN9+AN34,AM9+AM34)))</f>
        <v>26236.1</v>
      </c>
      <c r="AQ60" s="149">
        <f t="shared" si="31"/>
        <v>26236.1</v>
      </c>
    </row>
    <row r="61" spans="2:43" x14ac:dyDescent="0.3">
      <c r="B61" s="7"/>
      <c r="C61" s="142" t="str">
        <f t="shared" si="32"/>
        <v xml:space="preserve">    - Altri costi variabili</v>
      </c>
      <c r="D61" s="7"/>
      <c r="E61" s="7"/>
      <c r="F61" s="7"/>
      <c r="G61" s="7"/>
      <c r="H61" s="147">
        <f t="shared" si="33"/>
        <v>0</v>
      </c>
      <c r="I61" s="148">
        <f t="shared" si="34"/>
        <v>21606.2</v>
      </c>
      <c r="J61" s="148">
        <f t="shared" si="35"/>
        <v>21606.2</v>
      </c>
      <c r="K61" s="148">
        <f t="shared" si="36"/>
        <v>21606.2</v>
      </c>
      <c r="L61" s="148">
        <f t="shared" si="30"/>
        <v>21606.2</v>
      </c>
      <c r="M61" s="148">
        <f t="shared" si="30"/>
        <v>21606.2</v>
      </c>
      <c r="N61" s="148">
        <f t="shared" si="30"/>
        <v>21606.2</v>
      </c>
      <c r="O61" s="148">
        <f t="shared" si="30"/>
        <v>21606.2</v>
      </c>
      <c r="P61" s="148">
        <f t="shared" si="30"/>
        <v>21606.2</v>
      </c>
      <c r="Q61" s="148">
        <f t="shared" si="30"/>
        <v>21606.2</v>
      </c>
      <c r="R61" s="148">
        <f t="shared" si="30"/>
        <v>21606.2</v>
      </c>
      <c r="S61" s="148">
        <f t="shared" si="30"/>
        <v>21606.2</v>
      </c>
      <c r="T61" s="148">
        <f t="shared" si="30"/>
        <v>21606.2</v>
      </c>
      <c r="U61" s="148">
        <f t="shared" si="30"/>
        <v>26236.1</v>
      </c>
      <c r="V61" s="148">
        <f t="shared" si="30"/>
        <v>26236.1</v>
      </c>
      <c r="W61" s="148">
        <f t="shared" si="30"/>
        <v>26236.1</v>
      </c>
      <c r="X61" s="148">
        <f t="shared" si="30"/>
        <v>26236.1</v>
      </c>
      <c r="Y61" s="148">
        <f t="shared" si="30"/>
        <v>26236.1</v>
      </c>
      <c r="Z61" s="148">
        <f t="shared" si="30"/>
        <v>26236.1</v>
      </c>
      <c r="AA61" s="148">
        <f t="shared" si="30"/>
        <v>26236.1</v>
      </c>
      <c r="AB61" s="148">
        <f t="shared" si="30"/>
        <v>26236.1</v>
      </c>
      <c r="AC61" s="148">
        <f t="shared" si="30"/>
        <v>26236.1</v>
      </c>
      <c r="AD61" s="148">
        <f t="shared" si="30"/>
        <v>26236.1</v>
      </c>
      <c r="AE61" s="148">
        <f t="shared" si="30"/>
        <v>26236.1</v>
      </c>
      <c r="AF61" s="148">
        <f t="shared" si="30"/>
        <v>26236.1</v>
      </c>
      <c r="AG61" s="148">
        <f t="shared" si="30"/>
        <v>26236.1</v>
      </c>
      <c r="AH61" s="148">
        <f t="shared" si="30"/>
        <v>26236.1</v>
      </c>
      <c r="AI61" s="148">
        <f t="shared" si="30"/>
        <v>26236.1</v>
      </c>
      <c r="AJ61" s="148">
        <f t="shared" si="30"/>
        <v>26236.1</v>
      </c>
      <c r="AK61" s="148">
        <f t="shared" si="30"/>
        <v>26236.1</v>
      </c>
      <c r="AL61" s="148">
        <f t="shared" si="30"/>
        <v>26236.1</v>
      </c>
      <c r="AM61" s="148">
        <f t="shared" si="30"/>
        <v>26236.1</v>
      </c>
      <c r="AN61" s="148">
        <f t="shared" si="30"/>
        <v>26236.1</v>
      </c>
      <c r="AO61" s="148">
        <f t="shared" si="30"/>
        <v>26236.1</v>
      </c>
      <c r="AP61" s="148">
        <f t="shared" si="37"/>
        <v>26236.1</v>
      </c>
      <c r="AQ61" s="149">
        <f t="shared" si="31"/>
        <v>26236.1</v>
      </c>
    </row>
    <row r="62" spans="2:43" x14ac:dyDescent="0.3">
      <c r="B62" s="7"/>
      <c r="C62" s="142" t="str">
        <f t="shared" si="32"/>
        <v xml:space="preserve">    - Costi fissi di produzione</v>
      </c>
      <c r="D62" s="7"/>
      <c r="E62" s="7"/>
      <c r="F62" s="7"/>
      <c r="G62" s="7"/>
      <c r="H62" s="147">
        <f t="shared" si="33"/>
        <v>0</v>
      </c>
      <c r="I62" s="148">
        <f t="shared" si="34"/>
        <v>610</v>
      </c>
      <c r="J62" s="148">
        <f t="shared" si="35"/>
        <v>610</v>
      </c>
      <c r="K62" s="148">
        <f t="shared" si="36"/>
        <v>610</v>
      </c>
      <c r="L62" s="148">
        <f t="shared" si="30"/>
        <v>610</v>
      </c>
      <c r="M62" s="148">
        <f t="shared" si="30"/>
        <v>610</v>
      </c>
      <c r="N62" s="148">
        <f t="shared" si="30"/>
        <v>610</v>
      </c>
      <c r="O62" s="148">
        <f t="shared" si="30"/>
        <v>610</v>
      </c>
      <c r="P62" s="148">
        <f t="shared" si="30"/>
        <v>610</v>
      </c>
      <c r="Q62" s="148">
        <f t="shared" si="30"/>
        <v>610</v>
      </c>
      <c r="R62" s="148">
        <f t="shared" si="30"/>
        <v>610</v>
      </c>
      <c r="S62" s="148">
        <f t="shared" si="30"/>
        <v>610</v>
      </c>
      <c r="T62" s="148">
        <f t="shared" si="30"/>
        <v>610</v>
      </c>
      <c r="U62" s="148">
        <f t="shared" si="30"/>
        <v>610</v>
      </c>
      <c r="V62" s="148">
        <f t="shared" si="30"/>
        <v>610</v>
      </c>
      <c r="W62" s="148">
        <f t="shared" si="30"/>
        <v>610</v>
      </c>
      <c r="X62" s="148">
        <f t="shared" si="30"/>
        <v>610</v>
      </c>
      <c r="Y62" s="148">
        <f t="shared" si="30"/>
        <v>610</v>
      </c>
      <c r="Z62" s="148">
        <f t="shared" si="30"/>
        <v>610</v>
      </c>
      <c r="AA62" s="148">
        <f t="shared" si="30"/>
        <v>610</v>
      </c>
      <c r="AB62" s="148">
        <f t="shared" si="30"/>
        <v>610</v>
      </c>
      <c r="AC62" s="148">
        <f t="shared" si="30"/>
        <v>610</v>
      </c>
      <c r="AD62" s="148">
        <f t="shared" si="30"/>
        <v>610</v>
      </c>
      <c r="AE62" s="148">
        <f t="shared" si="30"/>
        <v>610</v>
      </c>
      <c r="AF62" s="148">
        <f t="shared" si="30"/>
        <v>610</v>
      </c>
      <c r="AG62" s="148">
        <f t="shared" si="30"/>
        <v>610</v>
      </c>
      <c r="AH62" s="148">
        <f t="shared" si="30"/>
        <v>610</v>
      </c>
      <c r="AI62" s="148">
        <f t="shared" si="30"/>
        <v>610</v>
      </c>
      <c r="AJ62" s="148">
        <f t="shared" si="30"/>
        <v>610</v>
      </c>
      <c r="AK62" s="148">
        <f t="shared" si="30"/>
        <v>610</v>
      </c>
      <c r="AL62" s="148">
        <f t="shared" si="30"/>
        <v>610</v>
      </c>
      <c r="AM62" s="148">
        <f t="shared" si="30"/>
        <v>610</v>
      </c>
      <c r="AN62" s="148">
        <f t="shared" si="30"/>
        <v>610</v>
      </c>
      <c r="AO62" s="148">
        <f t="shared" si="30"/>
        <v>610</v>
      </c>
      <c r="AP62" s="148">
        <f t="shared" si="37"/>
        <v>610</v>
      </c>
      <c r="AQ62" s="149">
        <f t="shared" si="31"/>
        <v>610</v>
      </c>
    </row>
    <row r="63" spans="2:43" x14ac:dyDescent="0.3">
      <c r="B63" s="7"/>
      <c r="C63" s="142" t="str">
        <f t="shared" si="32"/>
        <v xml:space="preserve">    - spese di trasporto</v>
      </c>
      <c r="D63" s="7"/>
      <c r="E63" s="7"/>
      <c r="F63" s="7"/>
      <c r="G63" s="7"/>
      <c r="H63" s="147">
        <f t="shared" si="33"/>
        <v>0</v>
      </c>
      <c r="I63" s="148">
        <f t="shared" si="34"/>
        <v>122</v>
      </c>
      <c r="J63" s="148">
        <f t="shared" si="35"/>
        <v>122</v>
      </c>
      <c r="K63" s="148">
        <f t="shared" si="36"/>
        <v>122</v>
      </c>
      <c r="L63" s="148">
        <f t="shared" si="30"/>
        <v>122</v>
      </c>
      <c r="M63" s="148">
        <f t="shared" si="30"/>
        <v>122</v>
      </c>
      <c r="N63" s="148">
        <f t="shared" si="30"/>
        <v>122</v>
      </c>
      <c r="O63" s="148">
        <f t="shared" si="30"/>
        <v>122</v>
      </c>
      <c r="P63" s="148">
        <f t="shared" si="30"/>
        <v>122</v>
      </c>
      <c r="Q63" s="148">
        <f t="shared" si="30"/>
        <v>122</v>
      </c>
      <c r="R63" s="148">
        <f t="shared" si="30"/>
        <v>122</v>
      </c>
      <c r="S63" s="148">
        <f t="shared" si="30"/>
        <v>122</v>
      </c>
      <c r="T63" s="148">
        <f t="shared" si="30"/>
        <v>122</v>
      </c>
      <c r="U63" s="148">
        <f t="shared" si="30"/>
        <v>122</v>
      </c>
      <c r="V63" s="148">
        <f t="shared" si="30"/>
        <v>122</v>
      </c>
      <c r="W63" s="148">
        <f t="shared" si="30"/>
        <v>122</v>
      </c>
      <c r="X63" s="148">
        <f t="shared" si="30"/>
        <v>122</v>
      </c>
      <c r="Y63" s="148">
        <f t="shared" si="30"/>
        <v>122</v>
      </c>
      <c r="Z63" s="148">
        <f t="shared" si="30"/>
        <v>122</v>
      </c>
      <c r="AA63" s="148">
        <f t="shared" si="30"/>
        <v>122</v>
      </c>
      <c r="AB63" s="148">
        <f t="shared" si="30"/>
        <v>122</v>
      </c>
      <c r="AC63" s="148">
        <f t="shared" si="30"/>
        <v>122</v>
      </c>
      <c r="AD63" s="148">
        <f t="shared" si="30"/>
        <v>122</v>
      </c>
      <c r="AE63" s="148">
        <f t="shared" si="30"/>
        <v>122</v>
      </c>
      <c r="AF63" s="148">
        <f t="shared" si="30"/>
        <v>122</v>
      </c>
      <c r="AG63" s="148">
        <f t="shared" si="30"/>
        <v>122</v>
      </c>
      <c r="AH63" s="148">
        <f t="shared" si="30"/>
        <v>122</v>
      </c>
      <c r="AI63" s="148">
        <f t="shared" si="30"/>
        <v>122</v>
      </c>
      <c r="AJ63" s="148">
        <f t="shared" si="30"/>
        <v>122</v>
      </c>
      <c r="AK63" s="148">
        <f t="shared" si="30"/>
        <v>122</v>
      </c>
      <c r="AL63" s="148">
        <f t="shared" si="30"/>
        <v>122</v>
      </c>
      <c r="AM63" s="148">
        <f t="shared" si="30"/>
        <v>122</v>
      </c>
      <c r="AN63" s="148">
        <f t="shared" si="30"/>
        <v>122</v>
      </c>
      <c r="AO63" s="148">
        <f t="shared" si="30"/>
        <v>122</v>
      </c>
      <c r="AP63" s="148">
        <f t="shared" si="37"/>
        <v>122</v>
      </c>
      <c r="AQ63" s="149">
        <f t="shared" si="31"/>
        <v>122</v>
      </c>
    </row>
    <row r="64" spans="2:43" x14ac:dyDescent="0.3">
      <c r="B64" s="7"/>
      <c r="C64" s="142" t="str">
        <f t="shared" si="32"/>
        <v xml:space="preserve">    - lavorazioni presso terzi</v>
      </c>
      <c r="D64" s="7"/>
      <c r="E64" s="7"/>
      <c r="F64" s="7"/>
      <c r="G64" s="7"/>
      <c r="H64" s="147">
        <f t="shared" si="33"/>
        <v>0</v>
      </c>
      <c r="I64" s="148">
        <f t="shared" si="34"/>
        <v>0</v>
      </c>
      <c r="J64" s="148">
        <f t="shared" si="35"/>
        <v>0</v>
      </c>
      <c r="K64" s="148">
        <f t="shared" si="36"/>
        <v>0</v>
      </c>
      <c r="L64" s="148">
        <f t="shared" si="30"/>
        <v>0</v>
      </c>
      <c r="M64" s="148">
        <f t="shared" si="30"/>
        <v>0</v>
      </c>
      <c r="N64" s="148">
        <f t="shared" si="30"/>
        <v>0</v>
      </c>
      <c r="O64" s="148">
        <f t="shared" si="30"/>
        <v>0</v>
      </c>
      <c r="P64" s="148">
        <f t="shared" si="30"/>
        <v>0</v>
      </c>
      <c r="Q64" s="148">
        <f t="shared" si="30"/>
        <v>0</v>
      </c>
      <c r="R64" s="148">
        <f t="shared" si="30"/>
        <v>0</v>
      </c>
      <c r="S64" s="148">
        <f t="shared" si="30"/>
        <v>0</v>
      </c>
      <c r="T64" s="148">
        <f t="shared" si="30"/>
        <v>0</v>
      </c>
      <c r="U64" s="148">
        <f t="shared" si="30"/>
        <v>0</v>
      </c>
      <c r="V64" s="148">
        <f t="shared" si="30"/>
        <v>0</v>
      </c>
      <c r="W64" s="148">
        <f t="shared" si="30"/>
        <v>0</v>
      </c>
      <c r="X64" s="148">
        <f t="shared" si="30"/>
        <v>0</v>
      </c>
      <c r="Y64" s="148">
        <f t="shared" si="30"/>
        <v>0</v>
      </c>
      <c r="Z64" s="148">
        <f t="shared" si="30"/>
        <v>0</v>
      </c>
      <c r="AA64" s="148">
        <f t="shared" si="30"/>
        <v>0</v>
      </c>
      <c r="AB64" s="148">
        <f t="shared" si="30"/>
        <v>0</v>
      </c>
      <c r="AC64" s="148">
        <f t="shared" si="30"/>
        <v>0</v>
      </c>
      <c r="AD64" s="148">
        <f t="shared" si="30"/>
        <v>0</v>
      </c>
      <c r="AE64" s="148">
        <f t="shared" si="30"/>
        <v>0</v>
      </c>
      <c r="AF64" s="148">
        <f t="shared" si="30"/>
        <v>0</v>
      </c>
      <c r="AG64" s="148">
        <f t="shared" si="30"/>
        <v>0</v>
      </c>
      <c r="AH64" s="148">
        <f t="shared" si="30"/>
        <v>0</v>
      </c>
      <c r="AI64" s="148">
        <f t="shared" si="30"/>
        <v>0</v>
      </c>
      <c r="AJ64" s="148">
        <f t="shared" si="30"/>
        <v>0</v>
      </c>
      <c r="AK64" s="148">
        <f t="shared" si="30"/>
        <v>0</v>
      </c>
      <c r="AL64" s="148">
        <f t="shared" si="30"/>
        <v>0</v>
      </c>
      <c r="AM64" s="148">
        <f t="shared" si="30"/>
        <v>0</v>
      </c>
      <c r="AN64" s="148">
        <f t="shared" si="30"/>
        <v>0</v>
      </c>
      <c r="AO64" s="148">
        <f t="shared" si="30"/>
        <v>0</v>
      </c>
      <c r="AP64" s="148">
        <f t="shared" si="37"/>
        <v>0</v>
      </c>
      <c r="AQ64" s="149">
        <f t="shared" si="31"/>
        <v>0</v>
      </c>
    </row>
    <row r="65" spans="2:43" x14ac:dyDescent="0.3">
      <c r="B65" s="7"/>
      <c r="C65" s="142" t="str">
        <f t="shared" si="32"/>
        <v xml:space="preserve">    - consulenze tecnico-produttive</v>
      </c>
      <c r="D65" s="7"/>
      <c r="E65" s="7"/>
      <c r="F65" s="7"/>
      <c r="G65" s="7"/>
      <c r="H65" s="147">
        <f t="shared" si="33"/>
        <v>0</v>
      </c>
      <c r="I65" s="148">
        <f t="shared" si="34"/>
        <v>183</v>
      </c>
      <c r="J65" s="148">
        <f t="shared" si="35"/>
        <v>183</v>
      </c>
      <c r="K65" s="148">
        <f t="shared" si="36"/>
        <v>183</v>
      </c>
      <c r="L65" s="148">
        <f t="shared" si="30"/>
        <v>183</v>
      </c>
      <c r="M65" s="148">
        <f t="shared" si="30"/>
        <v>183</v>
      </c>
      <c r="N65" s="148">
        <f t="shared" si="30"/>
        <v>183</v>
      </c>
      <c r="O65" s="148">
        <f t="shared" si="30"/>
        <v>183</v>
      </c>
      <c r="P65" s="148">
        <f t="shared" si="30"/>
        <v>183</v>
      </c>
      <c r="Q65" s="148">
        <f t="shared" si="30"/>
        <v>183</v>
      </c>
      <c r="R65" s="148">
        <f t="shared" si="30"/>
        <v>183</v>
      </c>
      <c r="S65" s="148">
        <f t="shared" si="30"/>
        <v>183</v>
      </c>
      <c r="T65" s="148">
        <f t="shared" si="30"/>
        <v>183</v>
      </c>
      <c r="U65" s="148">
        <f t="shared" si="30"/>
        <v>183</v>
      </c>
      <c r="V65" s="148">
        <f t="shared" si="30"/>
        <v>183</v>
      </c>
      <c r="W65" s="148">
        <f t="shared" si="30"/>
        <v>183</v>
      </c>
      <c r="X65" s="148">
        <f t="shared" si="30"/>
        <v>183</v>
      </c>
      <c r="Y65" s="148">
        <f t="shared" si="30"/>
        <v>183</v>
      </c>
      <c r="Z65" s="148">
        <f t="shared" si="30"/>
        <v>183</v>
      </c>
      <c r="AA65" s="148">
        <f t="shared" si="30"/>
        <v>183</v>
      </c>
      <c r="AB65" s="148">
        <f t="shared" si="30"/>
        <v>183</v>
      </c>
      <c r="AC65" s="148">
        <f t="shared" si="30"/>
        <v>183</v>
      </c>
      <c r="AD65" s="148">
        <f t="shared" si="30"/>
        <v>183</v>
      </c>
      <c r="AE65" s="148">
        <f t="shared" si="30"/>
        <v>183</v>
      </c>
      <c r="AF65" s="148">
        <f t="shared" si="30"/>
        <v>183</v>
      </c>
      <c r="AG65" s="148">
        <f t="shared" si="30"/>
        <v>183</v>
      </c>
      <c r="AH65" s="148">
        <f t="shared" si="30"/>
        <v>183</v>
      </c>
      <c r="AI65" s="148">
        <f t="shared" si="30"/>
        <v>183</v>
      </c>
      <c r="AJ65" s="148">
        <f t="shared" si="30"/>
        <v>183</v>
      </c>
      <c r="AK65" s="148">
        <f t="shared" si="30"/>
        <v>183</v>
      </c>
      <c r="AL65" s="148">
        <f t="shared" si="30"/>
        <v>183</v>
      </c>
      <c r="AM65" s="148">
        <f t="shared" si="30"/>
        <v>183</v>
      </c>
      <c r="AN65" s="148">
        <f t="shared" si="30"/>
        <v>183</v>
      </c>
      <c r="AO65" s="148">
        <f t="shared" si="30"/>
        <v>183</v>
      </c>
      <c r="AP65" s="148">
        <f t="shared" si="37"/>
        <v>183</v>
      </c>
      <c r="AQ65" s="149">
        <f t="shared" si="31"/>
        <v>183</v>
      </c>
    </row>
    <row r="66" spans="2:43" x14ac:dyDescent="0.3">
      <c r="B66" s="7"/>
      <c r="C66" s="142" t="str">
        <f t="shared" si="32"/>
        <v xml:space="preserve">    - manutenzioni industriali</v>
      </c>
      <c r="D66" s="7"/>
      <c r="E66" s="7"/>
      <c r="F66" s="7"/>
      <c r="G66" s="7"/>
      <c r="H66" s="147">
        <f t="shared" si="33"/>
        <v>0</v>
      </c>
      <c r="I66" s="148">
        <f t="shared" si="34"/>
        <v>122</v>
      </c>
      <c r="J66" s="148">
        <f t="shared" si="35"/>
        <v>122</v>
      </c>
      <c r="K66" s="148">
        <f t="shared" si="36"/>
        <v>122</v>
      </c>
      <c r="L66" s="148">
        <f t="shared" si="30"/>
        <v>122</v>
      </c>
      <c r="M66" s="148">
        <f t="shared" si="30"/>
        <v>122</v>
      </c>
      <c r="N66" s="148">
        <f t="shared" si="30"/>
        <v>122</v>
      </c>
      <c r="O66" s="148">
        <f t="shared" si="30"/>
        <v>122</v>
      </c>
      <c r="P66" s="148">
        <f t="shared" si="30"/>
        <v>122</v>
      </c>
      <c r="Q66" s="148">
        <f t="shared" si="30"/>
        <v>122</v>
      </c>
      <c r="R66" s="148">
        <f t="shared" si="30"/>
        <v>122</v>
      </c>
      <c r="S66" s="148">
        <f t="shared" si="30"/>
        <v>122</v>
      </c>
      <c r="T66" s="148">
        <f t="shared" si="30"/>
        <v>122</v>
      </c>
      <c r="U66" s="148">
        <f t="shared" si="30"/>
        <v>122</v>
      </c>
      <c r="V66" s="148">
        <f t="shared" si="30"/>
        <v>122</v>
      </c>
      <c r="W66" s="148">
        <f t="shared" si="30"/>
        <v>122</v>
      </c>
      <c r="X66" s="148">
        <f t="shared" si="30"/>
        <v>122</v>
      </c>
      <c r="Y66" s="148">
        <f t="shared" si="30"/>
        <v>122</v>
      </c>
      <c r="Z66" s="148">
        <f t="shared" si="30"/>
        <v>122</v>
      </c>
      <c r="AA66" s="148">
        <f t="shared" si="30"/>
        <v>122</v>
      </c>
      <c r="AB66" s="148">
        <f t="shared" si="30"/>
        <v>122</v>
      </c>
      <c r="AC66" s="148">
        <f t="shared" si="30"/>
        <v>122</v>
      </c>
      <c r="AD66" s="148">
        <f t="shared" si="30"/>
        <v>122</v>
      </c>
      <c r="AE66" s="148">
        <f t="shared" si="30"/>
        <v>122</v>
      </c>
      <c r="AF66" s="148">
        <f t="shared" si="30"/>
        <v>122</v>
      </c>
      <c r="AG66" s="148">
        <f t="shared" si="30"/>
        <v>122</v>
      </c>
      <c r="AH66" s="148">
        <f t="shared" si="30"/>
        <v>122</v>
      </c>
      <c r="AI66" s="148">
        <f t="shared" si="30"/>
        <v>122</v>
      </c>
      <c r="AJ66" s="148">
        <f t="shared" si="30"/>
        <v>122</v>
      </c>
      <c r="AK66" s="148">
        <f t="shared" si="30"/>
        <v>122</v>
      </c>
      <c r="AL66" s="148">
        <f t="shared" si="30"/>
        <v>122</v>
      </c>
      <c r="AM66" s="148">
        <f t="shared" si="30"/>
        <v>122</v>
      </c>
      <c r="AN66" s="148">
        <f t="shared" si="30"/>
        <v>122</v>
      </c>
      <c r="AO66" s="148">
        <f t="shared" si="30"/>
        <v>122</v>
      </c>
      <c r="AP66" s="148">
        <f t="shared" si="37"/>
        <v>122</v>
      </c>
      <c r="AQ66" s="149">
        <f t="shared" si="31"/>
        <v>122</v>
      </c>
    </row>
    <row r="67" spans="2:43" x14ac:dyDescent="0.3">
      <c r="B67" s="7"/>
      <c r="C67" s="142" t="str">
        <f t="shared" si="32"/>
        <v xml:space="preserve">    - servizi vari</v>
      </c>
      <c r="D67" s="7"/>
      <c r="E67" s="7"/>
      <c r="F67" s="7"/>
      <c r="G67" s="7"/>
      <c r="H67" s="147">
        <f t="shared" si="33"/>
        <v>0</v>
      </c>
      <c r="I67" s="148">
        <f t="shared" si="34"/>
        <v>0</v>
      </c>
      <c r="J67" s="148">
        <f t="shared" si="35"/>
        <v>0</v>
      </c>
      <c r="K67" s="148">
        <f t="shared" si="36"/>
        <v>0</v>
      </c>
      <c r="L67" s="148">
        <f t="shared" si="30"/>
        <v>0</v>
      </c>
      <c r="M67" s="148">
        <f t="shared" si="30"/>
        <v>0</v>
      </c>
      <c r="N67" s="148">
        <f t="shared" si="30"/>
        <v>0</v>
      </c>
      <c r="O67" s="148">
        <f t="shared" si="30"/>
        <v>0</v>
      </c>
      <c r="P67" s="148">
        <f t="shared" si="30"/>
        <v>0</v>
      </c>
      <c r="Q67" s="148">
        <f t="shared" si="30"/>
        <v>0</v>
      </c>
      <c r="R67" s="148">
        <f t="shared" si="30"/>
        <v>0</v>
      </c>
      <c r="S67" s="148">
        <f t="shared" si="30"/>
        <v>0</v>
      </c>
      <c r="T67" s="148">
        <f t="shared" si="30"/>
        <v>0</v>
      </c>
      <c r="U67" s="148">
        <f t="shared" si="30"/>
        <v>0</v>
      </c>
      <c r="V67" s="148">
        <f t="shared" si="30"/>
        <v>0</v>
      </c>
      <c r="W67" s="148">
        <f t="shared" si="30"/>
        <v>0</v>
      </c>
      <c r="X67" s="148">
        <f t="shared" si="30"/>
        <v>0</v>
      </c>
      <c r="Y67" s="148">
        <f t="shared" si="30"/>
        <v>0</v>
      </c>
      <c r="Z67" s="148">
        <f t="shared" si="30"/>
        <v>0</v>
      </c>
      <c r="AA67" s="148">
        <f t="shared" ref="AA67:AA81" si="38">+IF($G16=0,AA16+AA41,IF($G16=30,Z16+Z41,IF($G16=60,Y16+Y41,X16+X41)))</f>
        <v>0</v>
      </c>
      <c r="AB67" s="148">
        <f t="shared" ref="AB67:AB81" si="39">+IF($G16=0,AB16+AB41,IF($G16=30,AA16+AA41,IF($G16=60,Z16+Z41,Y16+Y41)))</f>
        <v>0</v>
      </c>
      <c r="AC67" s="148">
        <f t="shared" ref="AC67:AC81" si="40">+IF($G16=0,AC16+AC41,IF($G16=30,AB16+AB41,IF($G16=60,AA16+AA41,Z16+Z41)))</f>
        <v>0</v>
      </c>
      <c r="AD67" s="148">
        <f t="shared" ref="AD67:AD81" si="41">+IF($G16=0,AD16+AD41,IF($G16=30,AC16+AC41,IF($G16=60,AB16+AB41,AA16+AA41)))</f>
        <v>0</v>
      </c>
      <c r="AE67" s="148">
        <f t="shared" ref="AE67:AE81" si="42">+IF($G16=0,AE16+AE41,IF($G16=30,AD16+AD41,IF($G16=60,AC16+AC41,AB16+AB41)))</f>
        <v>0</v>
      </c>
      <c r="AF67" s="148">
        <f t="shared" ref="AF67:AF81" si="43">+IF($G16=0,AF16+AF41,IF($G16=30,AE16+AE41,IF($G16=60,AD16+AD41,AC16+AC41)))</f>
        <v>0</v>
      </c>
      <c r="AG67" s="148">
        <f t="shared" ref="AG67:AG81" si="44">+IF($G16=0,AG16+AG41,IF($G16=30,AF16+AF41,IF($G16=60,AE16+AE41,AD16+AD41)))</f>
        <v>0</v>
      </c>
      <c r="AH67" s="148">
        <f t="shared" ref="AH67:AH81" si="45">+IF($G16=0,AH16+AH41,IF($G16=30,AG16+AG41,IF($G16=60,AF16+AF41,AE16+AE41)))</f>
        <v>0</v>
      </c>
      <c r="AI67" s="148">
        <f t="shared" ref="AI67:AI81" si="46">+IF($G16=0,AI16+AI41,IF($G16=30,AH16+AH41,IF($G16=60,AG16+AG41,AF16+AF41)))</f>
        <v>0</v>
      </c>
      <c r="AJ67" s="148">
        <f t="shared" ref="AJ67:AJ81" si="47">+IF($G16=0,AJ16+AJ41,IF($G16=30,AI16+AI41,IF($G16=60,AH16+AH41,AG16+AG41)))</f>
        <v>0</v>
      </c>
      <c r="AK67" s="148">
        <f t="shared" ref="AK67:AK81" si="48">+IF($G16=0,AK16+AK41,IF($G16=30,AJ16+AJ41,IF($G16=60,AI16+AI41,AH16+AH41)))</f>
        <v>0</v>
      </c>
      <c r="AL67" s="148">
        <f t="shared" ref="AL67:AL81" si="49">+IF($G16=0,AL16+AL41,IF($G16=30,AK16+AK41,IF($G16=60,AJ16+AJ41,AI16+AI41)))</f>
        <v>0</v>
      </c>
      <c r="AM67" s="148">
        <f t="shared" ref="AM67:AM81" si="50">+IF($G16=0,AM16+AM41,IF($G16=30,AL16+AL41,IF($G16=60,AK16+AK41,AJ16+AJ41)))</f>
        <v>0</v>
      </c>
      <c r="AN67" s="148">
        <f t="shared" ref="AN67:AN81" si="51">+IF($G16=0,AN16+AN41,IF($G16=30,AM16+AM41,IF($G16=60,AL16+AL41,AK16+AK41)))</f>
        <v>0</v>
      </c>
      <c r="AO67" s="148">
        <f t="shared" ref="AO67:AO81" si="52">+IF($G16=0,AO16+AO41,IF($G16=30,AN16+AN41,IF($G16=60,AM16+AM41,AL16+AL41)))</f>
        <v>0</v>
      </c>
      <c r="AP67" s="148">
        <f t="shared" si="37"/>
        <v>0</v>
      </c>
      <c r="AQ67" s="149">
        <f t="shared" si="31"/>
        <v>0</v>
      </c>
    </row>
    <row r="68" spans="2:43" x14ac:dyDescent="0.3">
      <c r="B68" s="7"/>
      <c r="C68" s="142" t="str">
        <f t="shared" si="32"/>
        <v xml:space="preserve">    - canoni </v>
      </c>
      <c r="D68" s="7"/>
      <c r="E68" s="7"/>
      <c r="F68" s="7"/>
      <c r="G68" s="7"/>
      <c r="H68" s="147">
        <f t="shared" si="33"/>
        <v>0</v>
      </c>
      <c r="I68" s="148">
        <f t="shared" si="34"/>
        <v>146.4</v>
      </c>
      <c r="J68" s="148">
        <f t="shared" si="35"/>
        <v>146.4</v>
      </c>
      <c r="K68" s="148">
        <f t="shared" si="36"/>
        <v>146.4</v>
      </c>
      <c r="L68" s="148">
        <f t="shared" ref="L68:L81" si="53">+IF($G17=0,L17+L42,IF($G17=30,K17+K42,IF($G17=60,J17+J42,I17+I42)))</f>
        <v>146.4</v>
      </c>
      <c r="M68" s="148">
        <f t="shared" ref="M68:M81" si="54">+IF($G17=0,M17+M42,IF($G17=30,L17+L42,IF($G17=60,K17+K42,J17+J42)))</f>
        <v>146.4</v>
      </c>
      <c r="N68" s="148">
        <f t="shared" ref="N68:N81" si="55">+IF($G17=0,N17+N42,IF($G17=30,M17+M42,IF($G17=60,L17+L42,K17+K42)))</f>
        <v>146.4</v>
      </c>
      <c r="O68" s="148">
        <f t="shared" ref="O68:O81" si="56">+IF($G17=0,O17+O42,IF($G17=30,N17+N42,IF($G17=60,M17+M42,L17+L42)))</f>
        <v>146.4</v>
      </c>
      <c r="P68" s="148">
        <f t="shared" ref="P68:P81" si="57">+IF($G17=0,P17+P42,IF($G17=30,O17+O42,IF($G17=60,N17+N42,M17+M42)))</f>
        <v>146.4</v>
      </c>
      <c r="Q68" s="148">
        <f t="shared" ref="Q68:Q81" si="58">+IF($G17=0,Q17+Q42,IF($G17=30,P17+P42,IF($G17=60,O17+O42,N17+N42)))</f>
        <v>146.4</v>
      </c>
      <c r="R68" s="148">
        <f t="shared" ref="R68:R81" si="59">+IF($G17=0,R17+R42,IF($G17=30,Q17+Q42,IF($G17=60,P17+P42,O17+O42)))</f>
        <v>146.4</v>
      </c>
      <c r="S68" s="148">
        <f t="shared" ref="S68:S81" si="60">+IF($G17=0,S17+S42,IF($G17=30,R17+R42,IF($G17=60,Q17+Q42,P17+P42)))</f>
        <v>146.4</v>
      </c>
      <c r="T68" s="148">
        <f t="shared" ref="T68:T81" si="61">+IF($G17=0,T17+T42,IF($G17=30,S17+S42,IF($G17=60,R17+R42,Q17+Q42)))</f>
        <v>146.4</v>
      </c>
      <c r="U68" s="148">
        <f t="shared" ref="U68:U81" si="62">+IF($G17=0,U17+U42,IF($G17=30,T17+T42,IF($G17=60,S17+S42,R17+R42)))</f>
        <v>146.4</v>
      </c>
      <c r="V68" s="148">
        <f t="shared" ref="V68:V81" si="63">+IF($G17=0,V17+V42,IF($G17=30,U17+U42,IF($G17=60,T17+T42,S17+S42)))</f>
        <v>146.4</v>
      </c>
      <c r="W68" s="148">
        <f t="shared" ref="W68:W81" si="64">+IF($G17=0,W17+W42,IF($G17=30,V17+V42,IF($G17=60,U17+U42,T17+T42)))</f>
        <v>146.4</v>
      </c>
      <c r="X68" s="148">
        <f t="shared" ref="X68:X81" si="65">+IF($G17=0,X17+X42,IF($G17=30,W17+W42,IF($G17=60,V17+V42,U17+U42)))</f>
        <v>146.4</v>
      </c>
      <c r="Y68" s="148">
        <f t="shared" ref="Y68:Y81" si="66">+IF($G17=0,Y17+Y42,IF($G17=30,X17+X42,IF($G17=60,W17+W42,V17+V42)))</f>
        <v>146.4</v>
      </c>
      <c r="Z68" s="148">
        <f t="shared" ref="Z68:Z81" si="67">+IF($G17=0,Z17+Z42,IF($G17=30,Y17+Y42,IF($G17=60,X17+X42,W17+W42)))</f>
        <v>146.4</v>
      </c>
      <c r="AA68" s="148">
        <f t="shared" si="38"/>
        <v>146.4</v>
      </c>
      <c r="AB68" s="148">
        <f t="shared" si="39"/>
        <v>146.4</v>
      </c>
      <c r="AC68" s="148">
        <f t="shared" si="40"/>
        <v>146.4</v>
      </c>
      <c r="AD68" s="148">
        <f t="shared" si="41"/>
        <v>146.4</v>
      </c>
      <c r="AE68" s="148">
        <f t="shared" si="42"/>
        <v>146.4</v>
      </c>
      <c r="AF68" s="148">
        <f t="shared" si="43"/>
        <v>146.4</v>
      </c>
      <c r="AG68" s="148">
        <f t="shared" si="44"/>
        <v>146.4</v>
      </c>
      <c r="AH68" s="148">
        <f t="shared" si="45"/>
        <v>146.4</v>
      </c>
      <c r="AI68" s="148">
        <f t="shared" si="46"/>
        <v>146.4</v>
      </c>
      <c r="AJ68" s="148">
        <f t="shared" si="47"/>
        <v>146.4</v>
      </c>
      <c r="AK68" s="148">
        <f t="shared" si="48"/>
        <v>146.4</v>
      </c>
      <c r="AL68" s="148">
        <f t="shared" si="49"/>
        <v>146.4</v>
      </c>
      <c r="AM68" s="148">
        <f t="shared" si="50"/>
        <v>146.4</v>
      </c>
      <c r="AN68" s="148">
        <f t="shared" si="51"/>
        <v>146.4</v>
      </c>
      <c r="AO68" s="148">
        <f t="shared" si="52"/>
        <v>146.4</v>
      </c>
      <c r="AP68" s="148">
        <f t="shared" si="37"/>
        <v>146.4</v>
      </c>
      <c r="AQ68" s="149">
        <f t="shared" si="31"/>
        <v>146.4</v>
      </c>
    </row>
    <row r="69" spans="2:43" x14ac:dyDescent="0.3">
      <c r="B69" s="7"/>
      <c r="C69" s="142" t="str">
        <f t="shared" si="32"/>
        <v xml:space="preserve">    - cancelleria</v>
      </c>
      <c r="D69" s="7"/>
      <c r="E69" s="7"/>
      <c r="F69" s="7"/>
      <c r="G69" s="7"/>
      <c r="H69" s="147">
        <f t="shared" si="33"/>
        <v>0</v>
      </c>
      <c r="I69" s="148">
        <f t="shared" si="34"/>
        <v>36.6</v>
      </c>
      <c r="J69" s="148">
        <f t="shared" si="35"/>
        <v>36.6</v>
      </c>
      <c r="K69" s="148">
        <f t="shared" si="36"/>
        <v>36.6</v>
      </c>
      <c r="L69" s="148">
        <f t="shared" si="53"/>
        <v>36.6</v>
      </c>
      <c r="M69" s="148">
        <f t="shared" si="54"/>
        <v>36.6</v>
      </c>
      <c r="N69" s="148">
        <f t="shared" si="55"/>
        <v>36.6</v>
      </c>
      <c r="O69" s="148">
        <f t="shared" si="56"/>
        <v>36.6</v>
      </c>
      <c r="P69" s="148">
        <f t="shared" si="57"/>
        <v>36.6</v>
      </c>
      <c r="Q69" s="148">
        <f t="shared" si="58"/>
        <v>36.6</v>
      </c>
      <c r="R69" s="148">
        <f t="shared" si="59"/>
        <v>36.6</v>
      </c>
      <c r="S69" s="148">
        <f t="shared" si="60"/>
        <v>36.6</v>
      </c>
      <c r="T69" s="148">
        <f t="shared" si="61"/>
        <v>36.6</v>
      </c>
      <c r="U69" s="148">
        <f t="shared" si="62"/>
        <v>36.6</v>
      </c>
      <c r="V69" s="148">
        <f t="shared" si="63"/>
        <v>36.6</v>
      </c>
      <c r="W69" s="148">
        <f t="shared" si="64"/>
        <v>36.6</v>
      </c>
      <c r="X69" s="148">
        <f t="shared" si="65"/>
        <v>36.6</v>
      </c>
      <c r="Y69" s="148">
        <f t="shared" si="66"/>
        <v>36.6</v>
      </c>
      <c r="Z69" s="148">
        <f t="shared" si="67"/>
        <v>36.6</v>
      </c>
      <c r="AA69" s="148">
        <f t="shared" si="38"/>
        <v>36.6</v>
      </c>
      <c r="AB69" s="148">
        <f t="shared" si="39"/>
        <v>36.6</v>
      </c>
      <c r="AC69" s="148">
        <f t="shared" si="40"/>
        <v>36.6</v>
      </c>
      <c r="AD69" s="148">
        <f t="shared" si="41"/>
        <v>36.6</v>
      </c>
      <c r="AE69" s="148">
        <f t="shared" si="42"/>
        <v>36.6</v>
      </c>
      <c r="AF69" s="148">
        <f t="shared" si="43"/>
        <v>36.6</v>
      </c>
      <c r="AG69" s="148">
        <f t="shared" si="44"/>
        <v>36.6</v>
      </c>
      <c r="AH69" s="148">
        <f t="shared" si="45"/>
        <v>36.6</v>
      </c>
      <c r="AI69" s="148">
        <f t="shared" si="46"/>
        <v>36.6</v>
      </c>
      <c r="AJ69" s="148">
        <f t="shared" si="47"/>
        <v>36.6</v>
      </c>
      <c r="AK69" s="148">
        <f t="shared" si="48"/>
        <v>36.6</v>
      </c>
      <c r="AL69" s="148">
        <f t="shared" si="49"/>
        <v>36.6</v>
      </c>
      <c r="AM69" s="148">
        <f t="shared" si="50"/>
        <v>36.6</v>
      </c>
      <c r="AN69" s="148">
        <f t="shared" si="51"/>
        <v>36.6</v>
      </c>
      <c r="AO69" s="148">
        <f t="shared" si="52"/>
        <v>36.6</v>
      </c>
      <c r="AP69" s="148">
        <f t="shared" si="37"/>
        <v>36.6</v>
      </c>
      <c r="AQ69" s="149">
        <f t="shared" si="31"/>
        <v>36.6</v>
      </c>
    </row>
    <row r="70" spans="2:43" x14ac:dyDescent="0.3">
      <c r="B70" s="7"/>
      <c r="C70" s="142" t="str">
        <f t="shared" si="32"/>
        <v xml:space="preserve">    - spese di trasporto</v>
      </c>
      <c r="D70" s="7"/>
      <c r="E70" s="7"/>
      <c r="F70" s="7"/>
      <c r="G70" s="7"/>
      <c r="H70" s="147">
        <f t="shared" si="33"/>
        <v>0</v>
      </c>
      <c r="I70" s="148">
        <f t="shared" si="34"/>
        <v>0</v>
      </c>
      <c r="J70" s="148">
        <f t="shared" si="35"/>
        <v>0</v>
      </c>
      <c r="K70" s="148">
        <f t="shared" si="36"/>
        <v>0</v>
      </c>
      <c r="L70" s="148">
        <f t="shared" si="53"/>
        <v>0</v>
      </c>
      <c r="M70" s="148">
        <f t="shared" si="54"/>
        <v>0</v>
      </c>
      <c r="N70" s="148">
        <f t="shared" si="55"/>
        <v>0</v>
      </c>
      <c r="O70" s="148">
        <f t="shared" si="56"/>
        <v>0</v>
      </c>
      <c r="P70" s="148">
        <f t="shared" si="57"/>
        <v>0</v>
      </c>
      <c r="Q70" s="148">
        <f t="shared" si="58"/>
        <v>0</v>
      </c>
      <c r="R70" s="148">
        <f t="shared" si="59"/>
        <v>0</v>
      </c>
      <c r="S70" s="148">
        <f t="shared" si="60"/>
        <v>0</v>
      </c>
      <c r="T70" s="148">
        <f t="shared" si="61"/>
        <v>0</v>
      </c>
      <c r="U70" s="148">
        <f t="shared" si="62"/>
        <v>0</v>
      </c>
      <c r="V70" s="148">
        <f t="shared" si="63"/>
        <v>0</v>
      </c>
      <c r="W70" s="148">
        <f t="shared" si="64"/>
        <v>0</v>
      </c>
      <c r="X70" s="148">
        <f t="shared" si="65"/>
        <v>0</v>
      </c>
      <c r="Y70" s="148">
        <f t="shared" si="66"/>
        <v>0</v>
      </c>
      <c r="Z70" s="148">
        <f t="shared" si="67"/>
        <v>0</v>
      </c>
      <c r="AA70" s="148">
        <f t="shared" si="38"/>
        <v>0</v>
      </c>
      <c r="AB70" s="148">
        <f t="shared" si="39"/>
        <v>0</v>
      </c>
      <c r="AC70" s="148">
        <f t="shared" si="40"/>
        <v>0</v>
      </c>
      <c r="AD70" s="148">
        <f t="shared" si="41"/>
        <v>0</v>
      </c>
      <c r="AE70" s="148">
        <f t="shared" si="42"/>
        <v>0</v>
      </c>
      <c r="AF70" s="148">
        <f t="shared" si="43"/>
        <v>0</v>
      </c>
      <c r="AG70" s="148">
        <f t="shared" si="44"/>
        <v>0</v>
      </c>
      <c r="AH70" s="148">
        <f t="shared" si="45"/>
        <v>0</v>
      </c>
      <c r="AI70" s="148">
        <f t="shared" si="46"/>
        <v>0</v>
      </c>
      <c r="AJ70" s="148">
        <f t="shared" si="47"/>
        <v>0</v>
      </c>
      <c r="AK70" s="148">
        <f t="shared" si="48"/>
        <v>0</v>
      </c>
      <c r="AL70" s="148">
        <f t="shared" si="49"/>
        <v>0</v>
      </c>
      <c r="AM70" s="148">
        <f t="shared" si="50"/>
        <v>0</v>
      </c>
      <c r="AN70" s="148">
        <f t="shared" si="51"/>
        <v>0</v>
      </c>
      <c r="AO70" s="148">
        <f t="shared" si="52"/>
        <v>0</v>
      </c>
      <c r="AP70" s="148">
        <f t="shared" si="37"/>
        <v>0</v>
      </c>
      <c r="AQ70" s="149">
        <f t="shared" si="31"/>
        <v>0</v>
      </c>
    </row>
    <row r="71" spans="2:43" x14ac:dyDescent="0.3">
      <c r="B71" s="7"/>
      <c r="C71" s="142" t="str">
        <f t="shared" si="32"/>
        <v xml:space="preserve">    - spese varie</v>
      </c>
      <c r="D71" s="7"/>
      <c r="E71" s="7"/>
      <c r="F71" s="7"/>
      <c r="G71" s="7"/>
      <c r="H71" s="147">
        <f t="shared" si="33"/>
        <v>0</v>
      </c>
      <c r="I71" s="148">
        <f t="shared" si="34"/>
        <v>24.4</v>
      </c>
      <c r="J71" s="148">
        <f t="shared" si="35"/>
        <v>24.4</v>
      </c>
      <c r="K71" s="148">
        <f t="shared" si="36"/>
        <v>24.4</v>
      </c>
      <c r="L71" s="148">
        <f t="shared" si="53"/>
        <v>24.4</v>
      </c>
      <c r="M71" s="148">
        <f t="shared" si="54"/>
        <v>24.4</v>
      </c>
      <c r="N71" s="148">
        <f t="shared" si="55"/>
        <v>24.4</v>
      </c>
      <c r="O71" s="148">
        <f t="shared" si="56"/>
        <v>24.4</v>
      </c>
      <c r="P71" s="148">
        <f t="shared" si="57"/>
        <v>24.4</v>
      </c>
      <c r="Q71" s="148">
        <f t="shared" si="58"/>
        <v>24.4</v>
      </c>
      <c r="R71" s="148">
        <f t="shared" si="59"/>
        <v>24.4</v>
      </c>
      <c r="S71" s="148">
        <f t="shared" si="60"/>
        <v>24.4</v>
      </c>
      <c r="T71" s="148">
        <f t="shared" si="61"/>
        <v>24.4</v>
      </c>
      <c r="U71" s="148">
        <f t="shared" si="62"/>
        <v>24.4</v>
      </c>
      <c r="V71" s="148">
        <f t="shared" si="63"/>
        <v>24.4</v>
      </c>
      <c r="W71" s="148">
        <f t="shared" si="64"/>
        <v>24.4</v>
      </c>
      <c r="X71" s="148">
        <f t="shared" si="65"/>
        <v>24.4</v>
      </c>
      <c r="Y71" s="148">
        <f t="shared" si="66"/>
        <v>24.4</v>
      </c>
      <c r="Z71" s="148">
        <f t="shared" si="67"/>
        <v>24.4</v>
      </c>
      <c r="AA71" s="148">
        <f t="shared" si="38"/>
        <v>24.4</v>
      </c>
      <c r="AB71" s="148">
        <f t="shared" si="39"/>
        <v>24.4</v>
      </c>
      <c r="AC71" s="148">
        <f t="shared" si="40"/>
        <v>24.4</v>
      </c>
      <c r="AD71" s="148">
        <f t="shared" si="41"/>
        <v>24.4</v>
      </c>
      <c r="AE71" s="148">
        <f t="shared" si="42"/>
        <v>24.4</v>
      </c>
      <c r="AF71" s="148">
        <f t="shared" si="43"/>
        <v>24.4</v>
      </c>
      <c r="AG71" s="148">
        <f t="shared" si="44"/>
        <v>24.4</v>
      </c>
      <c r="AH71" s="148">
        <f t="shared" si="45"/>
        <v>24.4</v>
      </c>
      <c r="AI71" s="148">
        <f t="shared" si="46"/>
        <v>24.4</v>
      </c>
      <c r="AJ71" s="148">
        <f t="shared" si="47"/>
        <v>24.4</v>
      </c>
      <c r="AK71" s="148">
        <f t="shared" si="48"/>
        <v>24.4</v>
      </c>
      <c r="AL71" s="148">
        <f t="shared" si="49"/>
        <v>24.4</v>
      </c>
      <c r="AM71" s="148">
        <f t="shared" si="50"/>
        <v>24.4</v>
      </c>
      <c r="AN71" s="148">
        <f t="shared" si="51"/>
        <v>24.4</v>
      </c>
      <c r="AO71" s="148">
        <f t="shared" si="52"/>
        <v>24.4</v>
      </c>
      <c r="AP71" s="148">
        <f t="shared" si="37"/>
        <v>24.4</v>
      </c>
      <c r="AQ71" s="149">
        <f t="shared" si="31"/>
        <v>24.4</v>
      </c>
    </row>
    <row r="72" spans="2:43" x14ac:dyDescent="0.3">
      <c r="B72" s="7"/>
      <c r="C72" s="142" t="str">
        <f t="shared" si="32"/>
        <v xml:space="preserve">    - royalties</v>
      </c>
      <c r="D72" s="7"/>
      <c r="E72" s="7"/>
      <c r="F72" s="7"/>
      <c r="G72" s="7"/>
      <c r="H72" s="147">
        <f t="shared" si="33"/>
        <v>0</v>
      </c>
      <c r="I72" s="148">
        <f t="shared" si="34"/>
        <v>0</v>
      </c>
      <c r="J72" s="148">
        <f t="shared" si="35"/>
        <v>0</v>
      </c>
      <c r="K72" s="148">
        <f t="shared" si="36"/>
        <v>0</v>
      </c>
      <c r="L72" s="148">
        <f t="shared" si="53"/>
        <v>0</v>
      </c>
      <c r="M72" s="148">
        <f t="shared" si="54"/>
        <v>0</v>
      </c>
      <c r="N72" s="148">
        <f t="shared" si="55"/>
        <v>0</v>
      </c>
      <c r="O72" s="148">
        <f t="shared" si="56"/>
        <v>0</v>
      </c>
      <c r="P72" s="148">
        <f t="shared" si="57"/>
        <v>0</v>
      </c>
      <c r="Q72" s="148">
        <f t="shared" si="58"/>
        <v>0</v>
      </c>
      <c r="R72" s="148">
        <f t="shared" si="59"/>
        <v>0</v>
      </c>
      <c r="S72" s="148">
        <f t="shared" si="60"/>
        <v>0</v>
      </c>
      <c r="T72" s="148">
        <f t="shared" si="61"/>
        <v>0</v>
      </c>
      <c r="U72" s="148">
        <f t="shared" si="62"/>
        <v>0</v>
      </c>
      <c r="V72" s="148">
        <f t="shared" si="63"/>
        <v>0</v>
      </c>
      <c r="W72" s="148">
        <f t="shared" si="64"/>
        <v>0</v>
      </c>
      <c r="X72" s="148">
        <f t="shared" si="65"/>
        <v>0</v>
      </c>
      <c r="Y72" s="148">
        <f t="shared" si="66"/>
        <v>0</v>
      </c>
      <c r="Z72" s="148">
        <f t="shared" si="67"/>
        <v>0</v>
      </c>
      <c r="AA72" s="148">
        <f t="shared" si="38"/>
        <v>0</v>
      </c>
      <c r="AB72" s="148">
        <f t="shared" si="39"/>
        <v>0</v>
      </c>
      <c r="AC72" s="148">
        <f t="shared" si="40"/>
        <v>0</v>
      </c>
      <c r="AD72" s="148">
        <f t="shared" si="41"/>
        <v>0</v>
      </c>
      <c r="AE72" s="148">
        <f t="shared" si="42"/>
        <v>0</v>
      </c>
      <c r="AF72" s="148">
        <f t="shared" si="43"/>
        <v>0</v>
      </c>
      <c r="AG72" s="148">
        <f t="shared" si="44"/>
        <v>0</v>
      </c>
      <c r="AH72" s="148">
        <f t="shared" si="45"/>
        <v>0</v>
      </c>
      <c r="AI72" s="148">
        <f t="shared" si="46"/>
        <v>0</v>
      </c>
      <c r="AJ72" s="148">
        <f t="shared" si="47"/>
        <v>0</v>
      </c>
      <c r="AK72" s="148">
        <f t="shared" si="48"/>
        <v>0</v>
      </c>
      <c r="AL72" s="148">
        <f t="shared" si="49"/>
        <v>0</v>
      </c>
      <c r="AM72" s="148">
        <f t="shared" si="50"/>
        <v>0</v>
      </c>
      <c r="AN72" s="148">
        <f t="shared" si="51"/>
        <v>0</v>
      </c>
      <c r="AO72" s="148">
        <f t="shared" si="52"/>
        <v>0</v>
      </c>
      <c r="AP72" s="148">
        <f t="shared" si="37"/>
        <v>0</v>
      </c>
      <c r="AQ72" s="149">
        <f t="shared" si="31"/>
        <v>0</v>
      </c>
    </row>
    <row r="73" spans="2:43" x14ac:dyDescent="0.3">
      <c r="B73" s="7"/>
      <c r="C73" s="142" t="str">
        <f t="shared" si="32"/>
        <v xml:space="preserve">    - consulenze legali, fiscali, notarili, ecc…</v>
      </c>
      <c r="D73" s="7"/>
      <c r="E73" s="7"/>
      <c r="F73" s="7"/>
      <c r="G73" s="7"/>
      <c r="H73" s="147">
        <f t="shared" si="33"/>
        <v>0</v>
      </c>
      <c r="I73" s="148">
        <f t="shared" si="34"/>
        <v>183</v>
      </c>
      <c r="J73" s="148">
        <f t="shared" si="35"/>
        <v>183</v>
      </c>
      <c r="K73" s="148">
        <f t="shared" si="36"/>
        <v>183</v>
      </c>
      <c r="L73" s="148">
        <f t="shared" si="53"/>
        <v>183</v>
      </c>
      <c r="M73" s="148">
        <f t="shared" si="54"/>
        <v>183</v>
      </c>
      <c r="N73" s="148">
        <f t="shared" si="55"/>
        <v>183</v>
      </c>
      <c r="O73" s="148">
        <f t="shared" si="56"/>
        <v>183</v>
      </c>
      <c r="P73" s="148">
        <f t="shared" si="57"/>
        <v>183</v>
      </c>
      <c r="Q73" s="148">
        <f t="shared" si="58"/>
        <v>183</v>
      </c>
      <c r="R73" s="148">
        <f t="shared" si="59"/>
        <v>183</v>
      </c>
      <c r="S73" s="148">
        <f t="shared" si="60"/>
        <v>183</v>
      </c>
      <c r="T73" s="148">
        <f t="shared" si="61"/>
        <v>183</v>
      </c>
      <c r="U73" s="148">
        <f t="shared" si="62"/>
        <v>183</v>
      </c>
      <c r="V73" s="148">
        <f t="shared" si="63"/>
        <v>183</v>
      </c>
      <c r="W73" s="148">
        <f t="shared" si="64"/>
        <v>183</v>
      </c>
      <c r="X73" s="148">
        <f t="shared" si="65"/>
        <v>183</v>
      </c>
      <c r="Y73" s="148">
        <f t="shared" si="66"/>
        <v>183</v>
      </c>
      <c r="Z73" s="148">
        <f t="shared" si="67"/>
        <v>183</v>
      </c>
      <c r="AA73" s="148">
        <f t="shared" si="38"/>
        <v>183</v>
      </c>
      <c r="AB73" s="148">
        <f t="shared" si="39"/>
        <v>183</v>
      </c>
      <c r="AC73" s="148">
        <f t="shared" si="40"/>
        <v>183</v>
      </c>
      <c r="AD73" s="148">
        <f t="shared" si="41"/>
        <v>183</v>
      </c>
      <c r="AE73" s="148">
        <f t="shared" si="42"/>
        <v>183</v>
      </c>
      <c r="AF73" s="148">
        <f t="shared" si="43"/>
        <v>183</v>
      </c>
      <c r="AG73" s="148">
        <f t="shared" si="44"/>
        <v>183</v>
      </c>
      <c r="AH73" s="148">
        <f t="shared" si="45"/>
        <v>183</v>
      </c>
      <c r="AI73" s="148">
        <f t="shared" si="46"/>
        <v>183</v>
      </c>
      <c r="AJ73" s="148">
        <f t="shared" si="47"/>
        <v>183</v>
      </c>
      <c r="AK73" s="148">
        <f t="shared" si="48"/>
        <v>183</v>
      </c>
      <c r="AL73" s="148">
        <f t="shared" si="49"/>
        <v>183</v>
      </c>
      <c r="AM73" s="148">
        <f t="shared" si="50"/>
        <v>183</v>
      </c>
      <c r="AN73" s="148">
        <f t="shared" si="51"/>
        <v>183</v>
      </c>
      <c r="AO73" s="148">
        <f t="shared" si="52"/>
        <v>183</v>
      </c>
      <c r="AP73" s="148">
        <f t="shared" si="37"/>
        <v>183</v>
      </c>
      <c r="AQ73" s="149">
        <f t="shared" si="31"/>
        <v>183</v>
      </c>
    </row>
    <row r="74" spans="2:43" x14ac:dyDescent="0.3">
      <c r="B74" s="7"/>
      <c r="C74" s="142" t="str">
        <f t="shared" si="32"/>
        <v xml:space="preserve">    - compensi amministratori</v>
      </c>
      <c r="D74" s="7"/>
      <c r="E74" s="7"/>
      <c r="F74" s="7"/>
      <c r="G74" s="7"/>
      <c r="H74" s="147">
        <f t="shared" si="33"/>
        <v>0</v>
      </c>
      <c r="I74" s="148">
        <f t="shared" si="34"/>
        <v>0</v>
      </c>
      <c r="J74" s="148">
        <f t="shared" si="35"/>
        <v>0</v>
      </c>
      <c r="K74" s="148">
        <f t="shared" si="36"/>
        <v>0</v>
      </c>
      <c r="L74" s="148">
        <f t="shared" si="53"/>
        <v>0</v>
      </c>
      <c r="M74" s="148">
        <f t="shared" si="54"/>
        <v>0</v>
      </c>
      <c r="N74" s="148">
        <f t="shared" si="55"/>
        <v>0</v>
      </c>
      <c r="O74" s="148">
        <f t="shared" si="56"/>
        <v>0</v>
      </c>
      <c r="P74" s="148">
        <f t="shared" si="57"/>
        <v>0</v>
      </c>
      <c r="Q74" s="148">
        <f t="shared" si="58"/>
        <v>0</v>
      </c>
      <c r="R74" s="148">
        <f t="shared" si="59"/>
        <v>0</v>
      </c>
      <c r="S74" s="148">
        <f t="shared" si="60"/>
        <v>0</v>
      </c>
      <c r="T74" s="148">
        <f t="shared" si="61"/>
        <v>0</v>
      </c>
      <c r="U74" s="148">
        <f t="shared" si="62"/>
        <v>0</v>
      </c>
      <c r="V74" s="148">
        <f t="shared" si="63"/>
        <v>0</v>
      </c>
      <c r="W74" s="148">
        <f t="shared" si="64"/>
        <v>0</v>
      </c>
      <c r="X74" s="148">
        <f t="shared" si="65"/>
        <v>0</v>
      </c>
      <c r="Y74" s="148">
        <f t="shared" si="66"/>
        <v>0</v>
      </c>
      <c r="Z74" s="148">
        <f t="shared" si="67"/>
        <v>0</v>
      </c>
      <c r="AA74" s="148">
        <f t="shared" si="38"/>
        <v>0</v>
      </c>
      <c r="AB74" s="148">
        <f t="shared" si="39"/>
        <v>0</v>
      </c>
      <c r="AC74" s="148">
        <f t="shared" si="40"/>
        <v>0</v>
      </c>
      <c r="AD74" s="148">
        <f t="shared" si="41"/>
        <v>0</v>
      </c>
      <c r="AE74" s="148">
        <f t="shared" si="42"/>
        <v>0</v>
      </c>
      <c r="AF74" s="148">
        <f t="shared" si="43"/>
        <v>0</v>
      </c>
      <c r="AG74" s="148">
        <f t="shared" si="44"/>
        <v>0</v>
      </c>
      <c r="AH74" s="148">
        <f t="shared" si="45"/>
        <v>0</v>
      </c>
      <c r="AI74" s="148">
        <f t="shared" si="46"/>
        <v>0</v>
      </c>
      <c r="AJ74" s="148">
        <f t="shared" si="47"/>
        <v>0</v>
      </c>
      <c r="AK74" s="148">
        <f t="shared" si="48"/>
        <v>0</v>
      </c>
      <c r="AL74" s="148">
        <f t="shared" si="49"/>
        <v>0</v>
      </c>
      <c r="AM74" s="148">
        <f t="shared" si="50"/>
        <v>0</v>
      </c>
      <c r="AN74" s="148">
        <f t="shared" si="51"/>
        <v>0</v>
      </c>
      <c r="AO74" s="148">
        <f t="shared" si="52"/>
        <v>0</v>
      </c>
      <c r="AP74" s="148">
        <f t="shared" si="37"/>
        <v>0</v>
      </c>
      <c r="AQ74" s="149">
        <f t="shared" si="31"/>
        <v>0</v>
      </c>
    </row>
    <row r="75" spans="2:43" x14ac:dyDescent="0.3">
      <c r="B75" s="7"/>
      <c r="C75" s="142" t="str">
        <f t="shared" si="32"/>
        <v xml:space="preserve">    - spese postali</v>
      </c>
      <c r="D75" s="7"/>
      <c r="E75" s="7"/>
      <c r="F75" s="7"/>
      <c r="G75" s="7"/>
      <c r="H75" s="147">
        <f t="shared" si="33"/>
        <v>0</v>
      </c>
      <c r="I75" s="148">
        <f t="shared" si="34"/>
        <v>12.2</v>
      </c>
      <c r="J75" s="148">
        <f t="shared" si="35"/>
        <v>12.2</v>
      </c>
      <c r="K75" s="148">
        <f t="shared" si="36"/>
        <v>12.2</v>
      </c>
      <c r="L75" s="148">
        <f t="shared" si="53"/>
        <v>12.2</v>
      </c>
      <c r="M75" s="148">
        <f t="shared" si="54"/>
        <v>12.2</v>
      </c>
      <c r="N75" s="148">
        <f t="shared" si="55"/>
        <v>12.2</v>
      </c>
      <c r="O75" s="148">
        <f t="shared" si="56"/>
        <v>12.2</v>
      </c>
      <c r="P75" s="148">
        <f t="shared" si="57"/>
        <v>12.2</v>
      </c>
      <c r="Q75" s="148">
        <f t="shared" si="58"/>
        <v>12.2</v>
      </c>
      <c r="R75" s="148">
        <f t="shared" si="59"/>
        <v>12.2</v>
      </c>
      <c r="S75" s="148">
        <f t="shared" si="60"/>
        <v>12.2</v>
      </c>
      <c r="T75" s="148">
        <f t="shared" si="61"/>
        <v>12.2</v>
      </c>
      <c r="U75" s="148">
        <f t="shared" si="62"/>
        <v>12.2</v>
      </c>
      <c r="V75" s="148">
        <f t="shared" si="63"/>
        <v>12.2</v>
      </c>
      <c r="W75" s="148">
        <f t="shared" si="64"/>
        <v>12.2</v>
      </c>
      <c r="X75" s="148">
        <f t="shared" si="65"/>
        <v>12.2</v>
      </c>
      <c r="Y75" s="148">
        <f t="shared" si="66"/>
        <v>12.2</v>
      </c>
      <c r="Z75" s="148">
        <f t="shared" si="67"/>
        <v>12.2</v>
      </c>
      <c r="AA75" s="148">
        <f t="shared" si="38"/>
        <v>12.2</v>
      </c>
      <c r="AB75" s="148">
        <f t="shared" si="39"/>
        <v>12.2</v>
      </c>
      <c r="AC75" s="148">
        <f t="shared" si="40"/>
        <v>12.2</v>
      </c>
      <c r="AD75" s="148">
        <f t="shared" si="41"/>
        <v>12.2</v>
      </c>
      <c r="AE75" s="148">
        <f t="shared" si="42"/>
        <v>12.2</v>
      </c>
      <c r="AF75" s="148">
        <f t="shared" si="43"/>
        <v>12.2</v>
      </c>
      <c r="AG75" s="148">
        <f t="shared" si="44"/>
        <v>12.2</v>
      </c>
      <c r="AH75" s="148">
        <f t="shared" si="45"/>
        <v>12.2</v>
      </c>
      <c r="AI75" s="148">
        <f t="shared" si="46"/>
        <v>12.2</v>
      </c>
      <c r="AJ75" s="148">
        <f t="shared" si="47"/>
        <v>12.2</v>
      </c>
      <c r="AK75" s="148">
        <f t="shared" si="48"/>
        <v>12.2</v>
      </c>
      <c r="AL75" s="148">
        <f t="shared" si="49"/>
        <v>12.2</v>
      </c>
      <c r="AM75" s="148">
        <f t="shared" si="50"/>
        <v>12.2</v>
      </c>
      <c r="AN75" s="148">
        <f t="shared" si="51"/>
        <v>12.2</v>
      </c>
      <c r="AO75" s="148">
        <f t="shared" si="52"/>
        <v>12.2</v>
      </c>
      <c r="AP75" s="148">
        <f t="shared" si="37"/>
        <v>12.2</v>
      </c>
      <c r="AQ75" s="149">
        <f t="shared" ref="AQ75:AQ81" si="68">+IF($G24=0,AQ24+AQ49,IF($G24=30,AP24+AP49,IF($G24=60,AO24+AO49,AN24+AN49)))</f>
        <v>12.2</v>
      </c>
    </row>
    <row r="76" spans="2:43" x14ac:dyDescent="0.3">
      <c r="B76" s="7"/>
      <c r="C76" s="142" t="str">
        <f t="shared" si="32"/>
        <v xml:space="preserve">    - oneri bancari</v>
      </c>
      <c r="D76" s="7"/>
      <c r="E76" s="7"/>
      <c r="F76" s="7"/>
      <c r="G76" s="7"/>
      <c r="H76" s="147">
        <f t="shared" si="33"/>
        <v>0</v>
      </c>
      <c r="I76" s="148">
        <f t="shared" si="34"/>
        <v>0</v>
      </c>
      <c r="J76" s="148">
        <f t="shared" si="35"/>
        <v>0</v>
      </c>
      <c r="K76" s="148">
        <f t="shared" si="36"/>
        <v>0</v>
      </c>
      <c r="L76" s="148">
        <f t="shared" si="53"/>
        <v>0</v>
      </c>
      <c r="M76" s="148">
        <f t="shared" si="54"/>
        <v>0</v>
      </c>
      <c r="N76" s="148">
        <f t="shared" si="55"/>
        <v>0</v>
      </c>
      <c r="O76" s="148">
        <f t="shared" si="56"/>
        <v>0</v>
      </c>
      <c r="P76" s="148">
        <f t="shared" si="57"/>
        <v>0</v>
      </c>
      <c r="Q76" s="148">
        <f t="shared" si="58"/>
        <v>0</v>
      </c>
      <c r="R76" s="148">
        <f t="shared" si="59"/>
        <v>0</v>
      </c>
      <c r="S76" s="148">
        <f t="shared" si="60"/>
        <v>0</v>
      </c>
      <c r="T76" s="148">
        <f t="shared" si="61"/>
        <v>0</v>
      </c>
      <c r="U76" s="148">
        <f t="shared" si="62"/>
        <v>0</v>
      </c>
      <c r="V76" s="148">
        <f t="shared" si="63"/>
        <v>0</v>
      </c>
      <c r="W76" s="148">
        <f t="shared" si="64"/>
        <v>0</v>
      </c>
      <c r="X76" s="148">
        <f t="shared" si="65"/>
        <v>0</v>
      </c>
      <c r="Y76" s="148">
        <f t="shared" si="66"/>
        <v>0</v>
      </c>
      <c r="Z76" s="148">
        <f t="shared" si="67"/>
        <v>0</v>
      </c>
      <c r="AA76" s="148">
        <f t="shared" si="38"/>
        <v>0</v>
      </c>
      <c r="AB76" s="148">
        <f t="shared" si="39"/>
        <v>0</v>
      </c>
      <c r="AC76" s="148">
        <f t="shared" si="40"/>
        <v>0</v>
      </c>
      <c r="AD76" s="148">
        <f t="shared" si="41"/>
        <v>0</v>
      </c>
      <c r="AE76" s="148">
        <f t="shared" si="42"/>
        <v>0</v>
      </c>
      <c r="AF76" s="148">
        <f t="shared" si="43"/>
        <v>0</v>
      </c>
      <c r="AG76" s="148">
        <f t="shared" si="44"/>
        <v>0</v>
      </c>
      <c r="AH76" s="148">
        <f t="shared" si="45"/>
        <v>0</v>
      </c>
      <c r="AI76" s="148">
        <f t="shared" si="46"/>
        <v>0</v>
      </c>
      <c r="AJ76" s="148">
        <f t="shared" si="47"/>
        <v>0</v>
      </c>
      <c r="AK76" s="148">
        <f t="shared" si="48"/>
        <v>0</v>
      </c>
      <c r="AL76" s="148">
        <f t="shared" si="49"/>
        <v>0</v>
      </c>
      <c r="AM76" s="148">
        <f t="shared" si="50"/>
        <v>0</v>
      </c>
      <c r="AN76" s="148">
        <f t="shared" si="51"/>
        <v>0</v>
      </c>
      <c r="AO76" s="148">
        <f t="shared" si="52"/>
        <v>0</v>
      </c>
      <c r="AP76" s="148">
        <f t="shared" si="37"/>
        <v>0</v>
      </c>
      <c r="AQ76" s="149">
        <f t="shared" si="68"/>
        <v>0</v>
      </c>
    </row>
    <row r="77" spans="2:43" x14ac:dyDescent="0.3">
      <c r="B77" s="7"/>
      <c r="C77" s="142" t="str">
        <f t="shared" si="32"/>
        <v xml:space="preserve">    - utenze</v>
      </c>
      <c r="D77" s="7"/>
      <c r="E77" s="7"/>
      <c r="F77" s="7"/>
      <c r="G77" s="7"/>
      <c r="H77" s="147">
        <f t="shared" si="33"/>
        <v>0</v>
      </c>
      <c r="I77" s="148">
        <f t="shared" si="34"/>
        <v>0</v>
      </c>
      <c r="J77" s="148">
        <f t="shared" si="35"/>
        <v>0</v>
      </c>
      <c r="K77" s="148">
        <f t="shared" si="36"/>
        <v>0</v>
      </c>
      <c r="L77" s="148">
        <f t="shared" si="53"/>
        <v>0</v>
      </c>
      <c r="M77" s="148">
        <f t="shared" si="54"/>
        <v>0</v>
      </c>
      <c r="N77" s="148">
        <f t="shared" si="55"/>
        <v>0</v>
      </c>
      <c r="O77" s="148">
        <f t="shared" si="56"/>
        <v>0</v>
      </c>
      <c r="P77" s="148">
        <f t="shared" si="57"/>
        <v>0</v>
      </c>
      <c r="Q77" s="148">
        <f t="shared" si="58"/>
        <v>0</v>
      </c>
      <c r="R77" s="148">
        <f t="shared" si="59"/>
        <v>0</v>
      </c>
      <c r="S77" s="148">
        <f t="shared" si="60"/>
        <v>0</v>
      </c>
      <c r="T77" s="148">
        <f t="shared" si="61"/>
        <v>0</v>
      </c>
      <c r="U77" s="148">
        <f t="shared" si="62"/>
        <v>0</v>
      </c>
      <c r="V77" s="148">
        <f t="shared" si="63"/>
        <v>0</v>
      </c>
      <c r="W77" s="148">
        <f t="shared" si="64"/>
        <v>0</v>
      </c>
      <c r="X77" s="148">
        <f t="shared" si="65"/>
        <v>0</v>
      </c>
      <c r="Y77" s="148">
        <f t="shared" si="66"/>
        <v>0</v>
      </c>
      <c r="Z77" s="148">
        <f t="shared" si="67"/>
        <v>0</v>
      </c>
      <c r="AA77" s="148">
        <f t="shared" si="38"/>
        <v>0</v>
      </c>
      <c r="AB77" s="148">
        <f t="shared" si="39"/>
        <v>0</v>
      </c>
      <c r="AC77" s="148">
        <f t="shared" si="40"/>
        <v>0</v>
      </c>
      <c r="AD77" s="148">
        <f t="shared" si="41"/>
        <v>0</v>
      </c>
      <c r="AE77" s="148">
        <f t="shared" si="42"/>
        <v>0</v>
      </c>
      <c r="AF77" s="148">
        <f t="shared" si="43"/>
        <v>0</v>
      </c>
      <c r="AG77" s="148">
        <f t="shared" si="44"/>
        <v>0</v>
      </c>
      <c r="AH77" s="148">
        <f t="shared" si="45"/>
        <v>0</v>
      </c>
      <c r="AI77" s="148">
        <f t="shared" si="46"/>
        <v>0</v>
      </c>
      <c r="AJ77" s="148">
        <f t="shared" si="47"/>
        <v>0</v>
      </c>
      <c r="AK77" s="148">
        <f t="shared" si="48"/>
        <v>0</v>
      </c>
      <c r="AL77" s="148">
        <f t="shared" si="49"/>
        <v>0</v>
      </c>
      <c r="AM77" s="148">
        <f t="shared" si="50"/>
        <v>0</v>
      </c>
      <c r="AN77" s="148">
        <f t="shared" si="51"/>
        <v>0</v>
      </c>
      <c r="AO77" s="148">
        <f t="shared" si="52"/>
        <v>0</v>
      </c>
      <c r="AP77" s="148">
        <f t="shared" si="37"/>
        <v>0</v>
      </c>
      <c r="AQ77" s="149">
        <f t="shared" si="68"/>
        <v>0</v>
      </c>
    </row>
    <row r="78" spans="2:43" x14ac:dyDescent="0.3">
      <c r="B78" s="7"/>
      <c r="C78" s="142" t="str">
        <f t="shared" si="32"/>
        <v xml:space="preserve">    - affitti e locazioni passive</v>
      </c>
      <c r="D78" s="7"/>
      <c r="E78" s="7"/>
      <c r="F78" s="7"/>
      <c r="G78" s="7"/>
      <c r="H78" s="147">
        <f t="shared" si="33"/>
        <v>0</v>
      </c>
      <c r="I78" s="148">
        <f t="shared" si="34"/>
        <v>1000</v>
      </c>
      <c r="J78" s="148">
        <f t="shared" si="35"/>
        <v>1000</v>
      </c>
      <c r="K78" s="148">
        <f t="shared" si="36"/>
        <v>1000</v>
      </c>
      <c r="L78" s="148">
        <f t="shared" si="53"/>
        <v>1000</v>
      </c>
      <c r="M78" s="148">
        <f t="shared" si="54"/>
        <v>1000</v>
      </c>
      <c r="N78" s="148">
        <f t="shared" si="55"/>
        <v>1000</v>
      </c>
      <c r="O78" s="148">
        <f t="shared" si="56"/>
        <v>1000</v>
      </c>
      <c r="P78" s="148">
        <f t="shared" si="57"/>
        <v>1000</v>
      </c>
      <c r="Q78" s="148">
        <f t="shared" si="58"/>
        <v>1000</v>
      </c>
      <c r="R78" s="148">
        <f t="shared" si="59"/>
        <v>1000</v>
      </c>
      <c r="S78" s="148">
        <f t="shared" si="60"/>
        <v>1000</v>
      </c>
      <c r="T78" s="148">
        <f t="shared" si="61"/>
        <v>1000</v>
      </c>
      <c r="U78" s="148">
        <f t="shared" si="62"/>
        <v>1000</v>
      </c>
      <c r="V78" s="148">
        <f t="shared" si="63"/>
        <v>1000</v>
      </c>
      <c r="W78" s="148">
        <f t="shared" si="64"/>
        <v>1000</v>
      </c>
      <c r="X78" s="148">
        <f t="shared" si="65"/>
        <v>1000</v>
      </c>
      <c r="Y78" s="148">
        <f t="shared" si="66"/>
        <v>1000</v>
      </c>
      <c r="Z78" s="148">
        <f t="shared" si="67"/>
        <v>1000</v>
      </c>
      <c r="AA78" s="148">
        <f t="shared" si="38"/>
        <v>1000</v>
      </c>
      <c r="AB78" s="148">
        <f t="shared" si="39"/>
        <v>1000</v>
      </c>
      <c r="AC78" s="148">
        <f t="shared" si="40"/>
        <v>1000</v>
      </c>
      <c r="AD78" s="148">
        <f t="shared" si="41"/>
        <v>1000</v>
      </c>
      <c r="AE78" s="148">
        <f t="shared" si="42"/>
        <v>1000</v>
      </c>
      <c r="AF78" s="148">
        <f t="shared" si="43"/>
        <v>1000</v>
      </c>
      <c r="AG78" s="148">
        <f t="shared" si="44"/>
        <v>1000</v>
      </c>
      <c r="AH78" s="148">
        <f t="shared" si="45"/>
        <v>1000</v>
      </c>
      <c r="AI78" s="148">
        <f t="shared" si="46"/>
        <v>1000</v>
      </c>
      <c r="AJ78" s="148">
        <f t="shared" si="47"/>
        <v>1000</v>
      </c>
      <c r="AK78" s="148">
        <f t="shared" si="48"/>
        <v>1000</v>
      </c>
      <c r="AL78" s="148">
        <f t="shared" si="49"/>
        <v>1000</v>
      </c>
      <c r="AM78" s="148">
        <f t="shared" si="50"/>
        <v>1000</v>
      </c>
      <c r="AN78" s="148">
        <f t="shared" si="51"/>
        <v>1000</v>
      </c>
      <c r="AO78" s="148">
        <f t="shared" si="52"/>
        <v>1000</v>
      </c>
      <c r="AP78" s="148">
        <f t="shared" si="37"/>
        <v>1000</v>
      </c>
      <c r="AQ78" s="149">
        <f t="shared" si="68"/>
        <v>1000</v>
      </c>
    </row>
    <row r="79" spans="2:43" x14ac:dyDescent="0.3">
      <c r="B79" s="7"/>
      <c r="C79" s="142" t="str">
        <f t="shared" si="32"/>
        <v xml:space="preserve">    - altri costi amministrativi</v>
      </c>
      <c r="D79" s="7"/>
      <c r="E79" s="7"/>
      <c r="F79" s="7"/>
      <c r="G79" s="7"/>
      <c r="H79" s="147">
        <f t="shared" si="33"/>
        <v>0</v>
      </c>
      <c r="I79" s="148">
        <f t="shared" si="34"/>
        <v>122</v>
      </c>
      <c r="J79" s="148">
        <f t="shared" si="35"/>
        <v>122</v>
      </c>
      <c r="K79" s="148">
        <f t="shared" si="36"/>
        <v>122</v>
      </c>
      <c r="L79" s="148">
        <f t="shared" si="53"/>
        <v>122</v>
      </c>
      <c r="M79" s="148">
        <f t="shared" si="54"/>
        <v>122</v>
      </c>
      <c r="N79" s="148">
        <f t="shared" si="55"/>
        <v>122</v>
      </c>
      <c r="O79" s="148">
        <f t="shared" si="56"/>
        <v>122</v>
      </c>
      <c r="P79" s="148">
        <f t="shared" si="57"/>
        <v>122</v>
      </c>
      <c r="Q79" s="148">
        <f t="shared" si="58"/>
        <v>122</v>
      </c>
      <c r="R79" s="148">
        <f t="shared" si="59"/>
        <v>122</v>
      </c>
      <c r="S79" s="148">
        <f t="shared" si="60"/>
        <v>122</v>
      </c>
      <c r="T79" s="148">
        <f t="shared" si="61"/>
        <v>122</v>
      </c>
      <c r="U79" s="148">
        <f t="shared" si="62"/>
        <v>122</v>
      </c>
      <c r="V79" s="148">
        <f t="shared" si="63"/>
        <v>122</v>
      </c>
      <c r="W79" s="148">
        <f t="shared" si="64"/>
        <v>122</v>
      </c>
      <c r="X79" s="148">
        <f t="shared" si="65"/>
        <v>122</v>
      </c>
      <c r="Y79" s="148">
        <f t="shared" si="66"/>
        <v>122</v>
      </c>
      <c r="Z79" s="148">
        <f t="shared" si="67"/>
        <v>122</v>
      </c>
      <c r="AA79" s="148">
        <f t="shared" si="38"/>
        <v>122</v>
      </c>
      <c r="AB79" s="148">
        <f t="shared" si="39"/>
        <v>122</v>
      </c>
      <c r="AC79" s="148">
        <f t="shared" si="40"/>
        <v>122</v>
      </c>
      <c r="AD79" s="148">
        <f t="shared" si="41"/>
        <v>122</v>
      </c>
      <c r="AE79" s="148">
        <f t="shared" si="42"/>
        <v>122</v>
      </c>
      <c r="AF79" s="148">
        <f t="shared" si="43"/>
        <v>122</v>
      </c>
      <c r="AG79" s="148">
        <f t="shared" si="44"/>
        <v>122</v>
      </c>
      <c r="AH79" s="148">
        <f t="shared" si="45"/>
        <v>122</v>
      </c>
      <c r="AI79" s="148">
        <f t="shared" si="46"/>
        <v>122</v>
      </c>
      <c r="AJ79" s="148">
        <f t="shared" si="47"/>
        <v>122</v>
      </c>
      <c r="AK79" s="148">
        <f t="shared" si="48"/>
        <v>122</v>
      </c>
      <c r="AL79" s="148">
        <f t="shared" si="49"/>
        <v>122</v>
      </c>
      <c r="AM79" s="148">
        <f t="shared" si="50"/>
        <v>122</v>
      </c>
      <c r="AN79" s="148">
        <f t="shared" si="51"/>
        <v>122</v>
      </c>
      <c r="AO79" s="148">
        <f t="shared" si="52"/>
        <v>122</v>
      </c>
      <c r="AP79" s="148">
        <f t="shared" si="37"/>
        <v>122</v>
      </c>
      <c r="AQ79" s="149">
        <f t="shared" si="68"/>
        <v>122</v>
      </c>
    </row>
    <row r="80" spans="2:43" x14ac:dyDescent="0.3">
      <c r="B80" s="7"/>
      <c r="C80" s="142" t="str">
        <f>+C54</f>
        <v xml:space="preserve">    - costi diversi</v>
      </c>
      <c r="D80" s="7"/>
      <c r="E80" s="7"/>
      <c r="F80" s="7"/>
      <c r="G80" s="7"/>
      <c r="H80" s="147">
        <f t="shared" si="33"/>
        <v>0</v>
      </c>
      <c r="I80" s="148">
        <f t="shared" si="34"/>
        <v>36.6</v>
      </c>
      <c r="J80" s="148">
        <f t="shared" si="35"/>
        <v>36.6</v>
      </c>
      <c r="K80" s="148">
        <f t="shared" si="36"/>
        <v>36.6</v>
      </c>
      <c r="L80" s="148">
        <f t="shared" si="53"/>
        <v>36.6</v>
      </c>
      <c r="M80" s="148">
        <f t="shared" si="54"/>
        <v>36.6</v>
      </c>
      <c r="N80" s="148">
        <f t="shared" si="55"/>
        <v>36.6</v>
      </c>
      <c r="O80" s="148">
        <f t="shared" si="56"/>
        <v>36.6</v>
      </c>
      <c r="P80" s="148">
        <f t="shared" si="57"/>
        <v>36.6</v>
      </c>
      <c r="Q80" s="148">
        <f t="shared" si="58"/>
        <v>36.6</v>
      </c>
      <c r="R80" s="148">
        <f t="shared" si="59"/>
        <v>36.6</v>
      </c>
      <c r="S80" s="148">
        <f t="shared" si="60"/>
        <v>36.6</v>
      </c>
      <c r="T80" s="148">
        <f t="shared" si="61"/>
        <v>36.6</v>
      </c>
      <c r="U80" s="148">
        <f t="shared" si="62"/>
        <v>36.6</v>
      </c>
      <c r="V80" s="148">
        <f t="shared" si="63"/>
        <v>36.6</v>
      </c>
      <c r="W80" s="148">
        <f t="shared" si="64"/>
        <v>36.6</v>
      </c>
      <c r="X80" s="148">
        <f t="shared" si="65"/>
        <v>36.6</v>
      </c>
      <c r="Y80" s="148">
        <f t="shared" si="66"/>
        <v>36.6</v>
      </c>
      <c r="Z80" s="148">
        <f t="shared" si="67"/>
        <v>36.6</v>
      </c>
      <c r="AA80" s="148">
        <f t="shared" si="38"/>
        <v>36.6</v>
      </c>
      <c r="AB80" s="148">
        <f t="shared" si="39"/>
        <v>36.6</v>
      </c>
      <c r="AC80" s="148">
        <f t="shared" si="40"/>
        <v>36.6</v>
      </c>
      <c r="AD80" s="148">
        <f t="shared" si="41"/>
        <v>36.6</v>
      </c>
      <c r="AE80" s="148">
        <f t="shared" si="42"/>
        <v>36.6</v>
      </c>
      <c r="AF80" s="148">
        <f t="shared" si="43"/>
        <v>36.6</v>
      </c>
      <c r="AG80" s="148">
        <f t="shared" si="44"/>
        <v>36.6</v>
      </c>
      <c r="AH80" s="148">
        <f t="shared" si="45"/>
        <v>36.6</v>
      </c>
      <c r="AI80" s="148">
        <f t="shared" si="46"/>
        <v>36.6</v>
      </c>
      <c r="AJ80" s="148">
        <f t="shared" si="47"/>
        <v>36.6</v>
      </c>
      <c r="AK80" s="148">
        <f t="shared" si="48"/>
        <v>36.6</v>
      </c>
      <c r="AL80" s="148">
        <f t="shared" si="49"/>
        <v>36.6</v>
      </c>
      <c r="AM80" s="148">
        <f t="shared" si="50"/>
        <v>36.6</v>
      </c>
      <c r="AN80" s="148">
        <f t="shared" si="51"/>
        <v>36.6</v>
      </c>
      <c r="AO80" s="148">
        <f t="shared" si="52"/>
        <v>36.6</v>
      </c>
      <c r="AP80" s="148">
        <f t="shared" si="37"/>
        <v>36.6</v>
      </c>
      <c r="AQ80" s="149">
        <f t="shared" si="68"/>
        <v>36.6</v>
      </c>
    </row>
    <row r="81" spans="2:43" ht="15" thickBot="1" x14ac:dyDescent="0.35">
      <c r="B81" s="7"/>
      <c r="C81" s="143" t="str">
        <f t="shared" si="32"/>
        <v xml:space="preserve">    - premi assicurativi</v>
      </c>
      <c r="D81" s="7"/>
      <c r="E81" s="7"/>
      <c r="F81" s="7"/>
      <c r="G81" s="7"/>
      <c r="H81" s="150">
        <f t="shared" si="33"/>
        <v>0</v>
      </c>
      <c r="I81" s="151">
        <f t="shared" si="34"/>
        <v>0</v>
      </c>
      <c r="J81" s="151">
        <f t="shared" si="35"/>
        <v>0</v>
      </c>
      <c r="K81" s="151">
        <f t="shared" si="36"/>
        <v>0</v>
      </c>
      <c r="L81" s="151">
        <f t="shared" si="53"/>
        <v>0</v>
      </c>
      <c r="M81" s="151">
        <f t="shared" si="54"/>
        <v>0</v>
      </c>
      <c r="N81" s="151">
        <f t="shared" si="55"/>
        <v>0</v>
      </c>
      <c r="O81" s="151">
        <f t="shared" si="56"/>
        <v>0</v>
      </c>
      <c r="P81" s="151">
        <f t="shared" si="57"/>
        <v>0</v>
      </c>
      <c r="Q81" s="151">
        <f t="shared" si="58"/>
        <v>0</v>
      </c>
      <c r="R81" s="151">
        <f t="shared" si="59"/>
        <v>0</v>
      </c>
      <c r="S81" s="151">
        <f t="shared" si="60"/>
        <v>0</v>
      </c>
      <c r="T81" s="151">
        <f t="shared" si="61"/>
        <v>0</v>
      </c>
      <c r="U81" s="151">
        <f t="shared" si="62"/>
        <v>0</v>
      </c>
      <c r="V81" s="151">
        <f t="shared" si="63"/>
        <v>0</v>
      </c>
      <c r="W81" s="151">
        <f t="shared" si="64"/>
        <v>0</v>
      </c>
      <c r="X81" s="151">
        <f t="shared" si="65"/>
        <v>0</v>
      </c>
      <c r="Y81" s="151">
        <f t="shared" si="66"/>
        <v>0</v>
      </c>
      <c r="Z81" s="151">
        <f t="shared" si="67"/>
        <v>0</v>
      </c>
      <c r="AA81" s="151">
        <f t="shared" si="38"/>
        <v>0</v>
      </c>
      <c r="AB81" s="151">
        <f t="shared" si="39"/>
        <v>0</v>
      </c>
      <c r="AC81" s="151">
        <f t="shared" si="40"/>
        <v>0</v>
      </c>
      <c r="AD81" s="151">
        <f t="shared" si="41"/>
        <v>0</v>
      </c>
      <c r="AE81" s="151">
        <f t="shared" si="42"/>
        <v>0</v>
      </c>
      <c r="AF81" s="151">
        <f t="shared" si="43"/>
        <v>0</v>
      </c>
      <c r="AG81" s="151">
        <f t="shared" si="44"/>
        <v>0</v>
      </c>
      <c r="AH81" s="151">
        <f t="shared" si="45"/>
        <v>0</v>
      </c>
      <c r="AI81" s="151">
        <f t="shared" si="46"/>
        <v>0</v>
      </c>
      <c r="AJ81" s="151">
        <f t="shared" si="47"/>
        <v>0</v>
      </c>
      <c r="AK81" s="151">
        <f t="shared" si="48"/>
        <v>0</v>
      </c>
      <c r="AL81" s="151">
        <f t="shared" si="49"/>
        <v>0</v>
      </c>
      <c r="AM81" s="151">
        <f t="shared" si="50"/>
        <v>0</v>
      </c>
      <c r="AN81" s="151">
        <f t="shared" si="51"/>
        <v>0</v>
      </c>
      <c r="AO81" s="151">
        <f t="shared" si="52"/>
        <v>0</v>
      </c>
      <c r="AP81" s="151">
        <f t="shared" si="37"/>
        <v>0</v>
      </c>
      <c r="AQ81" s="152">
        <f t="shared" si="68"/>
        <v>0</v>
      </c>
    </row>
    <row r="82" spans="2:43" x14ac:dyDescent="0.3">
      <c r="B82" s="7"/>
      <c r="C82" s="8" t="s">
        <v>192</v>
      </c>
      <c r="D82" s="7"/>
      <c r="E82" s="7"/>
      <c r="F82" s="7"/>
      <c r="G82" s="7"/>
      <c r="H82" s="8">
        <f>SUM(H59:H81)</f>
        <v>0</v>
      </c>
      <c r="I82" s="8">
        <f t="shared" ref="I82:AQ82" si="69">SUM(I59:I81)</f>
        <v>67416.800000000003</v>
      </c>
      <c r="J82" s="8">
        <f t="shared" si="69"/>
        <v>67416.800000000003</v>
      </c>
      <c r="K82" s="8">
        <f t="shared" si="69"/>
        <v>67416.800000000003</v>
      </c>
      <c r="L82" s="8">
        <f t="shared" si="69"/>
        <v>67416.800000000003</v>
      </c>
      <c r="M82" s="8">
        <f t="shared" si="69"/>
        <v>67416.800000000003</v>
      </c>
      <c r="N82" s="8">
        <f t="shared" si="69"/>
        <v>67416.800000000003</v>
      </c>
      <c r="O82" s="8">
        <f t="shared" si="69"/>
        <v>67416.800000000003</v>
      </c>
      <c r="P82" s="8">
        <f t="shared" si="69"/>
        <v>67416.800000000003</v>
      </c>
      <c r="Q82" s="8">
        <f t="shared" si="69"/>
        <v>67416.800000000003</v>
      </c>
      <c r="R82" s="8">
        <f t="shared" si="69"/>
        <v>67416.800000000003</v>
      </c>
      <c r="S82" s="8">
        <f t="shared" si="69"/>
        <v>67416.800000000003</v>
      </c>
      <c r="T82" s="8">
        <f t="shared" si="69"/>
        <v>67416.800000000003</v>
      </c>
      <c r="U82" s="8">
        <f t="shared" si="69"/>
        <v>81306.499999999985</v>
      </c>
      <c r="V82" s="8">
        <f t="shared" si="69"/>
        <v>81306.499999999985</v>
      </c>
      <c r="W82" s="8">
        <f t="shared" si="69"/>
        <v>81306.499999999985</v>
      </c>
      <c r="X82" s="8">
        <f t="shared" si="69"/>
        <v>81306.499999999985</v>
      </c>
      <c r="Y82" s="8">
        <f t="shared" si="69"/>
        <v>81306.499999999985</v>
      </c>
      <c r="Z82" s="8">
        <f t="shared" si="69"/>
        <v>81306.499999999985</v>
      </c>
      <c r="AA82" s="8">
        <f t="shared" si="69"/>
        <v>81306.499999999985</v>
      </c>
      <c r="AB82" s="8">
        <f t="shared" si="69"/>
        <v>81306.499999999985</v>
      </c>
      <c r="AC82" s="8">
        <f t="shared" si="69"/>
        <v>81306.499999999985</v>
      </c>
      <c r="AD82" s="8">
        <f t="shared" si="69"/>
        <v>81306.499999999985</v>
      </c>
      <c r="AE82" s="8">
        <f t="shared" si="69"/>
        <v>81306.499999999985</v>
      </c>
      <c r="AF82" s="8">
        <f t="shared" si="69"/>
        <v>81306.499999999985</v>
      </c>
      <c r="AG82" s="8">
        <f t="shared" si="69"/>
        <v>81306.499999999985</v>
      </c>
      <c r="AH82" s="8">
        <f t="shared" si="69"/>
        <v>81306.499999999985</v>
      </c>
      <c r="AI82" s="8">
        <f t="shared" si="69"/>
        <v>81306.499999999985</v>
      </c>
      <c r="AJ82" s="8">
        <f t="shared" si="69"/>
        <v>81306.499999999985</v>
      </c>
      <c r="AK82" s="8">
        <f t="shared" si="69"/>
        <v>81306.499999999985</v>
      </c>
      <c r="AL82" s="8">
        <f t="shared" si="69"/>
        <v>81306.499999999985</v>
      </c>
      <c r="AM82" s="8">
        <f t="shared" si="69"/>
        <v>81306.499999999985</v>
      </c>
      <c r="AN82" s="8">
        <f t="shared" si="69"/>
        <v>81306.499999999985</v>
      </c>
      <c r="AO82" s="8">
        <f t="shared" si="69"/>
        <v>81306.499999999985</v>
      </c>
      <c r="AP82" s="8">
        <f t="shared" si="69"/>
        <v>81306.499999999985</v>
      </c>
      <c r="AQ82" s="8">
        <f t="shared" si="69"/>
        <v>81306.499999999985</v>
      </c>
    </row>
    <row r="83" spans="2:43" x14ac:dyDescent="0.3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2:43" ht="15" thickBot="1" x14ac:dyDescent="0.35">
      <c r="B84" s="7"/>
      <c r="C84" s="25" t="s">
        <v>190</v>
      </c>
      <c r="D84" s="7"/>
      <c r="E84" s="7"/>
      <c r="F84" s="7"/>
      <c r="G84" s="7"/>
      <c r="H84" s="19" t="str">
        <f>+H7</f>
        <v>gen 2017</v>
      </c>
      <c r="I84" s="122">
        <f t="shared" ref="I84:AQ84" si="70">+I7</f>
        <v>42794</v>
      </c>
      <c r="J84" s="122">
        <f t="shared" si="70"/>
        <v>42825</v>
      </c>
      <c r="K84" s="122">
        <f t="shared" si="70"/>
        <v>42855</v>
      </c>
      <c r="L84" s="122">
        <f t="shared" si="70"/>
        <v>42886</v>
      </c>
      <c r="M84" s="122">
        <f t="shared" si="70"/>
        <v>42916</v>
      </c>
      <c r="N84" s="122">
        <f t="shared" si="70"/>
        <v>42947</v>
      </c>
      <c r="O84" s="122">
        <f t="shared" si="70"/>
        <v>42978</v>
      </c>
      <c r="P84" s="122">
        <f t="shared" si="70"/>
        <v>43008</v>
      </c>
      <c r="Q84" s="122">
        <f t="shared" si="70"/>
        <v>43039</v>
      </c>
      <c r="R84" s="122">
        <f t="shared" si="70"/>
        <v>43069</v>
      </c>
      <c r="S84" s="122">
        <f t="shared" si="70"/>
        <v>43100</v>
      </c>
      <c r="T84" s="122">
        <f t="shared" si="70"/>
        <v>43131</v>
      </c>
      <c r="U84" s="122">
        <f t="shared" si="70"/>
        <v>43159</v>
      </c>
      <c r="V84" s="122">
        <f t="shared" si="70"/>
        <v>43190</v>
      </c>
      <c r="W84" s="122">
        <f t="shared" si="70"/>
        <v>43220</v>
      </c>
      <c r="X84" s="122">
        <f t="shared" si="70"/>
        <v>43251</v>
      </c>
      <c r="Y84" s="122">
        <f t="shared" si="70"/>
        <v>43281</v>
      </c>
      <c r="Z84" s="122">
        <f t="shared" si="70"/>
        <v>43312</v>
      </c>
      <c r="AA84" s="122">
        <f t="shared" si="70"/>
        <v>43343</v>
      </c>
      <c r="AB84" s="122">
        <f t="shared" si="70"/>
        <v>43373</v>
      </c>
      <c r="AC84" s="122">
        <f t="shared" si="70"/>
        <v>43404</v>
      </c>
      <c r="AD84" s="122">
        <f t="shared" si="70"/>
        <v>43434</v>
      </c>
      <c r="AE84" s="122">
        <f t="shared" si="70"/>
        <v>43465</v>
      </c>
      <c r="AF84" s="122">
        <f t="shared" si="70"/>
        <v>43496</v>
      </c>
      <c r="AG84" s="122">
        <f t="shared" si="70"/>
        <v>43524</v>
      </c>
      <c r="AH84" s="122">
        <f t="shared" si="70"/>
        <v>43555</v>
      </c>
      <c r="AI84" s="122">
        <f t="shared" si="70"/>
        <v>43585</v>
      </c>
      <c r="AJ84" s="122">
        <f t="shared" si="70"/>
        <v>43616</v>
      </c>
      <c r="AK84" s="122">
        <f t="shared" si="70"/>
        <v>43646</v>
      </c>
      <c r="AL84" s="122">
        <f t="shared" si="70"/>
        <v>43677</v>
      </c>
      <c r="AM84" s="122">
        <f t="shared" si="70"/>
        <v>43708</v>
      </c>
      <c r="AN84" s="122">
        <f t="shared" si="70"/>
        <v>43738</v>
      </c>
      <c r="AO84" s="122">
        <f t="shared" si="70"/>
        <v>43769</v>
      </c>
      <c r="AP84" s="122">
        <f t="shared" si="70"/>
        <v>43799</v>
      </c>
      <c r="AQ84" s="122">
        <f t="shared" si="70"/>
        <v>43830</v>
      </c>
    </row>
    <row r="85" spans="2:43" x14ac:dyDescent="0.3">
      <c r="B85" s="7"/>
      <c r="C85" s="141" t="str">
        <f>+C59</f>
        <v xml:space="preserve">    - Costi variabili di produzione</v>
      </c>
      <c r="D85" s="7"/>
      <c r="E85" s="7"/>
      <c r="F85" s="7"/>
      <c r="G85" s="7"/>
      <c r="H85" s="144">
        <f>+H8+H33-H59</f>
        <v>21606.2</v>
      </c>
      <c r="I85" s="145">
        <f t="shared" ref="I85:Z99" si="71">+I8+I33-I59</f>
        <v>0</v>
      </c>
      <c r="J85" s="145">
        <f t="shared" si="71"/>
        <v>0</v>
      </c>
      <c r="K85" s="145">
        <f t="shared" si="71"/>
        <v>0</v>
      </c>
      <c r="L85" s="145">
        <f t="shared" si="71"/>
        <v>0</v>
      </c>
      <c r="M85" s="145">
        <f t="shared" si="71"/>
        <v>0</v>
      </c>
      <c r="N85" s="145">
        <f t="shared" si="71"/>
        <v>0</v>
      </c>
      <c r="O85" s="145">
        <f t="shared" si="71"/>
        <v>0</v>
      </c>
      <c r="P85" s="145">
        <f t="shared" si="71"/>
        <v>0</v>
      </c>
      <c r="Q85" s="145">
        <f t="shared" si="71"/>
        <v>0</v>
      </c>
      <c r="R85" s="145">
        <f t="shared" si="71"/>
        <v>0</v>
      </c>
      <c r="S85" s="145">
        <f t="shared" si="71"/>
        <v>0</v>
      </c>
      <c r="T85" s="145">
        <f t="shared" si="71"/>
        <v>4629.8999999999978</v>
      </c>
      <c r="U85" s="145">
        <f t="shared" si="71"/>
        <v>0</v>
      </c>
      <c r="V85" s="145">
        <f t="shared" si="71"/>
        <v>0</v>
      </c>
      <c r="W85" s="145">
        <f t="shared" si="71"/>
        <v>0</v>
      </c>
      <c r="X85" s="145">
        <f t="shared" si="71"/>
        <v>0</v>
      </c>
      <c r="Y85" s="145">
        <f t="shared" si="71"/>
        <v>0</v>
      </c>
      <c r="Z85" s="145">
        <f t="shared" si="71"/>
        <v>0</v>
      </c>
      <c r="AA85" s="145">
        <f>+AA8+AA33-AA59</f>
        <v>0</v>
      </c>
      <c r="AB85" s="145">
        <f t="shared" ref="AB85:AM99" si="72">+AB8+AB33-AB59</f>
        <v>0</v>
      </c>
      <c r="AC85" s="145">
        <f t="shared" si="72"/>
        <v>0</v>
      </c>
      <c r="AD85" s="145">
        <f t="shared" si="72"/>
        <v>0</v>
      </c>
      <c r="AE85" s="145">
        <f t="shared" si="72"/>
        <v>0</v>
      </c>
      <c r="AF85" s="145">
        <f t="shared" si="72"/>
        <v>0</v>
      </c>
      <c r="AG85" s="145">
        <f t="shared" si="72"/>
        <v>0</v>
      </c>
      <c r="AH85" s="145">
        <f t="shared" si="72"/>
        <v>0</v>
      </c>
      <c r="AI85" s="145">
        <f t="shared" si="72"/>
        <v>0</v>
      </c>
      <c r="AJ85" s="145">
        <f t="shared" si="72"/>
        <v>0</v>
      </c>
      <c r="AK85" s="145">
        <f t="shared" si="72"/>
        <v>0</v>
      </c>
      <c r="AL85" s="145">
        <f t="shared" si="72"/>
        <v>0</v>
      </c>
      <c r="AM85" s="145">
        <f>+AM8+AM33-AM59</f>
        <v>0</v>
      </c>
      <c r="AN85" s="145">
        <f t="shared" ref="AN85:AQ99" si="73">+AN8+AN33-AN59</f>
        <v>0</v>
      </c>
      <c r="AO85" s="145">
        <f t="shared" si="73"/>
        <v>0</v>
      </c>
      <c r="AP85" s="145">
        <f t="shared" si="73"/>
        <v>0</v>
      </c>
      <c r="AQ85" s="146">
        <f t="shared" si="73"/>
        <v>0</v>
      </c>
    </row>
    <row r="86" spans="2:43" x14ac:dyDescent="0.3">
      <c r="B86" s="7"/>
      <c r="C86" s="142" t="str">
        <f t="shared" ref="C86:C107" si="74">+C60</f>
        <v xml:space="preserve">    - Costi variabili commerciali</v>
      </c>
      <c r="D86" s="7"/>
      <c r="E86" s="7"/>
      <c r="F86" s="7"/>
      <c r="G86" s="7"/>
      <c r="H86" s="147">
        <f t="shared" ref="H86:W107" si="75">+H9+H34-H60</f>
        <v>21606.2</v>
      </c>
      <c r="I86" s="148">
        <f t="shared" si="75"/>
        <v>0</v>
      </c>
      <c r="J86" s="148">
        <f t="shared" si="75"/>
        <v>0</v>
      </c>
      <c r="K86" s="148">
        <f t="shared" si="75"/>
        <v>0</v>
      </c>
      <c r="L86" s="148">
        <f t="shared" si="75"/>
        <v>0</v>
      </c>
      <c r="M86" s="148">
        <f t="shared" si="75"/>
        <v>0</v>
      </c>
      <c r="N86" s="148">
        <f t="shared" si="75"/>
        <v>0</v>
      </c>
      <c r="O86" s="148">
        <f t="shared" si="75"/>
        <v>0</v>
      </c>
      <c r="P86" s="148">
        <f t="shared" si="75"/>
        <v>0</v>
      </c>
      <c r="Q86" s="148">
        <f t="shared" si="75"/>
        <v>0</v>
      </c>
      <c r="R86" s="148">
        <f t="shared" si="75"/>
        <v>0</v>
      </c>
      <c r="S86" s="148">
        <f t="shared" si="75"/>
        <v>0</v>
      </c>
      <c r="T86" s="148">
        <f t="shared" si="75"/>
        <v>4629.8999999999978</v>
      </c>
      <c r="U86" s="148">
        <f t="shared" si="75"/>
        <v>0</v>
      </c>
      <c r="V86" s="148">
        <f t="shared" si="75"/>
        <v>0</v>
      </c>
      <c r="W86" s="148">
        <f t="shared" si="75"/>
        <v>0</v>
      </c>
      <c r="X86" s="148">
        <f t="shared" si="71"/>
        <v>0</v>
      </c>
      <c r="Y86" s="148">
        <f t="shared" si="71"/>
        <v>0</v>
      </c>
      <c r="Z86" s="148">
        <f t="shared" si="71"/>
        <v>0</v>
      </c>
      <c r="AA86" s="148">
        <f t="shared" ref="AA86:AQ86" si="76">+AA9+AA34-AA60</f>
        <v>0</v>
      </c>
      <c r="AB86" s="148">
        <f t="shared" si="76"/>
        <v>0</v>
      </c>
      <c r="AC86" s="148">
        <f t="shared" si="76"/>
        <v>0</v>
      </c>
      <c r="AD86" s="148">
        <f t="shared" si="76"/>
        <v>0</v>
      </c>
      <c r="AE86" s="148">
        <f t="shared" si="76"/>
        <v>0</v>
      </c>
      <c r="AF86" s="148">
        <f t="shared" si="76"/>
        <v>0</v>
      </c>
      <c r="AG86" s="148">
        <f t="shared" si="76"/>
        <v>0</v>
      </c>
      <c r="AH86" s="148">
        <f t="shared" si="76"/>
        <v>0</v>
      </c>
      <c r="AI86" s="148">
        <f t="shared" si="76"/>
        <v>0</v>
      </c>
      <c r="AJ86" s="148">
        <f t="shared" si="76"/>
        <v>0</v>
      </c>
      <c r="AK86" s="148">
        <f t="shared" si="76"/>
        <v>0</v>
      </c>
      <c r="AL86" s="148">
        <f t="shared" si="76"/>
        <v>0</v>
      </c>
      <c r="AM86" s="148">
        <f t="shared" si="76"/>
        <v>0</v>
      </c>
      <c r="AN86" s="148">
        <f t="shared" si="76"/>
        <v>0</v>
      </c>
      <c r="AO86" s="148">
        <f t="shared" si="76"/>
        <v>0</v>
      </c>
      <c r="AP86" s="148">
        <f t="shared" si="76"/>
        <v>0</v>
      </c>
      <c r="AQ86" s="149">
        <f t="shared" si="76"/>
        <v>0</v>
      </c>
    </row>
    <row r="87" spans="2:43" x14ac:dyDescent="0.3">
      <c r="B87" s="7"/>
      <c r="C87" s="142" t="str">
        <f t="shared" si="74"/>
        <v xml:space="preserve">    - Altri costi variabili</v>
      </c>
      <c r="D87" s="7"/>
      <c r="E87" s="7"/>
      <c r="F87" s="7"/>
      <c r="G87" s="7"/>
      <c r="H87" s="147">
        <f t="shared" si="75"/>
        <v>21606.2</v>
      </c>
      <c r="I87" s="148">
        <f t="shared" si="71"/>
        <v>0</v>
      </c>
      <c r="J87" s="148">
        <f t="shared" si="71"/>
        <v>0</v>
      </c>
      <c r="K87" s="148">
        <f t="shared" si="71"/>
        <v>0</v>
      </c>
      <c r="L87" s="148">
        <f t="shared" si="71"/>
        <v>0</v>
      </c>
      <c r="M87" s="148">
        <f t="shared" si="71"/>
        <v>0</v>
      </c>
      <c r="N87" s="148">
        <f t="shared" si="71"/>
        <v>0</v>
      </c>
      <c r="O87" s="148">
        <f t="shared" si="71"/>
        <v>0</v>
      </c>
      <c r="P87" s="148">
        <f t="shared" si="71"/>
        <v>0</v>
      </c>
      <c r="Q87" s="148">
        <f t="shared" si="71"/>
        <v>0</v>
      </c>
      <c r="R87" s="148">
        <f t="shared" si="71"/>
        <v>0</v>
      </c>
      <c r="S87" s="148">
        <f t="shared" si="71"/>
        <v>0</v>
      </c>
      <c r="T87" s="148">
        <f t="shared" si="71"/>
        <v>4629.8999999999978</v>
      </c>
      <c r="U87" s="148">
        <f t="shared" si="71"/>
        <v>0</v>
      </c>
      <c r="V87" s="148">
        <f t="shared" si="71"/>
        <v>0</v>
      </c>
      <c r="W87" s="148">
        <f t="shared" si="71"/>
        <v>0</v>
      </c>
      <c r="X87" s="148">
        <f t="shared" si="71"/>
        <v>0</v>
      </c>
      <c r="Y87" s="148">
        <f t="shared" si="71"/>
        <v>0</v>
      </c>
      <c r="Z87" s="148">
        <f t="shared" si="71"/>
        <v>0</v>
      </c>
      <c r="AA87" s="148">
        <f t="shared" ref="AA87" si="77">+AA10+AA35-AA61</f>
        <v>0</v>
      </c>
      <c r="AB87" s="148">
        <f t="shared" si="72"/>
        <v>0</v>
      </c>
      <c r="AC87" s="148">
        <f t="shared" si="72"/>
        <v>0</v>
      </c>
      <c r="AD87" s="148">
        <f t="shared" si="72"/>
        <v>0</v>
      </c>
      <c r="AE87" s="148">
        <f t="shared" si="72"/>
        <v>0</v>
      </c>
      <c r="AF87" s="148">
        <f t="shared" si="72"/>
        <v>0</v>
      </c>
      <c r="AG87" s="148">
        <f t="shared" si="72"/>
        <v>0</v>
      </c>
      <c r="AH87" s="148">
        <f t="shared" si="72"/>
        <v>0</v>
      </c>
      <c r="AI87" s="148">
        <f t="shared" si="72"/>
        <v>0</v>
      </c>
      <c r="AJ87" s="148">
        <f t="shared" si="72"/>
        <v>0</v>
      </c>
      <c r="AK87" s="148">
        <f t="shared" si="72"/>
        <v>0</v>
      </c>
      <c r="AL87" s="148">
        <f t="shared" si="72"/>
        <v>0</v>
      </c>
      <c r="AM87" s="148">
        <f t="shared" si="72"/>
        <v>0</v>
      </c>
      <c r="AN87" s="148">
        <f t="shared" si="73"/>
        <v>0</v>
      </c>
      <c r="AO87" s="148">
        <f t="shared" si="73"/>
        <v>0</v>
      </c>
      <c r="AP87" s="148">
        <f t="shared" si="73"/>
        <v>0</v>
      </c>
      <c r="AQ87" s="149">
        <f t="shared" si="73"/>
        <v>0</v>
      </c>
    </row>
    <row r="88" spans="2:43" x14ac:dyDescent="0.3">
      <c r="B88" s="7"/>
      <c r="C88" s="142" t="str">
        <f t="shared" si="74"/>
        <v xml:space="preserve">    - Costi fissi di produzione</v>
      </c>
      <c r="D88" s="7"/>
      <c r="E88" s="7"/>
      <c r="F88" s="7"/>
      <c r="G88" s="7"/>
      <c r="H88" s="147">
        <f t="shared" si="75"/>
        <v>610</v>
      </c>
      <c r="I88" s="148">
        <f t="shared" si="71"/>
        <v>0</v>
      </c>
      <c r="J88" s="148">
        <f t="shared" si="71"/>
        <v>0</v>
      </c>
      <c r="K88" s="148">
        <f t="shared" si="71"/>
        <v>0</v>
      </c>
      <c r="L88" s="148">
        <f t="shared" si="71"/>
        <v>0</v>
      </c>
      <c r="M88" s="148">
        <f t="shared" si="71"/>
        <v>0</v>
      </c>
      <c r="N88" s="148">
        <f t="shared" si="71"/>
        <v>0</v>
      </c>
      <c r="O88" s="148">
        <f t="shared" si="71"/>
        <v>0</v>
      </c>
      <c r="P88" s="148">
        <f t="shared" si="71"/>
        <v>0</v>
      </c>
      <c r="Q88" s="148">
        <f t="shared" si="71"/>
        <v>0</v>
      </c>
      <c r="R88" s="148">
        <f t="shared" si="71"/>
        <v>0</v>
      </c>
      <c r="S88" s="148">
        <f t="shared" si="71"/>
        <v>0</v>
      </c>
      <c r="T88" s="148">
        <f t="shared" si="71"/>
        <v>0</v>
      </c>
      <c r="U88" s="148">
        <f t="shared" si="71"/>
        <v>0</v>
      </c>
      <c r="V88" s="148">
        <f t="shared" si="71"/>
        <v>0</v>
      </c>
      <c r="W88" s="148">
        <f t="shared" si="71"/>
        <v>0</v>
      </c>
      <c r="X88" s="148">
        <f t="shared" si="71"/>
        <v>0</v>
      </c>
      <c r="Y88" s="148">
        <f t="shared" si="71"/>
        <v>0</v>
      </c>
      <c r="Z88" s="148">
        <f t="shared" si="71"/>
        <v>0</v>
      </c>
      <c r="AA88" s="148">
        <f t="shared" ref="AA88" si="78">+AA11+AA36-AA62</f>
        <v>0</v>
      </c>
      <c r="AB88" s="148">
        <f t="shared" si="72"/>
        <v>0</v>
      </c>
      <c r="AC88" s="148">
        <f t="shared" si="72"/>
        <v>0</v>
      </c>
      <c r="AD88" s="148">
        <f t="shared" si="72"/>
        <v>0</v>
      </c>
      <c r="AE88" s="148">
        <f t="shared" si="72"/>
        <v>0</v>
      </c>
      <c r="AF88" s="148">
        <f t="shared" si="72"/>
        <v>0</v>
      </c>
      <c r="AG88" s="148">
        <f t="shared" si="72"/>
        <v>0</v>
      </c>
      <c r="AH88" s="148">
        <f t="shared" si="72"/>
        <v>0</v>
      </c>
      <c r="AI88" s="148">
        <f t="shared" si="72"/>
        <v>0</v>
      </c>
      <c r="AJ88" s="148">
        <f t="shared" si="72"/>
        <v>0</v>
      </c>
      <c r="AK88" s="148">
        <f t="shared" si="72"/>
        <v>0</v>
      </c>
      <c r="AL88" s="148">
        <f t="shared" si="72"/>
        <v>0</v>
      </c>
      <c r="AM88" s="148">
        <f t="shared" si="72"/>
        <v>0</v>
      </c>
      <c r="AN88" s="148">
        <f t="shared" si="73"/>
        <v>0</v>
      </c>
      <c r="AO88" s="148">
        <f t="shared" si="73"/>
        <v>0</v>
      </c>
      <c r="AP88" s="148">
        <f t="shared" si="73"/>
        <v>0</v>
      </c>
      <c r="AQ88" s="149">
        <f t="shared" si="73"/>
        <v>0</v>
      </c>
    </row>
    <row r="89" spans="2:43" x14ac:dyDescent="0.3">
      <c r="B89" s="7"/>
      <c r="C89" s="142" t="str">
        <f t="shared" si="74"/>
        <v xml:space="preserve">    - spese di trasporto</v>
      </c>
      <c r="D89" s="7"/>
      <c r="E89" s="7"/>
      <c r="F89" s="7"/>
      <c r="G89" s="7"/>
      <c r="H89" s="147">
        <f t="shared" si="75"/>
        <v>122</v>
      </c>
      <c r="I89" s="148">
        <f t="shared" si="71"/>
        <v>0</v>
      </c>
      <c r="J89" s="148">
        <f t="shared" si="71"/>
        <v>0</v>
      </c>
      <c r="K89" s="148">
        <f t="shared" si="71"/>
        <v>0</v>
      </c>
      <c r="L89" s="148">
        <f t="shared" si="71"/>
        <v>0</v>
      </c>
      <c r="M89" s="148">
        <f t="shared" si="71"/>
        <v>0</v>
      </c>
      <c r="N89" s="148">
        <f t="shared" si="71"/>
        <v>0</v>
      </c>
      <c r="O89" s="148">
        <f t="shared" si="71"/>
        <v>0</v>
      </c>
      <c r="P89" s="148">
        <f t="shared" si="71"/>
        <v>0</v>
      </c>
      <c r="Q89" s="148">
        <f t="shared" si="71"/>
        <v>0</v>
      </c>
      <c r="R89" s="148">
        <f t="shared" si="71"/>
        <v>0</v>
      </c>
      <c r="S89" s="148">
        <f t="shared" si="71"/>
        <v>0</v>
      </c>
      <c r="T89" s="148">
        <f t="shared" si="71"/>
        <v>0</v>
      </c>
      <c r="U89" s="148">
        <f t="shared" si="71"/>
        <v>0</v>
      </c>
      <c r="V89" s="148">
        <f t="shared" si="71"/>
        <v>0</v>
      </c>
      <c r="W89" s="148">
        <f t="shared" si="71"/>
        <v>0</v>
      </c>
      <c r="X89" s="148">
        <f t="shared" si="71"/>
        <v>0</v>
      </c>
      <c r="Y89" s="148">
        <f t="shared" si="71"/>
        <v>0</v>
      </c>
      <c r="Z89" s="148">
        <f t="shared" si="71"/>
        <v>0</v>
      </c>
      <c r="AA89" s="148">
        <f t="shared" ref="AA89" si="79">+AA12+AA37-AA63</f>
        <v>0</v>
      </c>
      <c r="AB89" s="148">
        <f t="shared" si="72"/>
        <v>0</v>
      </c>
      <c r="AC89" s="148">
        <f t="shared" si="72"/>
        <v>0</v>
      </c>
      <c r="AD89" s="148">
        <f t="shared" si="72"/>
        <v>0</v>
      </c>
      <c r="AE89" s="148">
        <f t="shared" si="72"/>
        <v>0</v>
      </c>
      <c r="AF89" s="148">
        <f t="shared" si="72"/>
        <v>0</v>
      </c>
      <c r="AG89" s="148">
        <f t="shared" si="72"/>
        <v>0</v>
      </c>
      <c r="AH89" s="148">
        <f t="shared" si="72"/>
        <v>0</v>
      </c>
      <c r="AI89" s="148">
        <f t="shared" si="72"/>
        <v>0</v>
      </c>
      <c r="AJ89" s="148">
        <f t="shared" si="72"/>
        <v>0</v>
      </c>
      <c r="AK89" s="148">
        <f t="shared" si="72"/>
        <v>0</v>
      </c>
      <c r="AL89" s="148">
        <f t="shared" si="72"/>
        <v>0</v>
      </c>
      <c r="AM89" s="148">
        <f t="shared" si="72"/>
        <v>0</v>
      </c>
      <c r="AN89" s="148">
        <f t="shared" si="73"/>
        <v>0</v>
      </c>
      <c r="AO89" s="148">
        <f t="shared" si="73"/>
        <v>0</v>
      </c>
      <c r="AP89" s="148">
        <f t="shared" si="73"/>
        <v>0</v>
      </c>
      <c r="AQ89" s="149">
        <f t="shared" si="73"/>
        <v>0</v>
      </c>
    </row>
    <row r="90" spans="2:43" x14ac:dyDescent="0.3">
      <c r="B90" s="7"/>
      <c r="C90" s="142" t="str">
        <f t="shared" si="74"/>
        <v xml:space="preserve">    - lavorazioni presso terzi</v>
      </c>
      <c r="D90" s="7"/>
      <c r="E90" s="7"/>
      <c r="F90" s="7"/>
      <c r="G90" s="7"/>
      <c r="H90" s="147">
        <f t="shared" si="75"/>
        <v>0</v>
      </c>
      <c r="I90" s="148">
        <f t="shared" si="71"/>
        <v>0</v>
      </c>
      <c r="J90" s="148">
        <f t="shared" si="71"/>
        <v>0</v>
      </c>
      <c r="K90" s="148">
        <f t="shared" si="71"/>
        <v>0</v>
      </c>
      <c r="L90" s="148">
        <f t="shared" si="71"/>
        <v>0</v>
      </c>
      <c r="M90" s="148">
        <f t="shared" si="71"/>
        <v>0</v>
      </c>
      <c r="N90" s="148">
        <f t="shared" si="71"/>
        <v>0</v>
      </c>
      <c r="O90" s="148">
        <f t="shared" si="71"/>
        <v>0</v>
      </c>
      <c r="P90" s="148">
        <f t="shared" si="71"/>
        <v>0</v>
      </c>
      <c r="Q90" s="148">
        <f t="shared" si="71"/>
        <v>0</v>
      </c>
      <c r="R90" s="148">
        <f t="shared" si="71"/>
        <v>0</v>
      </c>
      <c r="S90" s="148">
        <f t="shared" si="71"/>
        <v>0</v>
      </c>
      <c r="T90" s="148">
        <f t="shared" si="71"/>
        <v>0</v>
      </c>
      <c r="U90" s="148">
        <f t="shared" si="71"/>
        <v>0</v>
      </c>
      <c r="V90" s="148">
        <f t="shared" si="71"/>
        <v>0</v>
      </c>
      <c r="W90" s="148">
        <f t="shared" si="71"/>
        <v>0</v>
      </c>
      <c r="X90" s="148">
        <f t="shared" si="71"/>
        <v>0</v>
      </c>
      <c r="Y90" s="148">
        <f t="shared" si="71"/>
        <v>0</v>
      </c>
      <c r="Z90" s="148">
        <f t="shared" si="71"/>
        <v>0</v>
      </c>
      <c r="AA90" s="148">
        <f t="shared" ref="AA90" si="80">+AA13+AA38-AA64</f>
        <v>0</v>
      </c>
      <c r="AB90" s="148">
        <f t="shared" si="72"/>
        <v>0</v>
      </c>
      <c r="AC90" s="148">
        <f t="shared" si="72"/>
        <v>0</v>
      </c>
      <c r="AD90" s="148">
        <f t="shared" si="72"/>
        <v>0</v>
      </c>
      <c r="AE90" s="148">
        <f t="shared" si="72"/>
        <v>0</v>
      </c>
      <c r="AF90" s="148">
        <f t="shared" si="72"/>
        <v>0</v>
      </c>
      <c r="AG90" s="148">
        <f t="shared" si="72"/>
        <v>0</v>
      </c>
      <c r="AH90" s="148">
        <f t="shared" si="72"/>
        <v>0</v>
      </c>
      <c r="AI90" s="148">
        <f t="shared" si="72"/>
        <v>0</v>
      </c>
      <c r="AJ90" s="148">
        <f t="shared" si="72"/>
        <v>0</v>
      </c>
      <c r="AK90" s="148">
        <f t="shared" si="72"/>
        <v>0</v>
      </c>
      <c r="AL90" s="148">
        <f t="shared" si="72"/>
        <v>0</v>
      </c>
      <c r="AM90" s="148">
        <f t="shared" si="72"/>
        <v>0</v>
      </c>
      <c r="AN90" s="148">
        <f t="shared" si="73"/>
        <v>0</v>
      </c>
      <c r="AO90" s="148">
        <f t="shared" si="73"/>
        <v>0</v>
      </c>
      <c r="AP90" s="148">
        <f t="shared" si="73"/>
        <v>0</v>
      </c>
      <c r="AQ90" s="149">
        <f t="shared" si="73"/>
        <v>0</v>
      </c>
    </row>
    <row r="91" spans="2:43" x14ac:dyDescent="0.3">
      <c r="B91" s="7"/>
      <c r="C91" s="142" t="str">
        <f t="shared" si="74"/>
        <v xml:space="preserve">    - consulenze tecnico-produttive</v>
      </c>
      <c r="D91" s="7"/>
      <c r="E91" s="7"/>
      <c r="F91" s="7"/>
      <c r="G91" s="7"/>
      <c r="H91" s="147">
        <f t="shared" si="75"/>
        <v>183</v>
      </c>
      <c r="I91" s="148">
        <f t="shared" si="71"/>
        <v>0</v>
      </c>
      <c r="J91" s="148">
        <f t="shared" si="71"/>
        <v>0</v>
      </c>
      <c r="K91" s="148">
        <f t="shared" si="71"/>
        <v>0</v>
      </c>
      <c r="L91" s="148">
        <f t="shared" si="71"/>
        <v>0</v>
      </c>
      <c r="M91" s="148">
        <f t="shared" si="71"/>
        <v>0</v>
      </c>
      <c r="N91" s="148">
        <f t="shared" si="71"/>
        <v>0</v>
      </c>
      <c r="O91" s="148">
        <f t="shared" si="71"/>
        <v>0</v>
      </c>
      <c r="P91" s="148">
        <f t="shared" si="71"/>
        <v>0</v>
      </c>
      <c r="Q91" s="148">
        <f t="shared" si="71"/>
        <v>0</v>
      </c>
      <c r="R91" s="148">
        <f t="shared" si="71"/>
        <v>0</v>
      </c>
      <c r="S91" s="148">
        <f t="shared" si="71"/>
        <v>0</v>
      </c>
      <c r="T91" s="148">
        <f t="shared" si="71"/>
        <v>0</v>
      </c>
      <c r="U91" s="148">
        <f t="shared" si="71"/>
        <v>0</v>
      </c>
      <c r="V91" s="148">
        <f t="shared" si="71"/>
        <v>0</v>
      </c>
      <c r="W91" s="148">
        <f t="shared" si="71"/>
        <v>0</v>
      </c>
      <c r="X91" s="148">
        <f t="shared" si="71"/>
        <v>0</v>
      </c>
      <c r="Y91" s="148">
        <f t="shared" si="71"/>
        <v>0</v>
      </c>
      <c r="Z91" s="148">
        <f t="shared" si="71"/>
        <v>0</v>
      </c>
      <c r="AA91" s="148">
        <f t="shared" ref="AA91" si="81">+AA14+AA39-AA65</f>
        <v>0</v>
      </c>
      <c r="AB91" s="148">
        <f t="shared" si="72"/>
        <v>0</v>
      </c>
      <c r="AC91" s="148">
        <f t="shared" si="72"/>
        <v>0</v>
      </c>
      <c r="AD91" s="148">
        <f t="shared" si="72"/>
        <v>0</v>
      </c>
      <c r="AE91" s="148">
        <f t="shared" si="72"/>
        <v>0</v>
      </c>
      <c r="AF91" s="148">
        <f t="shared" si="72"/>
        <v>0</v>
      </c>
      <c r="AG91" s="148">
        <f t="shared" si="72"/>
        <v>0</v>
      </c>
      <c r="AH91" s="148">
        <f t="shared" si="72"/>
        <v>0</v>
      </c>
      <c r="AI91" s="148">
        <f t="shared" si="72"/>
        <v>0</v>
      </c>
      <c r="AJ91" s="148">
        <f t="shared" si="72"/>
        <v>0</v>
      </c>
      <c r="AK91" s="148">
        <f t="shared" si="72"/>
        <v>0</v>
      </c>
      <c r="AL91" s="148">
        <f t="shared" si="72"/>
        <v>0</v>
      </c>
      <c r="AM91" s="148">
        <f t="shared" si="72"/>
        <v>0</v>
      </c>
      <c r="AN91" s="148">
        <f t="shared" si="73"/>
        <v>0</v>
      </c>
      <c r="AO91" s="148">
        <f t="shared" si="73"/>
        <v>0</v>
      </c>
      <c r="AP91" s="148">
        <f t="shared" si="73"/>
        <v>0</v>
      </c>
      <c r="AQ91" s="149">
        <f t="shared" si="73"/>
        <v>0</v>
      </c>
    </row>
    <row r="92" spans="2:43" x14ac:dyDescent="0.3">
      <c r="B92" s="7"/>
      <c r="C92" s="142" t="str">
        <f t="shared" si="74"/>
        <v xml:space="preserve">    - manutenzioni industriali</v>
      </c>
      <c r="D92" s="7"/>
      <c r="E92" s="7"/>
      <c r="F92" s="7"/>
      <c r="G92" s="7"/>
      <c r="H92" s="147">
        <f t="shared" si="75"/>
        <v>122</v>
      </c>
      <c r="I92" s="148">
        <f t="shared" si="71"/>
        <v>0</v>
      </c>
      <c r="J92" s="148">
        <f t="shared" si="71"/>
        <v>0</v>
      </c>
      <c r="K92" s="148">
        <f t="shared" si="71"/>
        <v>0</v>
      </c>
      <c r="L92" s="148">
        <f t="shared" si="71"/>
        <v>0</v>
      </c>
      <c r="M92" s="148">
        <f t="shared" si="71"/>
        <v>0</v>
      </c>
      <c r="N92" s="148">
        <f t="shared" si="71"/>
        <v>0</v>
      </c>
      <c r="O92" s="148">
        <f t="shared" si="71"/>
        <v>0</v>
      </c>
      <c r="P92" s="148">
        <f t="shared" si="71"/>
        <v>0</v>
      </c>
      <c r="Q92" s="148">
        <f t="shared" si="71"/>
        <v>0</v>
      </c>
      <c r="R92" s="148">
        <f t="shared" si="71"/>
        <v>0</v>
      </c>
      <c r="S92" s="148">
        <f t="shared" si="71"/>
        <v>0</v>
      </c>
      <c r="T92" s="148">
        <f t="shared" si="71"/>
        <v>0</v>
      </c>
      <c r="U92" s="148">
        <f t="shared" si="71"/>
        <v>0</v>
      </c>
      <c r="V92" s="148">
        <f t="shared" si="71"/>
        <v>0</v>
      </c>
      <c r="W92" s="148">
        <f t="shared" si="71"/>
        <v>0</v>
      </c>
      <c r="X92" s="148">
        <f t="shared" si="71"/>
        <v>0</v>
      </c>
      <c r="Y92" s="148">
        <f t="shared" si="71"/>
        <v>0</v>
      </c>
      <c r="Z92" s="148">
        <f t="shared" si="71"/>
        <v>0</v>
      </c>
      <c r="AA92" s="148">
        <f t="shared" ref="AA92" si="82">+AA15+AA40-AA66</f>
        <v>0</v>
      </c>
      <c r="AB92" s="148">
        <f t="shared" si="72"/>
        <v>0</v>
      </c>
      <c r="AC92" s="148">
        <f t="shared" si="72"/>
        <v>0</v>
      </c>
      <c r="AD92" s="148">
        <f t="shared" si="72"/>
        <v>0</v>
      </c>
      <c r="AE92" s="148">
        <f t="shared" si="72"/>
        <v>0</v>
      </c>
      <c r="AF92" s="148">
        <f t="shared" si="72"/>
        <v>0</v>
      </c>
      <c r="AG92" s="148">
        <f t="shared" si="72"/>
        <v>0</v>
      </c>
      <c r="AH92" s="148">
        <f t="shared" si="72"/>
        <v>0</v>
      </c>
      <c r="AI92" s="148">
        <f t="shared" si="72"/>
        <v>0</v>
      </c>
      <c r="AJ92" s="148">
        <f t="shared" si="72"/>
        <v>0</v>
      </c>
      <c r="AK92" s="148">
        <f t="shared" si="72"/>
        <v>0</v>
      </c>
      <c r="AL92" s="148">
        <f t="shared" si="72"/>
        <v>0</v>
      </c>
      <c r="AM92" s="148">
        <f t="shared" si="72"/>
        <v>0</v>
      </c>
      <c r="AN92" s="148">
        <f t="shared" si="73"/>
        <v>0</v>
      </c>
      <c r="AO92" s="148">
        <f t="shared" si="73"/>
        <v>0</v>
      </c>
      <c r="AP92" s="148">
        <f t="shared" si="73"/>
        <v>0</v>
      </c>
      <c r="AQ92" s="149">
        <f t="shared" si="73"/>
        <v>0</v>
      </c>
    </row>
    <row r="93" spans="2:43" x14ac:dyDescent="0.3">
      <c r="B93" s="7"/>
      <c r="C93" s="142" t="str">
        <f t="shared" si="74"/>
        <v xml:space="preserve">    - servizi vari</v>
      </c>
      <c r="D93" s="7"/>
      <c r="E93" s="7"/>
      <c r="F93" s="7"/>
      <c r="G93" s="7"/>
      <c r="H93" s="147">
        <f t="shared" si="75"/>
        <v>0</v>
      </c>
      <c r="I93" s="148">
        <f t="shared" si="71"/>
        <v>0</v>
      </c>
      <c r="J93" s="148">
        <f t="shared" si="71"/>
        <v>0</v>
      </c>
      <c r="K93" s="148">
        <f t="shared" si="71"/>
        <v>0</v>
      </c>
      <c r="L93" s="148">
        <f t="shared" si="71"/>
        <v>0</v>
      </c>
      <c r="M93" s="148">
        <f t="shared" si="71"/>
        <v>0</v>
      </c>
      <c r="N93" s="148">
        <f t="shared" si="71"/>
        <v>0</v>
      </c>
      <c r="O93" s="148">
        <f t="shared" si="71"/>
        <v>0</v>
      </c>
      <c r="P93" s="148">
        <f t="shared" si="71"/>
        <v>0</v>
      </c>
      <c r="Q93" s="148">
        <f t="shared" si="71"/>
        <v>0</v>
      </c>
      <c r="R93" s="148">
        <f t="shared" si="71"/>
        <v>0</v>
      </c>
      <c r="S93" s="148">
        <f t="shared" si="71"/>
        <v>0</v>
      </c>
      <c r="T93" s="148">
        <f t="shared" si="71"/>
        <v>0</v>
      </c>
      <c r="U93" s="148">
        <f t="shared" si="71"/>
        <v>0</v>
      </c>
      <c r="V93" s="148">
        <f t="shared" si="71"/>
        <v>0</v>
      </c>
      <c r="W93" s="148">
        <f t="shared" si="71"/>
        <v>0</v>
      </c>
      <c r="X93" s="148">
        <f t="shared" si="71"/>
        <v>0</v>
      </c>
      <c r="Y93" s="148">
        <f t="shared" si="71"/>
        <v>0</v>
      </c>
      <c r="Z93" s="148">
        <f t="shared" si="71"/>
        <v>0</v>
      </c>
      <c r="AA93" s="148">
        <f t="shared" ref="AA93" si="83">+AA16+AA41-AA67</f>
        <v>0</v>
      </c>
      <c r="AB93" s="148">
        <f t="shared" si="72"/>
        <v>0</v>
      </c>
      <c r="AC93" s="148">
        <f t="shared" si="72"/>
        <v>0</v>
      </c>
      <c r="AD93" s="148">
        <f t="shared" si="72"/>
        <v>0</v>
      </c>
      <c r="AE93" s="148">
        <f t="shared" si="72"/>
        <v>0</v>
      </c>
      <c r="AF93" s="148">
        <f t="shared" si="72"/>
        <v>0</v>
      </c>
      <c r="AG93" s="148">
        <f t="shared" si="72"/>
        <v>0</v>
      </c>
      <c r="AH93" s="148">
        <f t="shared" si="72"/>
        <v>0</v>
      </c>
      <c r="AI93" s="148">
        <f t="shared" si="72"/>
        <v>0</v>
      </c>
      <c r="AJ93" s="148">
        <f t="shared" si="72"/>
        <v>0</v>
      </c>
      <c r="AK93" s="148">
        <f t="shared" si="72"/>
        <v>0</v>
      </c>
      <c r="AL93" s="148">
        <f t="shared" si="72"/>
        <v>0</v>
      </c>
      <c r="AM93" s="148">
        <f t="shared" si="72"/>
        <v>0</v>
      </c>
      <c r="AN93" s="148">
        <f t="shared" si="73"/>
        <v>0</v>
      </c>
      <c r="AO93" s="148">
        <f t="shared" si="73"/>
        <v>0</v>
      </c>
      <c r="AP93" s="148">
        <f t="shared" si="73"/>
        <v>0</v>
      </c>
      <c r="AQ93" s="149">
        <f t="shared" si="73"/>
        <v>0</v>
      </c>
    </row>
    <row r="94" spans="2:43" x14ac:dyDescent="0.3">
      <c r="B94" s="7"/>
      <c r="C94" s="142" t="str">
        <f t="shared" si="74"/>
        <v xml:space="preserve">    - canoni </v>
      </c>
      <c r="D94" s="7"/>
      <c r="E94" s="7"/>
      <c r="F94" s="7"/>
      <c r="G94" s="7"/>
      <c r="H94" s="147">
        <f t="shared" si="75"/>
        <v>146.4</v>
      </c>
      <c r="I94" s="148">
        <f t="shared" si="71"/>
        <v>0</v>
      </c>
      <c r="J94" s="148">
        <f t="shared" si="71"/>
        <v>0</v>
      </c>
      <c r="K94" s="148">
        <f t="shared" si="71"/>
        <v>0</v>
      </c>
      <c r="L94" s="148">
        <f t="shared" si="71"/>
        <v>0</v>
      </c>
      <c r="M94" s="148">
        <f t="shared" si="71"/>
        <v>0</v>
      </c>
      <c r="N94" s="148">
        <f t="shared" si="71"/>
        <v>0</v>
      </c>
      <c r="O94" s="148">
        <f t="shared" si="71"/>
        <v>0</v>
      </c>
      <c r="P94" s="148">
        <f t="shared" si="71"/>
        <v>0</v>
      </c>
      <c r="Q94" s="148">
        <f t="shared" si="71"/>
        <v>0</v>
      </c>
      <c r="R94" s="148">
        <f t="shared" si="71"/>
        <v>0</v>
      </c>
      <c r="S94" s="148">
        <f t="shared" si="71"/>
        <v>0</v>
      </c>
      <c r="T94" s="148">
        <f t="shared" si="71"/>
        <v>0</v>
      </c>
      <c r="U94" s="148">
        <f t="shared" si="71"/>
        <v>0</v>
      </c>
      <c r="V94" s="148">
        <f t="shared" si="71"/>
        <v>0</v>
      </c>
      <c r="W94" s="148">
        <f t="shared" si="71"/>
        <v>0</v>
      </c>
      <c r="X94" s="148">
        <f t="shared" si="71"/>
        <v>0</v>
      </c>
      <c r="Y94" s="148">
        <f t="shared" si="71"/>
        <v>0</v>
      </c>
      <c r="Z94" s="148">
        <f t="shared" si="71"/>
        <v>0</v>
      </c>
      <c r="AA94" s="148">
        <f t="shared" ref="AA94" si="84">+AA17+AA42-AA68</f>
        <v>0</v>
      </c>
      <c r="AB94" s="148">
        <f t="shared" si="72"/>
        <v>0</v>
      </c>
      <c r="AC94" s="148">
        <f t="shared" si="72"/>
        <v>0</v>
      </c>
      <c r="AD94" s="148">
        <f t="shared" si="72"/>
        <v>0</v>
      </c>
      <c r="AE94" s="148">
        <f t="shared" si="72"/>
        <v>0</v>
      </c>
      <c r="AF94" s="148">
        <f t="shared" si="72"/>
        <v>0</v>
      </c>
      <c r="AG94" s="148">
        <f t="shared" si="72"/>
        <v>0</v>
      </c>
      <c r="AH94" s="148">
        <f t="shared" si="72"/>
        <v>0</v>
      </c>
      <c r="AI94" s="148">
        <f t="shared" si="72"/>
        <v>0</v>
      </c>
      <c r="AJ94" s="148">
        <f t="shared" si="72"/>
        <v>0</v>
      </c>
      <c r="AK94" s="148">
        <f t="shared" si="72"/>
        <v>0</v>
      </c>
      <c r="AL94" s="148">
        <f t="shared" si="72"/>
        <v>0</v>
      </c>
      <c r="AM94" s="148">
        <f t="shared" si="72"/>
        <v>0</v>
      </c>
      <c r="AN94" s="148">
        <f t="shared" si="73"/>
        <v>0</v>
      </c>
      <c r="AO94" s="148">
        <f t="shared" si="73"/>
        <v>0</v>
      </c>
      <c r="AP94" s="148">
        <f t="shared" si="73"/>
        <v>0</v>
      </c>
      <c r="AQ94" s="149">
        <f t="shared" si="73"/>
        <v>0</v>
      </c>
    </row>
    <row r="95" spans="2:43" x14ac:dyDescent="0.3">
      <c r="B95" s="7"/>
      <c r="C95" s="142" t="str">
        <f t="shared" si="74"/>
        <v xml:space="preserve">    - cancelleria</v>
      </c>
      <c r="D95" s="7"/>
      <c r="E95" s="7"/>
      <c r="F95" s="7"/>
      <c r="G95" s="7"/>
      <c r="H95" s="147">
        <f t="shared" si="75"/>
        <v>36.6</v>
      </c>
      <c r="I95" s="148">
        <f t="shared" si="71"/>
        <v>0</v>
      </c>
      <c r="J95" s="148">
        <f t="shared" si="71"/>
        <v>0</v>
      </c>
      <c r="K95" s="148">
        <f t="shared" si="71"/>
        <v>0</v>
      </c>
      <c r="L95" s="148">
        <f t="shared" si="71"/>
        <v>0</v>
      </c>
      <c r="M95" s="148">
        <f t="shared" si="71"/>
        <v>0</v>
      </c>
      <c r="N95" s="148">
        <f t="shared" si="71"/>
        <v>0</v>
      </c>
      <c r="O95" s="148">
        <f t="shared" si="71"/>
        <v>0</v>
      </c>
      <c r="P95" s="148">
        <f t="shared" si="71"/>
        <v>0</v>
      </c>
      <c r="Q95" s="148">
        <f t="shared" si="71"/>
        <v>0</v>
      </c>
      <c r="R95" s="148">
        <f t="shared" si="71"/>
        <v>0</v>
      </c>
      <c r="S95" s="148">
        <f t="shared" si="71"/>
        <v>0</v>
      </c>
      <c r="T95" s="148">
        <f t="shared" si="71"/>
        <v>0</v>
      </c>
      <c r="U95" s="148">
        <f t="shared" si="71"/>
        <v>0</v>
      </c>
      <c r="V95" s="148">
        <f t="shared" si="71"/>
        <v>0</v>
      </c>
      <c r="W95" s="148">
        <f t="shared" si="71"/>
        <v>0</v>
      </c>
      <c r="X95" s="148">
        <f t="shared" si="71"/>
        <v>0</v>
      </c>
      <c r="Y95" s="148">
        <f t="shared" si="71"/>
        <v>0</v>
      </c>
      <c r="Z95" s="148">
        <f t="shared" si="71"/>
        <v>0</v>
      </c>
      <c r="AA95" s="148">
        <f t="shared" ref="AA95" si="85">+AA18+AA43-AA69</f>
        <v>0</v>
      </c>
      <c r="AB95" s="148">
        <f t="shared" si="72"/>
        <v>0</v>
      </c>
      <c r="AC95" s="148">
        <f t="shared" si="72"/>
        <v>0</v>
      </c>
      <c r="AD95" s="148">
        <f t="shared" si="72"/>
        <v>0</v>
      </c>
      <c r="AE95" s="148">
        <f t="shared" si="72"/>
        <v>0</v>
      </c>
      <c r="AF95" s="148">
        <f t="shared" si="72"/>
        <v>0</v>
      </c>
      <c r="AG95" s="148">
        <f t="shared" si="72"/>
        <v>0</v>
      </c>
      <c r="AH95" s="148">
        <f t="shared" si="72"/>
        <v>0</v>
      </c>
      <c r="AI95" s="148">
        <f t="shared" si="72"/>
        <v>0</v>
      </c>
      <c r="AJ95" s="148">
        <f t="shared" si="72"/>
        <v>0</v>
      </c>
      <c r="AK95" s="148">
        <f t="shared" si="72"/>
        <v>0</v>
      </c>
      <c r="AL95" s="148">
        <f t="shared" si="72"/>
        <v>0</v>
      </c>
      <c r="AM95" s="148">
        <f t="shared" si="72"/>
        <v>0</v>
      </c>
      <c r="AN95" s="148">
        <f t="shared" si="73"/>
        <v>0</v>
      </c>
      <c r="AO95" s="148">
        <f t="shared" si="73"/>
        <v>0</v>
      </c>
      <c r="AP95" s="148">
        <f t="shared" si="73"/>
        <v>0</v>
      </c>
      <c r="AQ95" s="149">
        <f t="shared" si="73"/>
        <v>0</v>
      </c>
    </row>
    <row r="96" spans="2:43" x14ac:dyDescent="0.3">
      <c r="B96" s="7"/>
      <c r="C96" s="142" t="str">
        <f t="shared" si="74"/>
        <v xml:space="preserve">    - spese di trasporto</v>
      </c>
      <c r="D96" s="7"/>
      <c r="E96" s="7"/>
      <c r="F96" s="7"/>
      <c r="G96" s="7"/>
      <c r="H96" s="147">
        <f t="shared" si="75"/>
        <v>0</v>
      </c>
      <c r="I96" s="148">
        <f t="shared" si="71"/>
        <v>0</v>
      </c>
      <c r="J96" s="148">
        <f t="shared" si="71"/>
        <v>0</v>
      </c>
      <c r="K96" s="148">
        <f t="shared" si="71"/>
        <v>0</v>
      </c>
      <c r="L96" s="148">
        <f t="shared" si="71"/>
        <v>0</v>
      </c>
      <c r="M96" s="148">
        <f t="shared" si="71"/>
        <v>0</v>
      </c>
      <c r="N96" s="148">
        <f t="shared" si="71"/>
        <v>0</v>
      </c>
      <c r="O96" s="148">
        <f t="shared" si="71"/>
        <v>0</v>
      </c>
      <c r="P96" s="148">
        <f t="shared" si="71"/>
        <v>0</v>
      </c>
      <c r="Q96" s="148">
        <f t="shared" si="71"/>
        <v>0</v>
      </c>
      <c r="R96" s="148">
        <f t="shared" si="71"/>
        <v>0</v>
      </c>
      <c r="S96" s="148">
        <f t="shared" si="71"/>
        <v>0</v>
      </c>
      <c r="T96" s="148">
        <f t="shared" si="71"/>
        <v>0</v>
      </c>
      <c r="U96" s="148">
        <f t="shared" si="71"/>
        <v>0</v>
      </c>
      <c r="V96" s="148">
        <f t="shared" si="71"/>
        <v>0</v>
      </c>
      <c r="W96" s="148">
        <f t="shared" si="71"/>
        <v>0</v>
      </c>
      <c r="X96" s="148">
        <f t="shared" si="71"/>
        <v>0</v>
      </c>
      <c r="Y96" s="148">
        <f t="shared" si="71"/>
        <v>0</v>
      </c>
      <c r="Z96" s="148">
        <f t="shared" si="71"/>
        <v>0</v>
      </c>
      <c r="AA96" s="148">
        <f t="shared" ref="AA96" si="86">+AA19+AA44-AA70</f>
        <v>0</v>
      </c>
      <c r="AB96" s="148">
        <f t="shared" si="72"/>
        <v>0</v>
      </c>
      <c r="AC96" s="148">
        <f t="shared" si="72"/>
        <v>0</v>
      </c>
      <c r="AD96" s="148">
        <f t="shared" si="72"/>
        <v>0</v>
      </c>
      <c r="AE96" s="148">
        <f t="shared" si="72"/>
        <v>0</v>
      </c>
      <c r="AF96" s="148">
        <f t="shared" si="72"/>
        <v>0</v>
      </c>
      <c r="AG96" s="148">
        <f t="shared" si="72"/>
        <v>0</v>
      </c>
      <c r="AH96" s="148">
        <f t="shared" si="72"/>
        <v>0</v>
      </c>
      <c r="AI96" s="148">
        <f t="shared" si="72"/>
        <v>0</v>
      </c>
      <c r="AJ96" s="148">
        <f t="shared" si="72"/>
        <v>0</v>
      </c>
      <c r="AK96" s="148">
        <f t="shared" si="72"/>
        <v>0</v>
      </c>
      <c r="AL96" s="148">
        <f t="shared" si="72"/>
        <v>0</v>
      </c>
      <c r="AM96" s="148">
        <f t="shared" si="72"/>
        <v>0</v>
      </c>
      <c r="AN96" s="148">
        <f t="shared" si="73"/>
        <v>0</v>
      </c>
      <c r="AO96" s="148">
        <f t="shared" si="73"/>
        <v>0</v>
      </c>
      <c r="AP96" s="148">
        <f t="shared" si="73"/>
        <v>0</v>
      </c>
      <c r="AQ96" s="149">
        <f t="shared" si="73"/>
        <v>0</v>
      </c>
    </row>
    <row r="97" spans="2:43" x14ac:dyDescent="0.3">
      <c r="B97" s="7"/>
      <c r="C97" s="142" t="str">
        <f t="shared" si="74"/>
        <v xml:space="preserve">    - spese varie</v>
      </c>
      <c r="D97" s="7"/>
      <c r="E97" s="7"/>
      <c r="F97" s="7"/>
      <c r="G97" s="7"/>
      <c r="H97" s="147">
        <f t="shared" si="75"/>
        <v>24.4</v>
      </c>
      <c r="I97" s="148">
        <f t="shared" si="71"/>
        <v>0</v>
      </c>
      <c r="J97" s="148">
        <f t="shared" si="71"/>
        <v>0</v>
      </c>
      <c r="K97" s="148">
        <f t="shared" si="71"/>
        <v>0</v>
      </c>
      <c r="L97" s="148">
        <f t="shared" si="71"/>
        <v>0</v>
      </c>
      <c r="M97" s="148">
        <f t="shared" si="71"/>
        <v>0</v>
      </c>
      <c r="N97" s="148">
        <f t="shared" si="71"/>
        <v>0</v>
      </c>
      <c r="O97" s="148">
        <f t="shared" si="71"/>
        <v>0</v>
      </c>
      <c r="P97" s="148">
        <f t="shared" si="71"/>
        <v>0</v>
      </c>
      <c r="Q97" s="148">
        <f t="shared" si="71"/>
        <v>0</v>
      </c>
      <c r="R97" s="148">
        <f t="shared" si="71"/>
        <v>0</v>
      </c>
      <c r="S97" s="148">
        <f t="shared" si="71"/>
        <v>0</v>
      </c>
      <c r="T97" s="148">
        <f t="shared" si="71"/>
        <v>0</v>
      </c>
      <c r="U97" s="148">
        <f t="shared" si="71"/>
        <v>0</v>
      </c>
      <c r="V97" s="148">
        <f t="shared" si="71"/>
        <v>0</v>
      </c>
      <c r="W97" s="148">
        <f t="shared" si="71"/>
        <v>0</v>
      </c>
      <c r="X97" s="148">
        <f t="shared" si="71"/>
        <v>0</v>
      </c>
      <c r="Y97" s="148">
        <f t="shared" si="71"/>
        <v>0</v>
      </c>
      <c r="Z97" s="148">
        <f t="shared" si="71"/>
        <v>0</v>
      </c>
      <c r="AA97" s="148">
        <f t="shared" ref="AA97" si="87">+AA20+AA45-AA71</f>
        <v>0</v>
      </c>
      <c r="AB97" s="148">
        <f t="shared" si="72"/>
        <v>0</v>
      </c>
      <c r="AC97" s="148">
        <f t="shared" si="72"/>
        <v>0</v>
      </c>
      <c r="AD97" s="148">
        <f t="shared" si="72"/>
        <v>0</v>
      </c>
      <c r="AE97" s="148">
        <f t="shared" si="72"/>
        <v>0</v>
      </c>
      <c r="AF97" s="148">
        <f t="shared" si="72"/>
        <v>0</v>
      </c>
      <c r="AG97" s="148">
        <f t="shared" si="72"/>
        <v>0</v>
      </c>
      <c r="AH97" s="148">
        <f t="shared" si="72"/>
        <v>0</v>
      </c>
      <c r="AI97" s="148">
        <f t="shared" si="72"/>
        <v>0</v>
      </c>
      <c r="AJ97" s="148">
        <f t="shared" si="72"/>
        <v>0</v>
      </c>
      <c r="AK97" s="148">
        <f t="shared" si="72"/>
        <v>0</v>
      </c>
      <c r="AL97" s="148">
        <f t="shared" si="72"/>
        <v>0</v>
      </c>
      <c r="AM97" s="148">
        <f t="shared" si="72"/>
        <v>0</v>
      </c>
      <c r="AN97" s="148">
        <f t="shared" si="73"/>
        <v>0</v>
      </c>
      <c r="AO97" s="148">
        <f t="shared" si="73"/>
        <v>0</v>
      </c>
      <c r="AP97" s="148">
        <f t="shared" si="73"/>
        <v>0</v>
      </c>
      <c r="AQ97" s="149">
        <f t="shared" si="73"/>
        <v>0</v>
      </c>
    </row>
    <row r="98" spans="2:43" x14ac:dyDescent="0.3">
      <c r="B98" s="7"/>
      <c r="C98" s="142" t="str">
        <f t="shared" si="74"/>
        <v xml:space="preserve">    - royalties</v>
      </c>
      <c r="D98" s="7"/>
      <c r="E98" s="7"/>
      <c r="F98" s="7"/>
      <c r="G98" s="7"/>
      <c r="H98" s="147">
        <f t="shared" si="75"/>
        <v>0</v>
      </c>
      <c r="I98" s="148">
        <f t="shared" si="71"/>
        <v>0</v>
      </c>
      <c r="J98" s="148">
        <f t="shared" si="71"/>
        <v>0</v>
      </c>
      <c r="K98" s="148">
        <f t="shared" si="71"/>
        <v>0</v>
      </c>
      <c r="L98" s="148">
        <f t="shared" si="71"/>
        <v>0</v>
      </c>
      <c r="M98" s="148">
        <f t="shared" si="71"/>
        <v>0</v>
      </c>
      <c r="N98" s="148">
        <f t="shared" si="71"/>
        <v>0</v>
      </c>
      <c r="O98" s="148">
        <f t="shared" si="71"/>
        <v>0</v>
      </c>
      <c r="P98" s="148">
        <f t="shared" si="71"/>
        <v>0</v>
      </c>
      <c r="Q98" s="148">
        <f t="shared" si="71"/>
        <v>0</v>
      </c>
      <c r="R98" s="148">
        <f t="shared" si="71"/>
        <v>0</v>
      </c>
      <c r="S98" s="148">
        <f t="shared" si="71"/>
        <v>0</v>
      </c>
      <c r="T98" s="148">
        <f t="shared" si="71"/>
        <v>0</v>
      </c>
      <c r="U98" s="148">
        <f t="shared" si="71"/>
        <v>0</v>
      </c>
      <c r="V98" s="148">
        <f t="shared" si="71"/>
        <v>0</v>
      </c>
      <c r="W98" s="148">
        <f t="shared" si="71"/>
        <v>0</v>
      </c>
      <c r="X98" s="148">
        <f t="shared" si="71"/>
        <v>0</v>
      </c>
      <c r="Y98" s="148">
        <f t="shared" si="71"/>
        <v>0</v>
      </c>
      <c r="Z98" s="148">
        <f t="shared" si="71"/>
        <v>0</v>
      </c>
      <c r="AA98" s="148">
        <f t="shared" ref="AA98" si="88">+AA21+AA46-AA72</f>
        <v>0</v>
      </c>
      <c r="AB98" s="148">
        <f t="shared" si="72"/>
        <v>0</v>
      </c>
      <c r="AC98" s="148">
        <f t="shared" si="72"/>
        <v>0</v>
      </c>
      <c r="AD98" s="148">
        <f t="shared" si="72"/>
        <v>0</v>
      </c>
      <c r="AE98" s="148">
        <f t="shared" si="72"/>
        <v>0</v>
      </c>
      <c r="AF98" s="148">
        <f t="shared" si="72"/>
        <v>0</v>
      </c>
      <c r="AG98" s="148">
        <f t="shared" si="72"/>
        <v>0</v>
      </c>
      <c r="AH98" s="148">
        <f t="shared" si="72"/>
        <v>0</v>
      </c>
      <c r="AI98" s="148">
        <f t="shared" si="72"/>
        <v>0</v>
      </c>
      <c r="AJ98" s="148">
        <f t="shared" si="72"/>
        <v>0</v>
      </c>
      <c r="AK98" s="148">
        <f t="shared" si="72"/>
        <v>0</v>
      </c>
      <c r="AL98" s="148">
        <f t="shared" si="72"/>
        <v>0</v>
      </c>
      <c r="AM98" s="148">
        <f t="shared" si="72"/>
        <v>0</v>
      </c>
      <c r="AN98" s="148">
        <f t="shared" si="73"/>
        <v>0</v>
      </c>
      <c r="AO98" s="148">
        <f t="shared" si="73"/>
        <v>0</v>
      </c>
      <c r="AP98" s="148">
        <f t="shared" si="73"/>
        <v>0</v>
      </c>
      <c r="AQ98" s="149">
        <f t="shared" si="73"/>
        <v>0</v>
      </c>
    </row>
    <row r="99" spans="2:43" x14ac:dyDescent="0.3">
      <c r="B99" s="7"/>
      <c r="C99" s="142" t="str">
        <f t="shared" si="74"/>
        <v xml:space="preserve">    - consulenze legali, fiscali, notarili, ecc…</v>
      </c>
      <c r="D99" s="7"/>
      <c r="E99" s="7"/>
      <c r="F99" s="7"/>
      <c r="G99" s="7"/>
      <c r="H99" s="147">
        <f t="shared" si="75"/>
        <v>183</v>
      </c>
      <c r="I99" s="148">
        <f t="shared" si="71"/>
        <v>0</v>
      </c>
      <c r="J99" s="148">
        <f t="shared" si="71"/>
        <v>0</v>
      </c>
      <c r="K99" s="148">
        <f t="shared" si="71"/>
        <v>0</v>
      </c>
      <c r="L99" s="148">
        <f t="shared" si="71"/>
        <v>0</v>
      </c>
      <c r="M99" s="148">
        <f t="shared" si="71"/>
        <v>0</v>
      </c>
      <c r="N99" s="148">
        <f t="shared" si="71"/>
        <v>0</v>
      </c>
      <c r="O99" s="148">
        <f t="shared" si="71"/>
        <v>0</v>
      </c>
      <c r="P99" s="148">
        <f t="shared" si="71"/>
        <v>0</v>
      </c>
      <c r="Q99" s="148">
        <f t="shared" si="71"/>
        <v>0</v>
      </c>
      <c r="R99" s="148">
        <f t="shared" si="71"/>
        <v>0</v>
      </c>
      <c r="S99" s="148">
        <f t="shared" si="71"/>
        <v>0</v>
      </c>
      <c r="T99" s="148">
        <f t="shared" si="71"/>
        <v>0</v>
      </c>
      <c r="U99" s="148">
        <f t="shared" si="71"/>
        <v>0</v>
      </c>
      <c r="V99" s="148">
        <f t="shared" si="71"/>
        <v>0</v>
      </c>
      <c r="W99" s="148">
        <f t="shared" si="71"/>
        <v>0</v>
      </c>
      <c r="X99" s="148">
        <f t="shared" si="71"/>
        <v>0</v>
      </c>
      <c r="Y99" s="148">
        <f t="shared" si="71"/>
        <v>0</v>
      </c>
      <c r="Z99" s="148">
        <f t="shared" si="71"/>
        <v>0</v>
      </c>
      <c r="AA99" s="148">
        <f t="shared" ref="AA99" si="89">+AA22+AA47-AA73</f>
        <v>0</v>
      </c>
      <c r="AB99" s="148">
        <f t="shared" si="72"/>
        <v>0</v>
      </c>
      <c r="AC99" s="148">
        <f t="shared" si="72"/>
        <v>0</v>
      </c>
      <c r="AD99" s="148">
        <f t="shared" si="72"/>
        <v>0</v>
      </c>
      <c r="AE99" s="148">
        <f t="shared" si="72"/>
        <v>0</v>
      </c>
      <c r="AF99" s="148">
        <f t="shared" si="72"/>
        <v>0</v>
      </c>
      <c r="AG99" s="148">
        <f t="shared" si="72"/>
        <v>0</v>
      </c>
      <c r="AH99" s="148">
        <f t="shared" si="72"/>
        <v>0</v>
      </c>
      <c r="AI99" s="148">
        <f t="shared" si="72"/>
        <v>0</v>
      </c>
      <c r="AJ99" s="148">
        <f t="shared" si="72"/>
        <v>0</v>
      </c>
      <c r="AK99" s="148">
        <f t="shared" si="72"/>
        <v>0</v>
      </c>
      <c r="AL99" s="148">
        <f t="shared" si="72"/>
        <v>0</v>
      </c>
      <c r="AM99" s="148">
        <f t="shared" si="72"/>
        <v>0</v>
      </c>
      <c r="AN99" s="148">
        <f t="shared" si="73"/>
        <v>0</v>
      </c>
      <c r="AO99" s="148">
        <f t="shared" si="73"/>
        <v>0</v>
      </c>
      <c r="AP99" s="148">
        <f t="shared" si="73"/>
        <v>0</v>
      </c>
      <c r="AQ99" s="149">
        <f t="shared" si="73"/>
        <v>0</v>
      </c>
    </row>
    <row r="100" spans="2:43" x14ac:dyDescent="0.3">
      <c r="B100" s="7"/>
      <c r="C100" s="142" t="str">
        <f t="shared" si="74"/>
        <v xml:space="preserve">    - compensi amministratori</v>
      </c>
      <c r="D100" s="7"/>
      <c r="E100" s="7"/>
      <c r="F100" s="7"/>
      <c r="G100" s="7"/>
      <c r="H100" s="147">
        <f t="shared" si="75"/>
        <v>0</v>
      </c>
      <c r="I100" s="148">
        <f t="shared" ref="I100:Z107" si="90">+I23+I48-I74</f>
        <v>0</v>
      </c>
      <c r="J100" s="148">
        <f t="shared" si="90"/>
        <v>0</v>
      </c>
      <c r="K100" s="148">
        <f t="shared" si="90"/>
        <v>0</v>
      </c>
      <c r="L100" s="148">
        <f t="shared" si="90"/>
        <v>0</v>
      </c>
      <c r="M100" s="148">
        <f t="shared" si="90"/>
        <v>0</v>
      </c>
      <c r="N100" s="148">
        <f t="shared" si="90"/>
        <v>0</v>
      </c>
      <c r="O100" s="148">
        <f t="shared" si="90"/>
        <v>0</v>
      </c>
      <c r="P100" s="148">
        <f t="shared" si="90"/>
        <v>0</v>
      </c>
      <c r="Q100" s="148">
        <f t="shared" si="90"/>
        <v>0</v>
      </c>
      <c r="R100" s="148">
        <f t="shared" si="90"/>
        <v>0</v>
      </c>
      <c r="S100" s="148">
        <f t="shared" si="90"/>
        <v>0</v>
      </c>
      <c r="T100" s="148">
        <f t="shared" si="90"/>
        <v>0</v>
      </c>
      <c r="U100" s="148">
        <f t="shared" si="90"/>
        <v>0</v>
      </c>
      <c r="V100" s="148">
        <f t="shared" si="90"/>
        <v>0</v>
      </c>
      <c r="W100" s="148">
        <f t="shared" si="90"/>
        <v>0</v>
      </c>
      <c r="X100" s="148">
        <f t="shared" si="90"/>
        <v>0</v>
      </c>
      <c r="Y100" s="148">
        <f t="shared" si="90"/>
        <v>0</v>
      </c>
      <c r="Z100" s="148">
        <f t="shared" si="90"/>
        <v>0</v>
      </c>
      <c r="AA100" s="148">
        <f t="shared" ref="AA100:AQ100" si="91">+AA23+AA48-AA74</f>
        <v>0</v>
      </c>
      <c r="AB100" s="148">
        <f t="shared" si="91"/>
        <v>0</v>
      </c>
      <c r="AC100" s="148">
        <f t="shared" si="91"/>
        <v>0</v>
      </c>
      <c r="AD100" s="148">
        <f t="shared" si="91"/>
        <v>0</v>
      </c>
      <c r="AE100" s="148">
        <f t="shared" si="91"/>
        <v>0</v>
      </c>
      <c r="AF100" s="148">
        <f t="shared" si="91"/>
        <v>0</v>
      </c>
      <c r="AG100" s="148">
        <f t="shared" si="91"/>
        <v>0</v>
      </c>
      <c r="AH100" s="148">
        <f t="shared" si="91"/>
        <v>0</v>
      </c>
      <c r="AI100" s="148">
        <f t="shared" si="91"/>
        <v>0</v>
      </c>
      <c r="AJ100" s="148">
        <f t="shared" si="91"/>
        <v>0</v>
      </c>
      <c r="AK100" s="148">
        <f t="shared" si="91"/>
        <v>0</v>
      </c>
      <c r="AL100" s="148">
        <f t="shared" si="91"/>
        <v>0</v>
      </c>
      <c r="AM100" s="148">
        <f t="shared" si="91"/>
        <v>0</v>
      </c>
      <c r="AN100" s="148">
        <f t="shared" si="91"/>
        <v>0</v>
      </c>
      <c r="AO100" s="148">
        <f t="shared" si="91"/>
        <v>0</v>
      </c>
      <c r="AP100" s="148">
        <f t="shared" si="91"/>
        <v>0</v>
      </c>
      <c r="AQ100" s="149">
        <f t="shared" si="91"/>
        <v>0</v>
      </c>
    </row>
    <row r="101" spans="2:43" x14ac:dyDescent="0.3">
      <c r="B101" s="7"/>
      <c r="C101" s="142" t="str">
        <f t="shared" si="74"/>
        <v xml:space="preserve">    - spese postali</v>
      </c>
      <c r="D101" s="7"/>
      <c r="E101" s="7"/>
      <c r="F101" s="7"/>
      <c r="G101" s="7"/>
      <c r="H101" s="147">
        <f t="shared" si="75"/>
        <v>12.2</v>
      </c>
      <c r="I101" s="148">
        <f t="shared" si="90"/>
        <v>0</v>
      </c>
      <c r="J101" s="148">
        <f t="shared" si="90"/>
        <v>0</v>
      </c>
      <c r="K101" s="148">
        <f t="shared" si="90"/>
        <v>0</v>
      </c>
      <c r="L101" s="148">
        <f t="shared" si="90"/>
        <v>0</v>
      </c>
      <c r="M101" s="148">
        <f t="shared" si="90"/>
        <v>0</v>
      </c>
      <c r="N101" s="148">
        <f t="shared" si="90"/>
        <v>0</v>
      </c>
      <c r="O101" s="148">
        <f t="shared" si="90"/>
        <v>0</v>
      </c>
      <c r="P101" s="148">
        <f t="shared" si="90"/>
        <v>0</v>
      </c>
      <c r="Q101" s="148">
        <f t="shared" si="90"/>
        <v>0</v>
      </c>
      <c r="R101" s="148">
        <f t="shared" si="90"/>
        <v>0</v>
      </c>
      <c r="S101" s="148">
        <f t="shared" si="90"/>
        <v>0</v>
      </c>
      <c r="T101" s="148">
        <f t="shared" si="90"/>
        <v>0</v>
      </c>
      <c r="U101" s="148">
        <f t="shared" si="90"/>
        <v>0</v>
      </c>
      <c r="V101" s="148">
        <f t="shared" si="90"/>
        <v>0</v>
      </c>
      <c r="W101" s="148">
        <f t="shared" si="90"/>
        <v>0</v>
      </c>
      <c r="X101" s="148">
        <f t="shared" si="90"/>
        <v>0</v>
      </c>
      <c r="Y101" s="148">
        <f t="shared" si="90"/>
        <v>0</v>
      </c>
      <c r="Z101" s="148">
        <f t="shared" si="90"/>
        <v>0</v>
      </c>
      <c r="AA101" s="148">
        <f t="shared" ref="AA101:AQ101" si="92">+AA24+AA49-AA75</f>
        <v>0</v>
      </c>
      <c r="AB101" s="148">
        <f t="shared" si="92"/>
        <v>0</v>
      </c>
      <c r="AC101" s="148">
        <f t="shared" si="92"/>
        <v>0</v>
      </c>
      <c r="AD101" s="148">
        <f t="shared" si="92"/>
        <v>0</v>
      </c>
      <c r="AE101" s="148">
        <f t="shared" si="92"/>
        <v>0</v>
      </c>
      <c r="AF101" s="148">
        <f t="shared" si="92"/>
        <v>0</v>
      </c>
      <c r="AG101" s="148">
        <f t="shared" si="92"/>
        <v>0</v>
      </c>
      <c r="AH101" s="148">
        <f t="shared" si="92"/>
        <v>0</v>
      </c>
      <c r="AI101" s="148">
        <f t="shared" si="92"/>
        <v>0</v>
      </c>
      <c r="AJ101" s="148">
        <f t="shared" si="92"/>
        <v>0</v>
      </c>
      <c r="AK101" s="148">
        <f t="shared" si="92"/>
        <v>0</v>
      </c>
      <c r="AL101" s="148">
        <f t="shared" si="92"/>
        <v>0</v>
      </c>
      <c r="AM101" s="148">
        <f t="shared" si="92"/>
        <v>0</v>
      </c>
      <c r="AN101" s="148">
        <f t="shared" si="92"/>
        <v>0</v>
      </c>
      <c r="AO101" s="148">
        <f t="shared" si="92"/>
        <v>0</v>
      </c>
      <c r="AP101" s="148">
        <f t="shared" si="92"/>
        <v>0</v>
      </c>
      <c r="AQ101" s="149">
        <f t="shared" si="92"/>
        <v>0</v>
      </c>
    </row>
    <row r="102" spans="2:43" x14ac:dyDescent="0.3">
      <c r="B102" s="7"/>
      <c r="C102" s="142" t="str">
        <f t="shared" si="74"/>
        <v xml:space="preserve">    - oneri bancari</v>
      </c>
      <c r="D102" s="7"/>
      <c r="E102" s="7"/>
      <c r="F102" s="7"/>
      <c r="G102" s="7"/>
      <c r="H102" s="147">
        <f t="shared" si="75"/>
        <v>0</v>
      </c>
      <c r="I102" s="148">
        <f t="shared" si="90"/>
        <v>0</v>
      </c>
      <c r="J102" s="148">
        <f t="shared" si="90"/>
        <v>0</v>
      </c>
      <c r="K102" s="148">
        <f t="shared" si="90"/>
        <v>0</v>
      </c>
      <c r="L102" s="148">
        <f t="shared" si="90"/>
        <v>0</v>
      </c>
      <c r="M102" s="148">
        <f t="shared" si="90"/>
        <v>0</v>
      </c>
      <c r="N102" s="148">
        <f t="shared" si="90"/>
        <v>0</v>
      </c>
      <c r="O102" s="148">
        <f t="shared" si="90"/>
        <v>0</v>
      </c>
      <c r="P102" s="148">
        <f t="shared" si="90"/>
        <v>0</v>
      </c>
      <c r="Q102" s="148">
        <f t="shared" si="90"/>
        <v>0</v>
      </c>
      <c r="R102" s="148">
        <f t="shared" si="90"/>
        <v>0</v>
      </c>
      <c r="S102" s="148">
        <f t="shared" si="90"/>
        <v>0</v>
      </c>
      <c r="T102" s="148">
        <f t="shared" si="90"/>
        <v>0</v>
      </c>
      <c r="U102" s="148">
        <f t="shared" si="90"/>
        <v>0</v>
      </c>
      <c r="V102" s="148">
        <f t="shared" si="90"/>
        <v>0</v>
      </c>
      <c r="W102" s="148">
        <f t="shared" si="90"/>
        <v>0</v>
      </c>
      <c r="X102" s="148">
        <f t="shared" si="90"/>
        <v>0</v>
      </c>
      <c r="Y102" s="148">
        <f t="shared" si="90"/>
        <v>0</v>
      </c>
      <c r="Z102" s="148">
        <f t="shared" si="90"/>
        <v>0</v>
      </c>
      <c r="AA102" s="148">
        <f t="shared" ref="AA102:AQ102" si="93">+AA25+AA50-AA76</f>
        <v>0</v>
      </c>
      <c r="AB102" s="148">
        <f t="shared" si="93"/>
        <v>0</v>
      </c>
      <c r="AC102" s="148">
        <f t="shared" si="93"/>
        <v>0</v>
      </c>
      <c r="AD102" s="148">
        <f t="shared" si="93"/>
        <v>0</v>
      </c>
      <c r="AE102" s="148">
        <f t="shared" si="93"/>
        <v>0</v>
      </c>
      <c r="AF102" s="148">
        <f t="shared" si="93"/>
        <v>0</v>
      </c>
      <c r="AG102" s="148">
        <f t="shared" si="93"/>
        <v>0</v>
      </c>
      <c r="AH102" s="148">
        <f t="shared" si="93"/>
        <v>0</v>
      </c>
      <c r="AI102" s="148">
        <f t="shared" si="93"/>
        <v>0</v>
      </c>
      <c r="AJ102" s="148">
        <f t="shared" si="93"/>
        <v>0</v>
      </c>
      <c r="AK102" s="148">
        <f t="shared" si="93"/>
        <v>0</v>
      </c>
      <c r="AL102" s="148">
        <f t="shared" si="93"/>
        <v>0</v>
      </c>
      <c r="AM102" s="148">
        <f t="shared" si="93"/>
        <v>0</v>
      </c>
      <c r="AN102" s="148">
        <f t="shared" si="93"/>
        <v>0</v>
      </c>
      <c r="AO102" s="148">
        <f t="shared" si="93"/>
        <v>0</v>
      </c>
      <c r="AP102" s="148">
        <f t="shared" si="93"/>
        <v>0</v>
      </c>
      <c r="AQ102" s="149">
        <f t="shared" si="93"/>
        <v>0</v>
      </c>
    </row>
    <row r="103" spans="2:43" x14ac:dyDescent="0.3">
      <c r="B103" s="7"/>
      <c r="C103" s="142" t="str">
        <f t="shared" si="74"/>
        <v xml:space="preserve">    - utenze</v>
      </c>
      <c r="D103" s="7"/>
      <c r="E103" s="7"/>
      <c r="F103" s="7"/>
      <c r="G103" s="7"/>
      <c r="H103" s="147">
        <f t="shared" si="75"/>
        <v>0</v>
      </c>
      <c r="I103" s="148">
        <f t="shared" si="90"/>
        <v>0</v>
      </c>
      <c r="J103" s="148">
        <f t="shared" si="90"/>
        <v>0</v>
      </c>
      <c r="K103" s="148">
        <f t="shared" si="90"/>
        <v>0</v>
      </c>
      <c r="L103" s="148">
        <f t="shared" si="90"/>
        <v>0</v>
      </c>
      <c r="M103" s="148">
        <f t="shared" si="90"/>
        <v>0</v>
      </c>
      <c r="N103" s="148">
        <f t="shared" si="90"/>
        <v>0</v>
      </c>
      <c r="O103" s="148">
        <f t="shared" si="90"/>
        <v>0</v>
      </c>
      <c r="P103" s="148">
        <f t="shared" si="90"/>
        <v>0</v>
      </c>
      <c r="Q103" s="148">
        <f t="shared" si="90"/>
        <v>0</v>
      </c>
      <c r="R103" s="148">
        <f t="shared" si="90"/>
        <v>0</v>
      </c>
      <c r="S103" s="148">
        <f t="shared" si="90"/>
        <v>0</v>
      </c>
      <c r="T103" s="148">
        <f t="shared" si="90"/>
        <v>0</v>
      </c>
      <c r="U103" s="148">
        <f t="shared" si="90"/>
        <v>0</v>
      </c>
      <c r="V103" s="148">
        <f t="shared" si="90"/>
        <v>0</v>
      </c>
      <c r="W103" s="148">
        <f t="shared" si="90"/>
        <v>0</v>
      </c>
      <c r="X103" s="148">
        <f t="shared" si="90"/>
        <v>0</v>
      </c>
      <c r="Y103" s="148">
        <f t="shared" si="90"/>
        <v>0</v>
      </c>
      <c r="Z103" s="148">
        <f t="shared" si="90"/>
        <v>0</v>
      </c>
      <c r="AA103" s="148">
        <f t="shared" ref="AA103:AQ103" si="94">+AA26+AA51-AA77</f>
        <v>0</v>
      </c>
      <c r="AB103" s="148">
        <f t="shared" si="94"/>
        <v>0</v>
      </c>
      <c r="AC103" s="148">
        <f t="shared" si="94"/>
        <v>0</v>
      </c>
      <c r="AD103" s="148">
        <f t="shared" si="94"/>
        <v>0</v>
      </c>
      <c r="AE103" s="148">
        <f t="shared" si="94"/>
        <v>0</v>
      </c>
      <c r="AF103" s="148">
        <f t="shared" si="94"/>
        <v>0</v>
      </c>
      <c r="AG103" s="148">
        <f t="shared" si="94"/>
        <v>0</v>
      </c>
      <c r="AH103" s="148">
        <f t="shared" si="94"/>
        <v>0</v>
      </c>
      <c r="AI103" s="148">
        <f t="shared" si="94"/>
        <v>0</v>
      </c>
      <c r="AJ103" s="148">
        <f t="shared" si="94"/>
        <v>0</v>
      </c>
      <c r="AK103" s="148">
        <f t="shared" si="94"/>
        <v>0</v>
      </c>
      <c r="AL103" s="148">
        <f t="shared" si="94"/>
        <v>0</v>
      </c>
      <c r="AM103" s="148">
        <f t="shared" si="94"/>
        <v>0</v>
      </c>
      <c r="AN103" s="148">
        <f t="shared" si="94"/>
        <v>0</v>
      </c>
      <c r="AO103" s="148">
        <f t="shared" si="94"/>
        <v>0</v>
      </c>
      <c r="AP103" s="148">
        <f t="shared" si="94"/>
        <v>0</v>
      </c>
      <c r="AQ103" s="149">
        <f t="shared" si="94"/>
        <v>0</v>
      </c>
    </row>
    <row r="104" spans="2:43" x14ac:dyDescent="0.3">
      <c r="B104" s="7"/>
      <c r="C104" s="142" t="str">
        <f t="shared" si="74"/>
        <v xml:space="preserve">    - affitti e locazioni passive</v>
      </c>
      <c r="D104" s="7"/>
      <c r="E104" s="7"/>
      <c r="F104" s="7"/>
      <c r="G104" s="7"/>
      <c r="H104" s="147">
        <f t="shared" si="75"/>
        <v>1000</v>
      </c>
      <c r="I104" s="148">
        <f t="shared" si="90"/>
        <v>0</v>
      </c>
      <c r="J104" s="148">
        <f t="shared" si="90"/>
        <v>0</v>
      </c>
      <c r="K104" s="148">
        <f t="shared" si="90"/>
        <v>0</v>
      </c>
      <c r="L104" s="148">
        <f t="shared" si="90"/>
        <v>0</v>
      </c>
      <c r="M104" s="148">
        <f t="shared" si="90"/>
        <v>0</v>
      </c>
      <c r="N104" s="148">
        <f t="shared" si="90"/>
        <v>0</v>
      </c>
      <c r="O104" s="148">
        <f t="shared" si="90"/>
        <v>0</v>
      </c>
      <c r="P104" s="148">
        <f t="shared" si="90"/>
        <v>0</v>
      </c>
      <c r="Q104" s="148">
        <f t="shared" si="90"/>
        <v>0</v>
      </c>
      <c r="R104" s="148">
        <f t="shared" si="90"/>
        <v>0</v>
      </c>
      <c r="S104" s="148">
        <f t="shared" si="90"/>
        <v>0</v>
      </c>
      <c r="T104" s="148">
        <f t="shared" si="90"/>
        <v>0</v>
      </c>
      <c r="U104" s="148">
        <f t="shared" si="90"/>
        <v>0</v>
      </c>
      <c r="V104" s="148">
        <f t="shared" si="90"/>
        <v>0</v>
      </c>
      <c r="W104" s="148">
        <f t="shared" si="90"/>
        <v>0</v>
      </c>
      <c r="X104" s="148">
        <f t="shared" si="90"/>
        <v>0</v>
      </c>
      <c r="Y104" s="148">
        <f t="shared" si="90"/>
        <v>0</v>
      </c>
      <c r="Z104" s="148">
        <f t="shared" si="90"/>
        <v>0</v>
      </c>
      <c r="AA104" s="148">
        <f t="shared" ref="AA104:AQ104" si="95">+AA27+AA52-AA78</f>
        <v>0</v>
      </c>
      <c r="AB104" s="148">
        <f t="shared" si="95"/>
        <v>0</v>
      </c>
      <c r="AC104" s="148">
        <f t="shared" si="95"/>
        <v>0</v>
      </c>
      <c r="AD104" s="148">
        <f t="shared" si="95"/>
        <v>0</v>
      </c>
      <c r="AE104" s="148">
        <f t="shared" si="95"/>
        <v>0</v>
      </c>
      <c r="AF104" s="148">
        <f t="shared" si="95"/>
        <v>0</v>
      </c>
      <c r="AG104" s="148">
        <f t="shared" si="95"/>
        <v>0</v>
      </c>
      <c r="AH104" s="148">
        <f t="shared" si="95"/>
        <v>0</v>
      </c>
      <c r="AI104" s="148">
        <f t="shared" si="95"/>
        <v>0</v>
      </c>
      <c r="AJ104" s="148">
        <f t="shared" si="95"/>
        <v>0</v>
      </c>
      <c r="AK104" s="148">
        <f t="shared" si="95"/>
        <v>0</v>
      </c>
      <c r="AL104" s="148">
        <f t="shared" si="95"/>
        <v>0</v>
      </c>
      <c r="AM104" s="148">
        <f t="shared" si="95"/>
        <v>0</v>
      </c>
      <c r="AN104" s="148">
        <f t="shared" si="95"/>
        <v>0</v>
      </c>
      <c r="AO104" s="148">
        <f t="shared" si="95"/>
        <v>0</v>
      </c>
      <c r="AP104" s="148">
        <f t="shared" si="95"/>
        <v>0</v>
      </c>
      <c r="AQ104" s="149">
        <f t="shared" si="95"/>
        <v>0</v>
      </c>
    </row>
    <row r="105" spans="2:43" x14ac:dyDescent="0.3">
      <c r="B105" s="7"/>
      <c r="C105" s="142" t="str">
        <f t="shared" si="74"/>
        <v xml:space="preserve">    - altri costi amministrativi</v>
      </c>
      <c r="D105" s="7"/>
      <c r="E105" s="7"/>
      <c r="F105" s="7"/>
      <c r="G105" s="7"/>
      <c r="H105" s="147">
        <f t="shared" si="75"/>
        <v>122</v>
      </c>
      <c r="I105" s="148">
        <f t="shared" si="90"/>
        <v>0</v>
      </c>
      <c r="J105" s="148">
        <f t="shared" si="90"/>
        <v>0</v>
      </c>
      <c r="K105" s="148">
        <f t="shared" si="90"/>
        <v>0</v>
      </c>
      <c r="L105" s="148">
        <f t="shared" si="90"/>
        <v>0</v>
      </c>
      <c r="M105" s="148">
        <f t="shared" si="90"/>
        <v>0</v>
      </c>
      <c r="N105" s="148">
        <f t="shared" si="90"/>
        <v>0</v>
      </c>
      <c r="O105" s="148">
        <f t="shared" si="90"/>
        <v>0</v>
      </c>
      <c r="P105" s="148">
        <f t="shared" si="90"/>
        <v>0</v>
      </c>
      <c r="Q105" s="148">
        <f t="shared" si="90"/>
        <v>0</v>
      </c>
      <c r="R105" s="148">
        <f t="shared" si="90"/>
        <v>0</v>
      </c>
      <c r="S105" s="148">
        <f t="shared" si="90"/>
        <v>0</v>
      </c>
      <c r="T105" s="148">
        <f t="shared" si="90"/>
        <v>0</v>
      </c>
      <c r="U105" s="148">
        <f t="shared" si="90"/>
        <v>0</v>
      </c>
      <c r="V105" s="148">
        <f t="shared" si="90"/>
        <v>0</v>
      </c>
      <c r="W105" s="148">
        <f t="shared" si="90"/>
        <v>0</v>
      </c>
      <c r="X105" s="148">
        <f t="shared" si="90"/>
        <v>0</v>
      </c>
      <c r="Y105" s="148">
        <f t="shared" si="90"/>
        <v>0</v>
      </c>
      <c r="Z105" s="148">
        <f t="shared" si="90"/>
        <v>0</v>
      </c>
      <c r="AA105" s="148">
        <f t="shared" ref="AA105:AQ105" si="96">+AA28+AA53-AA79</f>
        <v>0</v>
      </c>
      <c r="AB105" s="148">
        <f t="shared" si="96"/>
        <v>0</v>
      </c>
      <c r="AC105" s="148">
        <f t="shared" si="96"/>
        <v>0</v>
      </c>
      <c r="AD105" s="148">
        <f t="shared" si="96"/>
        <v>0</v>
      </c>
      <c r="AE105" s="148">
        <f t="shared" si="96"/>
        <v>0</v>
      </c>
      <c r="AF105" s="148">
        <f t="shared" si="96"/>
        <v>0</v>
      </c>
      <c r="AG105" s="148">
        <f t="shared" si="96"/>
        <v>0</v>
      </c>
      <c r="AH105" s="148">
        <f t="shared" si="96"/>
        <v>0</v>
      </c>
      <c r="AI105" s="148">
        <f t="shared" si="96"/>
        <v>0</v>
      </c>
      <c r="AJ105" s="148">
        <f t="shared" si="96"/>
        <v>0</v>
      </c>
      <c r="AK105" s="148">
        <f t="shared" si="96"/>
        <v>0</v>
      </c>
      <c r="AL105" s="148">
        <f t="shared" si="96"/>
        <v>0</v>
      </c>
      <c r="AM105" s="148">
        <f t="shared" si="96"/>
        <v>0</v>
      </c>
      <c r="AN105" s="148">
        <f t="shared" si="96"/>
        <v>0</v>
      </c>
      <c r="AO105" s="148">
        <f t="shared" si="96"/>
        <v>0</v>
      </c>
      <c r="AP105" s="148">
        <f t="shared" si="96"/>
        <v>0</v>
      </c>
      <c r="AQ105" s="149">
        <f t="shared" si="96"/>
        <v>0</v>
      </c>
    </row>
    <row r="106" spans="2:43" x14ac:dyDescent="0.3">
      <c r="B106" s="7"/>
      <c r="C106" s="142" t="str">
        <f t="shared" si="74"/>
        <v xml:space="preserve">    - costi diversi</v>
      </c>
      <c r="D106" s="7"/>
      <c r="E106" s="7"/>
      <c r="F106" s="7"/>
      <c r="G106" s="7"/>
      <c r="H106" s="147">
        <f t="shared" si="75"/>
        <v>36.6</v>
      </c>
      <c r="I106" s="148">
        <f t="shared" si="90"/>
        <v>0</v>
      </c>
      <c r="J106" s="148">
        <f t="shared" si="90"/>
        <v>0</v>
      </c>
      <c r="K106" s="148">
        <f t="shared" si="90"/>
        <v>0</v>
      </c>
      <c r="L106" s="148">
        <f t="shared" si="90"/>
        <v>0</v>
      </c>
      <c r="M106" s="148">
        <f t="shared" si="90"/>
        <v>0</v>
      </c>
      <c r="N106" s="148">
        <f t="shared" si="90"/>
        <v>0</v>
      </c>
      <c r="O106" s="148">
        <f t="shared" si="90"/>
        <v>0</v>
      </c>
      <c r="P106" s="148">
        <f t="shared" si="90"/>
        <v>0</v>
      </c>
      <c r="Q106" s="148">
        <f t="shared" si="90"/>
        <v>0</v>
      </c>
      <c r="R106" s="148">
        <f t="shared" si="90"/>
        <v>0</v>
      </c>
      <c r="S106" s="148">
        <f t="shared" si="90"/>
        <v>0</v>
      </c>
      <c r="T106" s="148">
        <f t="shared" si="90"/>
        <v>0</v>
      </c>
      <c r="U106" s="148">
        <f t="shared" si="90"/>
        <v>0</v>
      </c>
      <c r="V106" s="148">
        <f t="shared" si="90"/>
        <v>0</v>
      </c>
      <c r="W106" s="148">
        <f t="shared" si="90"/>
        <v>0</v>
      </c>
      <c r="X106" s="148">
        <f t="shared" si="90"/>
        <v>0</v>
      </c>
      <c r="Y106" s="148">
        <f t="shared" si="90"/>
        <v>0</v>
      </c>
      <c r="Z106" s="148">
        <f t="shared" si="90"/>
        <v>0</v>
      </c>
      <c r="AA106" s="148">
        <f t="shared" ref="AA106:AQ106" si="97">+AA29+AA54-AA80</f>
        <v>0</v>
      </c>
      <c r="AB106" s="148">
        <f t="shared" si="97"/>
        <v>0</v>
      </c>
      <c r="AC106" s="148">
        <f t="shared" si="97"/>
        <v>0</v>
      </c>
      <c r="AD106" s="148">
        <f t="shared" si="97"/>
        <v>0</v>
      </c>
      <c r="AE106" s="148">
        <f t="shared" si="97"/>
        <v>0</v>
      </c>
      <c r="AF106" s="148">
        <f t="shared" si="97"/>
        <v>0</v>
      </c>
      <c r="AG106" s="148">
        <f t="shared" si="97"/>
        <v>0</v>
      </c>
      <c r="AH106" s="148">
        <f t="shared" si="97"/>
        <v>0</v>
      </c>
      <c r="AI106" s="148">
        <f t="shared" si="97"/>
        <v>0</v>
      </c>
      <c r="AJ106" s="148">
        <f t="shared" si="97"/>
        <v>0</v>
      </c>
      <c r="AK106" s="148">
        <f t="shared" si="97"/>
        <v>0</v>
      </c>
      <c r="AL106" s="148">
        <f t="shared" si="97"/>
        <v>0</v>
      </c>
      <c r="AM106" s="148">
        <f t="shared" si="97"/>
        <v>0</v>
      </c>
      <c r="AN106" s="148">
        <f t="shared" si="97"/>
        <v>0</v>
      </c>
      <c r="AO106" s="148">
        <f t="shared" si="97"/>
        <v>0</v>
      </c>
      <c r="AP106" s="148">
        <f t="shared" si="97"/>
        <v>0</v>
      </c>
      <c r="AQ106" s="149">
        <f t="shared" si="97"/>
        <v>0</v>
      </c>
    </row>
    <row r="107" spans="2:43" ht="15" thickBot="1" x14ac:dyDescent="0.35">
      <c r="B107" s="7"/>
      <c r="C107" s="143" t="str">
        <f t="shared" si="74"/>
        <v xml:space="preserve">    - premi assicurativi</v>
      </c>
      <c r="D107" s="7"/>
      <c r="E107" s="7"/>
      <c r="F107" s="7"/>
      <c r="G107" s="7"/>
      <c r="H107" s="150">
        <f t="shared" si="75"/>
        <v>0</v>
      </c>
      <c r="I107" s="151">
        <f t="shared" si="90"/>
        <v>0</v>
      </c>
      <c r="J107" s="151">
        <f t="shared" si="90"/>
        <v>0</v>
      </c>
      <c r="K107" s="151">
        <f t="shared" si="90"/>
        <v>0</v>
      </c>
      <c r="L107" s="151">
        <f t="shared" si="90"/>
        <v>0</v>
      </c>
      <c r="M107" s="151">
        <f t="shared" si="90"/>
        <v>0</v>
      </c>
      <c r="N107" s="151">
        <f t="shared" si="90"/>
        <v>0</v>
      </c>
      <c r="O107" s="151">
        <f t="shared" si="90"/>
        <v>0</v>
      </c>
      <c r="P107" s="151">
        <f t="shared" si="90"/>
        <v>0</v>
      </c>
      <c r="Q107" s="151">
        <f t="shared" si="90"/>
        <v>0</v>
      </c>
      <c r="R107" s="151">
        <f t="shared" si="90"/>
        <v>0</v>
      </c>
      <c r="S107" s="151">
        <f t="shared" si="90"/>
        <v>0</v>
      </c>
      <c r="T107" s="151">
        <f t="shared" si="90"/>
        <v>0</v>
      </c>
      <c r="U107" s="151">
        <f t="shared" si="90"/>
        <v>0</v>
      </c>
      <c r="V107" s="151">
        <f t="shared" si="90"/>
        <v>0</v>
      </c>
      <c r="W107" s="151">
        <f t="shared" si="90"/>
        <v>0</v>
      </c>
      <c r="X107" s="151">
        <f t="shared" si="90"/>
        <v>0</v>
      </c>
      <c r="Y107" s="151">
        <f t="shared" si="90"/>
        <v>0</v>
      </c>
      <c r="Z107" s="151">
        <f t="shared" si="90"/>
        <v>0</v>
      </c>
      <c r="AA107" s="151">
        <f t="shared" ref="AA107:AQ107" si="98">+AA30+AA55-AA81</f>
        <v>0</v>
      </c>
      <c r="AB107" s="151">
        <f t="shared" si="98"/>
        <v>0</v>
      </c>
      <c r="AC107" s="151">
        <f t="shared" si="98"/>
        <v>0</v>
      </c>
      <c r="AD107" s="151">
        <f t="shared" si="98"/>
        <v>0</v>
      </c>
      <c r="AE107" s="151">
        <f t="shared" si="98"/>
        <v>0</v>
      </c>
      <c r="AF107" s="151">
        <f t="shared" si="98"/>
        <v>0</v>
      </c>
      <c r="AG107" s="151">
        <f t="shared" si="98"/>
        <v>0</v>
      </c>
      <c r="AH107" s="151">
        <f t="shared" si="98"/>
        <v>0</v>
      </c>
      <c r="AI107" s="151">
        <f t="shared" si="98"/>
        <v>0</v>
      </c>
      <c r="AJ107" s="151">
        <f t="shared" si="98"/>
        <v>0</v>
      </c>
      <c r="AK107" s="151">
        <f t="shared" si="98"/>
        <v>0</v>
      </c>
      <c r="AL107" s="151">
        <f t="shared" si="98"/>
        <v>0</v>
      </c>
      <c r="AM107" s="151">
        <f t="shared" si="98"/>
        <v>0</v>
      </c>
      <c r="AN107" s="151">
        <f t="shared" si="98"/>
        <v>0</v>
      </c>
      <c r="AO107" s="151">
        <f t="shared" si="98"/>
        <v>0</v>
      </c>
      <c r="AP107" s="151">
        <f t="shared" si="98"/>
        <v>0</v>
      </c>
      <c r="AQ107" s="152">
        <f t="shared" si="98"/>
        <v>0</v>
      </c>
    </row>
    <row r="108" spans="2:43" x14ac:dyDescent="0.3">
      <c r="B108" s="7"/>
      <c r="C108" s="8" t="s">
        <v>194</v>
      </c>
      <c r="D108" s="7"/>
      <c r="E108" s="7"/>
      <c r="F108" s="7"/>
      <c r="G108" s="7"/>
      <c r="H108" s="8">
        <f>SUM(H85:H107)</f>
        <v>67416.800000000003</v>
      </c>
      <c r="I108" s="8">
        <f t="shared" ref="I108:AQ108" si="99">SUM(I85:I107)</f>
        <v>0</v>
      </c>
      <c r="J108" s="8">
        <f t="shared" si="99"/>
        <v>0</v>
      </c>
      <c r="K108" s="8">
        <f t="shared" si="99"/>
        <v>0</v>
      </c>
      <c r="L108" s="8">
        <f t="shared" si="99"/>
        <v>0</v>
      </c>
      <c r="M108" s="8">
        <f t="shared" si="99"/>
        <v>0</v>
      </c>
      <c r="N108" s="8">
        <f t="shared" si="99"/>
        <v>0</v>
      </c>
      <c r="O108" s="8">
        <f t="shared" si="99"/>
        <v>0</v>
      </c>
      <c r="P108" s="8">
        <f t="shared" si="99"/>
        <v>0</v>
      </c>
      <c r="Q108" s="8">
        <f t="shared" si="99"/>
        <v>0</v>
      </c>
      <c r="R108" s="8">
        <f t="shared" si="99"/>
        <v>0</v>
      </c>
      <c r="S108" s="8">
        <f t="shared" si="99"/>
        <v>0</v>
      </c>
      <c r="T108" s="8">
        <f t="shared" si="99"/>
        <v>13889.699999999993</v>
      </c>
      <c r="U108" s="8">
        <f t="shared" si="99"/>
        <v>0</v>
      </c>
      <c r="V108" s="8">
        <f t="shared" si="99"/>
        <v>0</v>
      </c>
      <c r="W108" s="8">
        <f t="shared" si="99"/>
        <v>0</v>
      </c>
      <c r="X108" s="8">
        <f t="shared" si="99"/>
        <v>0</v>
      </c>
      <c r="Y108" s="8">
        <f t="shared" si="99"/>
        <v>0</v>
      </c>
      <c r="Z108" s="8">
        <f t="shared" si="99"/>
        <v>0</v>
      </c>
      <c r="AA108" s="8">
        <f t="shared" si="99"/>
        <v>0</v>
      </c>
      <c r="AB108" s="8">
        <f t="shared" si="99"/>
        <v>0</v>
      </c>
      <c r="AC108" s="8">
        <f t="shared" si="99"/>
        <v>0</v>
      </c>
      <c r="AD108" s="8">
        <f t="shared" si="99"/>
        <v>0</v>
      </c>
      <c r="AE108" s="8">
        <f t="shared" si="99"/>
        <v>0</v>
      </c>
      <c r="AF108" s="8">
        <f t="shared" si="99"/>
        <v>0</v>
      </c>
      <c r="AG108" s="8">
        <f t="shared" si="99"/>
        <v>0</v>
      </c>
      <c r="AH108" s="8">
        <f t="shared" si="99"/>
        <v>0</v>
      </c>
      <c r="AI108" s="8">
        <f t="shared" si="99"/>
        <v>0</v>
      </c>
      <c r="AJ108" s="8">
        <f t="shared" si="99"/>
        <v>0</v>
      </c>
      <c r="AK108" s="8">
        <f t="shared" si="99"/>
        <v>0</v>
      </c>
      <c r="AL108" s="8">
        <f t="shared" si="99"/>
        <v>0</v>
      </c>
      <c r="AM108" s="8">
        <f t="shared" si="99"/>
        <v>0</v>
      </c>
      <c r="AN108" s="8">
        <f t="shared" si="99"/>
        <v>0</v>
      </c>
      <c r="AO108" s="8">
        <f t="shared" si="99"/>
        <v>0</v>
      </c>
      <c r="AP108" s="8">
        <f t="shared" si="99"/>
        <v>0</v>
      </c>
      <c r="AQ108" s="8">
        <f t="shared" si="99"/>
        <v>0</v>
      </c>
    </row>
    <row r="109" spans="2:43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2:43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2:43" x14ac:dyDescent="0.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2:43" x14ac:dyDescent="0.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2:43" x14ac:dyDescent="0.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2:43" x14ac:dyDescent="0.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2:43" x14ac:dyDescent="0.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2:43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2:43" x14ac:dyDescent="0.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2:43" x14ac:dyDescent="0.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2:43" x14ac:dyDescent="0.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2:43" x14ac:dyDescent="0.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2:43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2:43" x14ac:dyDescent="0.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2:43" x14ac:dyDescent="0.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2:43" x14ac:dyDescent="0.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2:43" x14ac:dyDescent="0.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2:43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2:43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2:43" x14ac:dyDescent="0.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2:43" x14ac:dyDescent="0.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2:43" x14ac:dyDescent="0.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2:43" x14ac:dyDescent="0.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2:43" x14ac:dyDescent="0.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2:43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2:43" x14ac:dyDescent="0.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2:43" x14ac:dyDescent="0.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2:43" x14ac:dyDescent="0.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2:43" x14ac:dyDescent="0.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2:43" x14ac:dyDescent="0.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2:43" x14ac:dyDescent="0.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2:43" x14ac:dyDescent="0.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2:43" x14ac:dyDescent="0.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2:43" x14ac:dyDescent="0.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2:43" x14ac:dyDescent="0.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2:43" x14ac:dyDescent="0.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2:43" x14ac:dyDescent="0.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2:43" x14ac:dyDescent="0.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2:43" x14ac:dyDescent="0.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2:43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2:43" x14ac:dyDescent="0.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2:43" x14ac:dyDescent="0.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2:43" x14ac:dyDescent="0.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2:43" x14ac:dyDescent="0.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2:43" x14ac:dyDescent="0.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2:43" x14ac:dyDescent="0.3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2:43" x14ac:dyDescent="0.3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2:43" x14ac:dyDescent="0.3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2:43" x14ac:dyDescent="0.3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2:43" x14ac:dyDescent="0.3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2:43" x14ac:dyDescent="0.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2:43" x14ac:dyDescent="0.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x14ac:dyDescent="0.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x14ac:dyDescent="0.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x14ac:dyDescent="0.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x14ac:dyDescent="0.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x14ac:dyDescent="0.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x14ac:dyDescent="0.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x14ac:dyDescent="0.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x14ac:dyDescent="0.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x14ac:dyDescent="0.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x14ac:dyDescent="0.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x14ac:dyDescent="0.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x14ac:dyDescent="0.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x14ac:dyDescent="0.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x14ac:dyDescent="0.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x14ac:dyDescent="0.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x14ac:dyDescent="0.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x14ac:dyDescent="0.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x14ac:dyDescent="0.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x14ac:dyDescent="0.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x14ac:dyDescent="0.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x14ac:dyDescent="0.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x14ac:dyDescent="0.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x14ac:dyDescent="0.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x14ac:dyDescent="0.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x14ac:dyDescent="0.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x14ac:dyDescent="0.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x14ac:dyDescent="0.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x14ac:dyDescent="0.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x14ac:dyDescent="0.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x14ac:dyDescent="0.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x14ac:dyDescent="0.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x14ac:dyDescent="0.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x14ac:dyDescent="0.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x14ac:dyDescent="0.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x14ac:dyDescent="0.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x14ac:dyDescent="0.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x14ac:dyDescent="0.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x14ac:dyDescent="0.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x14ac:dyDescent="0.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x14ac:dyDescent="0.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x14ac:dyDescent="0.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x14ac:dyDescent="0.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x14ac:dyDescent="0.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x14ac:dyDescent="0.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x14ac:dyDescent="0.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x14ac:dyDescent="0.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x14ac:dyDescent="0.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x14ac:dyDescent="0.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x14ac:dyDescent="0.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x14ac:dyDescent="0.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x14ac:dyDescent="0.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x14ac:dyDescent="0.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x14ac:dyDescent="0.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x14ac:dyDescent="0.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x14ac:dyDescent="0.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x14ac:dyDescent="0.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x14ac:dyDescent="0.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x14ac:dyDescent="0.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x14ac:dyDescent="0.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x14ac:dyDescent="0.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x14ac:dyDescent="0.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x14ac:dyDescent="0.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x14ac:dyDescent="0.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x14ac:dyDescent="0.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x14ac:dyDescent="0.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x14ac:dyDescent="0.3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x14ac:dyDescent="0.3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x14ac:dyDescent="0.3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x14ac:dyDescent="0.3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x14ac:dyDescent="0.3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x14ac:dyDescent="0.3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x14ac:dyDescent="0.3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x14ac:dyDescent="0.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x14ac:dyDescent="0.3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x14ac:dyDescent="0.3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x14ac:dyDescent="0.3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x14ac:dyDescent="0.3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x14ac:dyDescent="0.3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x14ac:dyDescent="0.3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x14ac:dyDescent="0.3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x14ac:dyDescent="0.3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x14ac:dyDescent="0.3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x14ac:dyDescent="0.3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x14ac:dyDescent="0.3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x14ac:dyDescent="0.3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x14ac:dyDescent="0.3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x14ac:dyDescent="0.3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x14ac:dyDescent="0.3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x14ac:dyDescent="0.3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x14ac:dyDescent="0.3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x14ac:dyDescent="0.3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x14ac:dyDescent="0.3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x14ac:dyDescent="0.3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x14ac:dyDescent="0.3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x14ac:dyDescent="0.3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x14ac:dyDescent="0.3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x14ac:dyDescent="0.3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x14ac:dyDescent="0.3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x14ac:dyDescent="0.3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x14ac:dyDescent="0.3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x14ac:dyDescent="0.3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x14ac:dyDescent="0.3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x14ac:dyDescent="0.3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x14ac:dyDescent="0.3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x14ac:dyDescent="0.3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x14ac:dyDescent="0.3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x14ac:dyDescent="0.3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x14ac:dyDescent="0.3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x14ac:dyDescent="0.3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x14ac:dyDescent="0.3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x14ac:dyDescent="0.3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x14ac:dyDescent="0.3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x14ac:dyDescent="0.3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x14ac:dyDescent="0.3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x14ac:dyDescent="0.3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x14ac:dyDescent="0.3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2:43" x14ac:dyDescent="0.3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2:43" x14ac:dyDescent="0.3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2:43" x14ac:dyDescent="0.3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2:43" x14ac:dyDescent="0.3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2:43" x14ac:dyDescent="0.3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2:43" x14ac:dyDescent="0.3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2:43" x14ac:dyDescent="0.3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2:43" x14ac:dyDescent="0.3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2:43" x14ac:dyDescent="0.3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2:43" x14ac:dyDescent="0.3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2:43" x14ac:dyDescent="0.3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2:43" x14ac:dyDescent="0.3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2:43" x14ac:dyDescent="0.3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2:43" x14ac:dyDescent="0.3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2:43" x14ac:dyDescent="0.3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2:43" x14ac:dyDescent="0.3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2:43" x14ac:dyDescent="0.3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</sheetData>
  <dataValidations count="1">
    <dataValidation type="list" allowBlank="1" showInputMessage="1" showErrorMessage="1" sqref="G8:G30">
      <formula1>$A$11:$A$14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4"/>
  <sheetViews>
    <sheetView showGridLines="0" workbookViewId="0">
      <selection activeCell="G10" sqref="G10:AO13"/>
    </sheetView>
  </sheetViews>
  <sheetFormatPr defaultRowHeight="14.4" x14ac:dyDescent="0.3"/>
  <cols>
    <col min="1" max="1" width="10.6640625" style="16" customWidth="1"/>
    <col min="2" max="2" width="12.33203125" customWidth="1"/>
    <col min="3" max="3" width="17.6640625" bestFit="1" customWidth="1"/>
    <col min="4" max="5" width="17.6640625" customWidth="1"/>
    <col min="6" max="6" width="10.6640625" bestFit="1" customWidth="1"/>
    <col min="7" max="7" width="9.5546875" bestFit="1" customWidth="1"/>
    <col min="8" max="9" width="11.5546875" bestFit="1" customWidth="1"/>
    <col min="10" max="41" width="9.5546875" bestFit="1" customWidth="1"/>
  </cols>
  <sheetData>
    <row r="1" spans="2:41" s="16" customFormat="1" ht="11.7" customHeight="1" x14ac:dyDescent="0.25"/>
    <row r="2" spans="2:41" s="16" customFormat="1" ht="11.7" customHeight="1" x14ac:dyDescent="0.25"/>
    <row r="3" spans="2:41" s="16" customFormat="1" ht="11.7" customHeight="1" x14ac:dyDescent="0.25"/>
    <row r="4" spans="2:41" s="16" customFormat="1" ht="12" x14ac:dyDescent="0.25"/>
    <row r="5" spans="2:41" s="16" customFormat="1" ht="12" x14ac:dyDescent="0.25"/>
    <row r="6" spans="2:41" x14ac:dyDescent="0.3">
      <c r="B6" s="17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2:41" x14ac:dyDescent="0.3">
      <c r="B7" s="20"/>
      <c r="C7" s="7"/>
      <c r="D7" s="7"/>
      <c r="E7" s="7"/>
    </row>
    <row r="8" spans="2:41" ht="15" thickBot="1" x14ac:dyDescent="0.35">
      <c r="B8" s="23"/>
      <c r="C8" t="s">
        <v>156</v>
      </c>
      <c r="D8" s="19" t="s">
        <v>183</v>
      </c>
      <c r="E8" s="19" t="s">
        <v>178</v>
      </c>
      <c r="F8" s="19">
        <f>+SPm!D6</f>
        <v>42766</v>
      </c>
      <c r="G8" s="19">
        <f>+SPm!E6</f>
        <v>42794</v>
      </c>
      <c r="H8" s="19">
        <f>+SPm!F6</f>
        <v>42825</v>
      </c>
      <c r="I8" s="19">
        <f>+SPm!G6</f>
        <v>42855</v>
      </c>
      <c r="J8" s="19">
        <f>+SPm!H6</f>
        <v>42886</v>
      </c>
      <c r="K8" s="19">
        <f>+SPm!I6</f>
        <v>42916</v>
      </c>
      <c r="L8" s="19">
        <f>+SPm!J6</f>
        <v>42947</v>
      </c>
      <c r="M8" s="19">
        <f>+SPm!K6</f>
        <v>42978</v>
      </c>
      <c r="N8" s="19">
        <f>+SPm!L6</f>
        <v>43008</v>
      </c>
      <c r="O8" s="19">
        <f>+SPm!M6</f>
        <v>43039</v>
      </c>
      <c r="P8" s="19">
        <f>+SPm!N6</f>
        <v>43069</v>
      </c>
      <c r="Q8" s="19">
        <f>+SPm!O6</f>
        <v>43100</v>
      </c>
      <c r="R8" s="19">
        <f>+SPm!P6</f>
        <v>43131</v>
      </c>
      <c r="S8" s="19">
        <f>+SPm!Q6</f>
        <v>43159</v>
      </c>
      <c r="T8" s="19">
        <f>+SPm!R6</f>
        <v>43190</v>
      </c>
      <c r="U8" s="19">
        <f>+SPm!S6</f>
        <v>43220</v>
      </c>
      <c r="V8" s="19">
        <f>+SPm!T6</f>
        <v>43251</v>
      </c>
      <c r="W8" s="19">
        <f>+SPm!U6</f>
        <v>43281</v>
      </c>
      <c r="X8" s="19">
        <f>+SPm!V6</f>
        <v>43312</v>
      </c>
      <c r="Y8" s="19">
        <f>+SPm!W6</f>
        <v>43343</v>
      </c>
      <c r="Z8" s="19">
        <f>+SPm!X6</f>
        <v>43373</v>
      </c>
      <c r="AA8" s="19">
        <f>+SPm!Y6</f>
        <v>43404</v>
      </c>
      <c r="AB8" s="19">
        <f>+SPm!Z6</f>
        <v>43434</v>
      </c>
      <c r="AC8" s="19">
        <f>+SPm!AA6</f>
        <v>43465</v>
      </c>
      <c r="AD8" s="19">
        <f>+SPm!AB6</f>
        <v>43496</v>
      </c>
      <c r="AE8" s="19">
        <f>+SPm!AC6</f>
        <v>43524</v>
      </c>
      <c r="AF8" s="19">
        <f>+SPm!AD6</f>
        <v>43555</v>
      </c>
      <c r="AG8" s="19">
        <f>+SPm!AE6</f>
        <v>43585</v>
      </c>
      <c r="AH8" s="19">
        <f>+SPm!AF6</f>
        <v>43616</v>
      </c>
      <c r="AI8" s="19">
        <f>+SPm!AG6</f>
        <v>43646</v>
      </c>
      <c r="AJ8" s="19">
        <f>+SPm!AH6</f>
        <v>43677</v>
      </c>
      <c r="AK8" s="19">
        <f>+SPm!AI6</f>
        <v>43708</v>
      </c>
      <c r="AL8" s="19">
        <f>+SPm!AJ6</f>
        <v>43738</v>
      </c>
      <c r="AM8" s="19">
        <f>+SPm!AK6</f>
        <v>43769</v>
      </c>
      <c r="AN8" s="19">
        <f>+SPm!AL6</f>
        <v>43799</v>
      </c>
      <c r="AO8" s="19">
        <f>+SPm!AM6</f>
        <v>43830</v>
      </c>
    </row>
    <row r="9" spans="2:41" x14ac:dyDescent="0.3">
      <c r="B9" s="23"/>
      <c r="C9" s="34" t="s">
        <v>157</v>
      </c>
      <c r="D9" s="246">
        <f>+Scenari!$E$22</f>
        <v>0.4</v>
      </c>
      <c r="E9" s="247">
        <f>+Scenari!$E$20</f>
        <v>0</v>
      </c>
      <c r="F9" s="56">
        <v>5</v>
      </c>
      <c r="G9" s="57">
        <v>5</v>
      </c>
      <c r="H9" s="57">
        <v>5</v>
      </c>
      <c r="I9" s="57">
        <v>5</v>
      </c>
      <c r="J9" s="57">
        <v>5</v>
      </c>
      <c r="K9" s="57">
        <v>5</v>
      </c>
      <c r="L9" s="57">
        <v>5</v>
      </c>
      <c r="M9" s="57">
        <v>5</v>
      </c>
      <c r="N9" s="57">
        <v>5</v>
      </c>
      <c r="O9" s="57">
        <v>5</v>
      </c>
      <c r="P9" s="57">
        <v>5</v>
      </c>
      <c r="Q9" s="57">
        <v>5</v>
      </c>
      <c r="R9" s="57">
        <v>5</v>
      </c>
      <c r="S9" s="57">
        <v>5</v>
      </c>
      <c r="T9" s="57">
        <v>5</v>
      </c>
      <c r="U9" s="57">
        <v>5</v>
      </c>
      <c r="V9" s="57">
        <v>5</v>
      </c>
      <c r="W9" s="57">
        <v>5</v>
      </c>
      <c r="X9" s="57">
        <v>5</v>
      </c>
      <c r="Y9" s="57">
        <v>5</v>
      </c>
      <c r="Z9" s="57">
        <v>5</v>
      </c>
      <c r="AA9" s="57">
        <v>5</v>
      </c>
      <c r="AB9" s="57">
        <v>5</v>
      </c>
      <c r="AC9" s="57">
        <v>5</v>
      </c>
      <c r="AD9" s="57">
        <v>5</v>
      </c>
      <c r="AE9" s="57">
        <v>5</v>
      </c>
      <c r="AF9" s="57">
        <v>5</v>
      </c>
      <c r="AG9" s="57">
        <v>5</v>
      </c>
      <c r="AH9" s="57">
        <v>5</v>
      </c>
      <c r="AI9" s="57">
        <v>5</v>
      </c>
      <c r="AJ9" s="57">
        <v>5</v>
      </c>
      <c r="AK9" s="57">
        <v>5</v>
      </c>
      <c r="AL9" s="57">
        <v>5</v>
      </c>
      <c r="AM9" s="57">
        <v>5</v>
      </c>
      <c r="AN9" s="57">
        <v>5</v>
      </c>
      <c r="AO9" s="58">
        <v>5</v>
      </c>
    </row>
    <row r="10" spans="2:41" x14ac:dyDescent="0.3">
      <c r="B10" s="23"/>
      <c r="C10" s="35" t="s">
        <v>158</v>
      </c>
      <c r="D10" s="250">
        <f>+Scenari!$E$22</f>
        <v>0.4</v>
      </c>
      <c r="E10" s="251">
        <f>+Scenari!$E$20</f>
        <v>0</v>
      </c>
      <c r="F10" s="37">
        <v>2</v>
      </c>
      <c r="G10" s="38">
        <v>2</v>
      </c>
      <c r="H10" s="38">
        <v>2</v>
      </c>
      <c r="I10" s="38">
        <v>2</v>
      </c>
      <c r="J10" s="38">
        <v>2</v>
      </c>
      <c r="K10" s="38">
        <v>2</v>
      </c>
      <c r="L10" s="38">
        <v>2</v>
      </c>
      <c r="M10" s="38">
        <v>2</v>
      </c>
      <c r="N10" s="38">
        <v>2</v>
      </c>
      <c r="O10" s="38">
        <v>2</v>
      </c>
      <c r="P10" s="38">
        <v>2</v>
      </c>
      <c r="Q10" s="38">
        <v>2</v>
      </c>
      <c r="R10" s="38">
        <v>2</v>
      </c>
      <c r="S10" s="38">
        <v>2</v>
      </c>
      <c r="T10" s="38">
        <v>2</v>
      </c>
      <c r="U10" s="38">
        <v>2</v>
      </c>
      <c r="V10" s="38">
        <v>2</v>
      </c>
      <c r="W10" s="38">
        <v>2</v>
      </c>
      <c r="X10" s="38">
        <v>2</v>
      </c>
      <c r="Y10" s="38">
        <v>2</v>
      </c>
      <c r="Z10" s="38">
        <v>2</v>
      </c>
      <c r="AA10" s="38">
        <v>2</v>
      </c>
      <c r="AB10" s="38">
        <v>2</v>
      </c>
      <c r="AC10" s="38">
        <v>2</v>
      </c>
      <c r="AD10" s="38">
        <v>2</v>
      </c>
      <c r="AE10" s="38">
        <v>2</v>
      </c>
      <c r="AF10" s="38">
        <v>2</v>
      </c>
      <c r="AG10" s="38">
        <v>2</v>
      </c>
      <c r="AH10" s="38">
        <v>2</v>
      </c>
      <c r="AI10" s="38">
        <v>2</v>
      </c>
      <c r="AJ10" s="38">
        <v>2</v>
      </c>
      <c r="AK10" s="38">
        <v>2</v>
      </c>
      <c r="AL10" s="38">
        <v>2</v>
      </c>
      <c r="AM10" s="38">
        <v>2</v>
      </c>
      <c r="AN10" s="38">
        <v>2</v>
      </c>
      <c r="AO10" s="38">
        <v>2</v>
      </c>
    </row>
    <row r="11" spans="2:41" x14ac:dyDescent="0.3">
      <c r="B11" s="23"/>
      <c r="C11" s="35" t="s">
        <v>159</v>
      </c>
      <c r="D11" s="250">
        <f>+Scenari!$E$22</f>
        <v>0.4</v>
      </c>
      <c r="E11" s="251">
        <f>+Scenari!$E$20</f>
        <v>0</v>
      </c>
      <c r="F11" s="37">
        <v>2</v>
      </c>
      <c r="G11" s="38">
        <v>2</v>
      </c>
      <c r="H11" s="38">
        <v>2</v>
      </c>
      <c r="I11" s="38">
        <v>2</v>
      </c>
      <c r="J11" s="38">
        <v>2</v>
      </c>
      <c r="K11" s="38">
        <v>2</v>
      </c>
      <c r="L11" s="38">
        <v>2</v>
      </c>
      <c r="M11" s="38">
        <v>2</v>
      </c>
      <c r="N11" s="38">
        <v>2</v>
      </c>
      <c r="O11" s="38">
        <v>2</v>
      </c>
      <c r="P11" s="38">
        <v>2</v>
      </c>
      <c r="Q11" s="38">
        <v>2</v>
      </c>
      <c r="R11" s="38">
        <v>2</v>
      </c>
      <c r="S11" s="38">
        <v>2</v>
      </c>
      <c r="T11" s="38">
        <v>2</v>
      </c>
      <c r="U11" s="38">
        <v>2</v>
      </c>
      <c r="V11" s="38">
        <v>2</v>
      </c>
      <c r="W11" s="38">
        <v>2</v>
      </c>
      <c r="X11" s="38">
        <v>2</v>
      </c>
      <c r="Y11" s="38">
        <v>2</v>
      </c>
      <c r="Z11" s="38">
        <v>2</v>
      </c>
      <c r="AA11" s="38">
        <v>2</v>
      </c>
      <c r="AB11" s="38">
        <v>2</v>
      </c>
      <c r="AC11" s="38">
        <v>2</v>
      </c>
      <c r="AD11" s="38">
        <v>2</v>
      </c>
      <c r="AE11" s="38">
        <v>2</v>
      </c>
      <c r="AF11" s="38">
        <v>2</v>
      </c>
      <c r="AG11" s="38">
        <v>2</v>
      </c>
      <c r="AH11" s="38">
        <v>2</v>
      </c>
      <c r="AI11" s="38">
        <v>2</v>
      </c>
      <c r="AJ11" s="38">
        <v>2</v>
      </c>
      <c r="AK11" s="38">
        <v>2</v>
      </c>
      <c r="AL11" s="38">
        <v>2</v>
      </c>
      <c r="AM11" s="38">
        <v>2</v>
      </c>
      <c r="AN11" s="38">
        <v>2</v>
      </c>
      <c r="AO11" s="38">
        <v>2</v>
      </c>
    </row>
    <row r="12" spans="2:41" x14ac:dyDescent="0.3">
      <c r="B12" s="23"/>
      <c r="C12" s="35" t="s">
        <v>160</v>
      </c>
      <c r="D12" s="250">
        <f>+Scenari!$E$22</f>
        <v>0.4</v>
      </c>
      <c r="E12" s="251">
        <f>+Scenari!$E$20</f>
        <v>0</v>
      </c>
      <c r="F12" s="37">
        <v>3</v>
      </c>
      <c r="G12" s="38">
        <v>3</v>
      </c>
      <c r="H12" s="38">
        <v>3</v>
      </c>
      <c r="I12" s="38">
        <v>3</v>
      </c>
      <c r="J12" s="38">
        <v>3</v>
      </c>
      <c r="K12" s="38">
        <v>3</v>
      </c>
      <c r="L12" s="38">
        <v>3</v>
      </c>
      <c r="M12" s="38">
        <v>3</v>
      </c>
      <c r="N12" s="38">
        <v>3</v>
      </c>
      <c r="O12" s="38">
        <v>3</v>
      </c>
      <c r="P12" s="38">
        <v>3</v>
      </c>
      <c r="Q12" s="38">
        <v>3</v>
      </c>
      <c r="R12" s="38">
        <v>3</v>
      </c>
      <c r="S12" s="38">
        <v>3</v>
      </c>
      <c r="T12" s="38">
        <v>3</v>
      </c>
      <c r="U12" s="38">
        <v>3</v>
      </c>
      <c r="V12" s="38">
        <v>3</v>
      </c>
      <c r="W12" s="38">
        <v>3</v>
      </c>
      <c r="X12" s="38">
        <v>3</v>
      </c>
      <c r="Y12" s="38">
        <v>3</v>
      </c>
      <c r="Z12" s="38">
        <v>3</v>
      </c>
      <c r="AA12" s="38">
        <v>3</v>
      </c>
      <c r="AB12" s="38">
        <v>3</v>
      </c>
      <c r="AC12" s="38">
        <v>3</v>
      </c>
      <c r="AD12" s="38">
        <v>3</v>
      </c>
      <c r="AE12" s="38">
        <v>3</v>
      </c>
      <c r="AF12" s="38">
        <v>3</v>
      </c>
      <c r="AG12" s="38">
        <v>3</v>
      </c>
      <c r="AH12" s="38">
        <v>3</v>
      </c>
      <c r="AI12" s="38">
        <v>3</v>
      </c>
      <c r="AJ12" s="38">
        <v>3</v>
      </c>
      <c r="AK12" s="38">
        <v>3</v>
      </c>
      <c r="AL12" s="38">
        <v>3</v>
      </c>
      <c r="AM12" s="38">
        <v>3</v>
      </c>
      <c r="AN12" s="38">
        <v>3</v>
      </c>
      <c r="AO12" s="38">
        <v>3</v>
      </c>
    </row>
    <row r="13" spans="2:41" x14ac:dyDescent="0.3">
      <c r="B13" s="23"/>
      <c r="C13" s="35" t="s">
        <v>161</v>
      </c>
      <c r="D13" s="250">
        <f>+Scenari!$E$22</f>
        <v>0.4</v>
      </c>
      <c r="E13" s="251">
        <f>+Scenari!$E$20</f>
        <v>0</v>
      </c>
      <c r="F13" s="37">
        <v>4</v>
      </c>
      <c r="G13" s="38">
        <v>4</v>
      </c>
      <c r="H13" s="38">
        <v>4</v>
      </c>
      <c r="I13" s="38">
        <v>4</v>
      </c>
      <c r="J13" s="38">
        <v>4</v>
      </c>
      <c r="K13" s="38">
        <v>4</v>
      </c>
      <c r="L13" s="38">
        <v>4</v>
      </c>
      <c r="M13" s="38">
        <v>4</v>
      </c>
      <c r="N13" s="38">
        <v>4</v>
      </c>
      <c r="O13" s="38">
        <v>4</v>
      </c>
      <c r="P13" s="38">
        <v>4</v>
      </c>
      <c r="Q13" s="38">
        <v>4</v>
      </c>
      <c r="R13" s="38">
        <v>4</v>
      </c>
      <c r="S13" s="38">
        <v>4</v>
      </c>
      <c r="T13" s="38">
        <v>4</v>
      </c>
      <c r="U13" s="38">
        <v>4</v>
      </c>
      <c r="V13" s="38">
        <v>4</v>
      </c>
      <c r="W13" s="38">
        <v>4</v>
      </c>
      <c r="X13" s="38">
        <v>4</v>
      </c>
      <c r="Y13" s="38">
        <v>4</v>
      </c>
      <c r="Z13" s="38">
        <v>4</v>
      </c>
      <c r="AA13" s="38">
        <v>4</v>
      </c>
      <c r="AB13" s="38">
        <v>4</v>
      </c>
      <c r="AC13" s="38">
        <v>4</v>
      </c>
      <c r="AD13" s="38">
        <v>4</v>
      </c>
      <c r="AE13" s="38">
        <v>4</v>
      </c>
      <c r="AF13" s="38">
        <v>4</v>
      </c>
      <c r="AG13" s="38">
        <v>4</v>
      </c>
      <c r="AH13" s="38">
        <v>4</v>
      </c>
      <c r="AI13" s="38">
        <v>4</v>
      </c>
      <c r="AJ13" s="38">
        <v>4</v>
      </c>
      <c r="AK13" s="38">
        <v>4</v>
      </c>
      <c r="AL13" s="38">
        <v>4</v>
      </c>
      <c r="AM13" s="38">
        <v>4</v>
      </c>
      <c r="AN13" s="38">
        <v>4</v>
      </c>
      <c r="AO13" s="38">
        <v>4</v>
      </c>
    </row>
    <row r="14" spans="2:41" x14ac:dyDescent="0.3">
      <c r="B14" s="23"/>
      <c r="C14" s="35" t="s">
        <v>162</v>
      </c>
      <c r="D14" s="119"/>
      <c r="E14" s="90">
        <v>0</v>
      </c>
      <c r="F14" s="37"/>
      <c r="G14" s="38"/>
      <c r="H14" s="38"/>
      <c r="I14" s="38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40"/>
    </row>
    <row r="15" spans="2:41" x14ac:dyDescent="0.3">
      <c r="B15" s="23"/>
      <c r="C15" s="35" t="s">
        <v>163</v>
      </c>
      <c r="D15" s="119"/>
      <c r="E15" s="90">
        <v>0</v>
      </c>
      <c r="F15" s="37"/>
      <c r="G15" s="38"/>
      <c r="H15" s="38"/>
      <c r="I15" s="38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40"/>
    </row>
    <row r="16" spans="2:41" x14ac:dyDescent="0.3">
      <c r="B16" s="23"/>
      <c r="C16" s="35" t="s">
        <v>164</v>
      </c>
      <c r="D16" s="119"/>
      <c r="E16" s="90">
        <v>0</v>
      </c>
      <c r="F16" s="37"/>
      <c r="G16" s="38"/>
      <c r="H16" s="38"/>
      <c r="I16" s="38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40"/>
    </row>
    <row r="17" spans="2:41" x14ac:dyDescent="0.3">
      <c r="B17" s="23"/>
      <c r="C17" s="35" t="s">
        <v>165</v>
      </c>
      <c r="D17" s="119"/>
      <c r="E17" s="90">
        <v>0</v>
      </c>
      <c r="F17" s="41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40"/>
    </row>
    <row r="18" spans="2:41" x14ac:dyDescent="0.3">
      <c r="B18" s="23"/>
      <c r="C18" s="35" t="s">
        <v>166</v>
      </c>
      <c r="D18" s="119"/>
      <c r="E18" s="90">
        <v>0</v>
      </c>
      <c r="F18" s="41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40"/>
    </row>
    <row r="19" spans="2:41" x14ac:dyDescent="0.3">
      <c r="B19" s="23"/>
      <c r="C19" s="35" t="s">
        <v>167</v>
      </c>
      <c r="D19" s="119"/>
      <c r="E19" s="90">
        <v>0</v>
      </c>
      <c r="F19" s="41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40"/>
    </row>
    <row r="20" spans="2:41" x14ac:dyDescent="0.3">
      <c r="B20" s="23"/>
      <c r="C20" s="35" t="s">
        <v>168</v>
      </c>
      <c r="D20" s="119"/>
      <c r="E20" s="90">
        <v>0</v>
      </c>
      <c r="F20" s="41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40"/>
    </row>
    <row r="21" spans="2:41" x14ac:dyDescent="0.3">
      <c r="B21" s="23"/>
      <c r="C21" s="35" t="s">
        <v>169</v>
      </c>
      <c r="D21" s="119"/>
      <c r="E21" s="90">
        <v>0</v>
      </c>
      <c r="F21" s="41"/>
      <c r="G21" s="39"/>
      <c r="H21" s="39"/>
      <c r="I21" s="39"/>
      <c r="J21" s="39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40"/>
    </row>
    <row r="22" spans="2:41" x14ac:dyDescent="0.3">
      <c r="B22" s="23"/>
      <c r="C22" s="35" t="s">
        <v>170</v>
      </c>
      <c r="D22" s="119"/>
      <c r="E22" s="90">
        <v>0</v>
      </c>
      <c r="F22" s="41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40"/>
    </row>
    <row r="23" spans="2:41" x14ac:dyDescent="0.3">
      <c r="B23" s="23"/>
      <c r="C23" s="35" t="s">
        <v>171</v>
      </c>
      <c r="D23" s="119"/>
      <c r="E23" s="90">
        <v>0</v>
      </c>
      <c r="F23" s="41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40"/>
    </row>
    <row r="24" spans="2:41" x14ac:dyDescent="0.3">
      <c r="B24" s="23"/>
      <c r="C24" s="35" t="s">
        <v>172</v>
      </c>
      <c r="D24" s="119"/>
      <c r="E24" s="90">
        <v>0</v>
      </c>
      <c r="F24" s="41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40"/>
    </row>
    <row r="25" spans="2:41" x14ac:dyDescent="0.3">
      <c r="B25" s="23"/>
      <c r="C25" s="35" t="s">
        <v>173</v>
      </c>
      <c r="D25" s="119"/>
      <c r="E25" s="90">
        <v>0</v>
      </c>
      <c r="F25" s="41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0"/>
    </row>
    <row r="26" spans="2:41" x14ac:dyDescent="0.3">
      <c r="B26" s="23"/>
      <c r="C26" s="35" t="s">
        <v>174</v>
      </c>
      <c r="D26" s="119"/>
      <c r="E26" s="90">
        <v>0</v>
      </c>
      <c r="F26" s="41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40"/>
    </row>
    <row r="27" spans="2:41" x14ac:dyDescent="0.3">
      <c r="B27" s="23"/>
      <c r="C27" s="35" t="s">
        <v>175</v>
      </c>
      <c r="D27" s="119"/>
      <c r="E27" s="90">
        <v>0</v>
      </c>
      <c r="F27" s="41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0"/>
    </row>
    <row r="28" spans="2:41" ht="15" thickBot="1" x14ac:dyDescent="0.35">
      <c r="B28" s="23"/>
      <c r="C28" s="36" t="s">
        <v>176</v>
      </c>
      <c r="D28" s="120"/>
      <c r="E28" s="48">
        <v>0</v>
      </c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4"/>
    </row>
    <row r="29" spans="2:41" x14ac:dyDescent="0.3">
      <c r="B29" s="2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2:41" x14ac:dyDescent="0.3">
      <c r="B30" s="2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2:41" ht="15" thickBot="1" x14ac:dyDescent="0.35">
      <c r="B31" s="23"/>
      <c r="C31" s="11" t="s">
        <v>177</v>
      </c>
      <c r="D31" s="11"/>
      <c r="E31" s="11"/>
      <c r="F31" s="19">
        <f>+F8</f>
        <v>42766</v>
      </c>
      <c r="G31" s="19">
        <f t="shared" ref="G31:AO31" si="0">+G8</f>
        <v>42794</v>
      </c>
      <c r="H31" s="19">
        <f t="shared" si="0"/>
        <v>42825</v>
      </c>
      <c r="I31" s="19">
        <f t="shared" si="0"/>
        <v>42855</v>
      </c>
      <c r="J31" s="19">
        <f t="shared" si="0"/>
        <v>42886</v>
      </c>
      <c r="K31" s="19">
        <f t="shared" si="0"/>
        <v>42916</v>
      </c>
      <c r="L31" s="19">
        <f t="shared" si="0"/>
        <v>42947</v>
      </c>
      <c r="M31" s="19">
        <f t="shared" si="0"/>
        <v>42978</v>
      </c>
      <c r="N31" s="19">
        <f t="shared" si="0"/>
        <v>43008</v>
      </c>
      <c r="O31" s="19">
        <f t="shared" si="0"/>
        <v>43039</v>
      </c>
      <c r="P31" s="19">
        <f t="shared" si="0"/>
        <v>43069</v>
      </c>
      <c r="Q31" s="19">
        <f t="shared" si="0"/>
        <v>43100</v>
      </c>
      <c r="R31" s="19">
        <f t="shared" si="0"/>
        <v>43131</v>
      </c>
      <c r="S31" s="19">
        <f t="shared" si="0"/>
        <v>43159</v>
      </c>
      <c r="T31" s="19">
        <f t="shared" si="0"/>
        <v>43190</v>
      </c>
      <c r="U31" s="19">
        <f t="shared" si="0"/>
        <v>43220</v>
      </c>
      <c r="V31" s="19">
        <f t="shared" si="0"/>
        <v>43251</v>
      </c>
      <c r="W31" s="19">
        <f t="shared" si="0"/>
        <v>43281</v>
      </c>
      <c r="X31" s="19">
        <f t="shared" si="0"/>
        <v>43312</v>
      </c>
      <c r="Y31" s="19">
        <f t="shared" si="0"/>
        <v>43343</v>
      </c>
      <c r="Z31" s="19">
        <f t="shared" si="0"/>
        <v>43373</v>
      </c>
      <c r="AA31" s="19">
        <f t="shared" si="0"/>
        <v>43404</v>
      </c>
      <c r="AB31" s="19">
        <f t="shared" si="0"/>
        <v>43434</v>
      </c>
      <c r="AC31" s="19">
        <f t="shared" si="0"/>
        <v>43465</v>
      </c>
      <c r="AD31" s="19">
        <f t="shared" si="0"/>
        <v>43496</v>
      </c>
      <c r="AE31" s="19">
        <f t="shared" si="0"/>
        <v>43524</v>
      </c>
      <c r="AF31" s="19">
        <f t="shared" si="0"/>
        <v>43555</v>
      </c>
      <c r="AG31" s="19">
        <f t="shared" si="0"/>
        <v>43585</v>
      </c>
      <c r="AH31" s="19">
        <f t="shared" si="0"/>
        <v>43616</v>
      </c>
      <c r="AI31" s="19">
        <f t="shared" si="0"/>
        <v>43646</v>
      </c>
      <c r="AJ31" s="19">
        <f t="shared" si="0"/>
        <v>43677</v>
      </c>
      <c r="AK31" s="19">
        <f t="shared" si="0"/>
        <v>43708</v>
      </c>
      <c r="AL31" s="19">
        <f t="shared" si="0"/>
        <v>43738</v>
      </c>
      <c r="AM31" s="19">
        <f t="shared" si="0"/>
        <v>43769</v>
      </c>
      <c r="AN31" s="19">
        <f t="shared" si="0"/>
        <v>43799</v>
      </c>
      <c r="AO31" s="19">
        <f t="shared" si="0"/>
        <v>43830</v>
      </c>
    </row>
    <row r="32" spans="2:41" x14ac:dyDescent="0.3">
      <c r="B32" s="23"/>
      <c r="C32" s="59" t="str">
        <f>+C9</f>
        <v>Prodotto 1</v>
      </c>
      <c r="D32" s="87"/>
      <c r="E32" s="87"/>
      <c r="F32" s="70">
        <f>10000*(1+Scenari!$J$6)</f>
        <v>7000</v>
      </c>
      <c r="G32" s="72">
        <f>10000*(1+Scenari!$J$6)</f>
        <v>7000</v>
      </c>
      <c r="H32" s="72">
        <f>10000*(1+Scenari!$J$6)</f>
        <v>7000</v>
      </c>
      <c r="I32" s="72">
        <f>10000*(1+Scenari!$J$6)</f>
        <v>7000</v>
      </c>
      <c r="J32" s="72">
        <f>10000*(1+Scenari!$J$6)</f>
        <v>7000</v>
      </c>
      <c r="K32" s="72">
        <f>10000*(1+Scenari!$J$6)</f>
        <v>7000</v>
      </c>
      <c r="L32" s="72">
        <f>10000*(1+Scenari!$J$6)</f>
        <v>7000</v>
      </c>
      <c r="M32" s="72">
        <f>10000*(1+Scenari!$J$6)</f>
        <v>7000</v>
      </c>
      <c r="N32" s="72">
        <f>10000*(1+Scenari!$J$6)</f>
        <v>7000</v>
      </c>
      <c r="O32" s="72">
        <f>10000*(1+Scenari!$J$6)</f>
        <v>7000</v>
      </c>
      <c r="P32" s="72">
        <f>10000*(1+Scenari!$J$6)</f>
        <v>7000</v>
      </c>
      <c r="Q32" s="72">
        <f>10000*(1+Scenari!$J$6)</f>
        <v>7000</v>
      </c>
      <c r="R32" s="72">
        <f>10000*(1+Scenari!$K$6)</f>
        <v>8500</v>
      </c>
      <c r="S32" s="72">
        <f>10000*(1+Scenari!$K$6)</f>
        <v>8500</v>
      </c>
      <c r="T32" s="72">
        <f>10000*(1+Scenari!$K$6)</f>
        <v>8500</v>
      </c>
      <c r="U32" s="72">
        <f>10000*(1+Scenari!$K$6)</f>
        <v>8500</v>
      </c>
      <c r="V32" s="72">
        <f>10000*(1+Scenari!$K$6)</f>
        <v>8500</v>
      </c>
      <c r="W32" s="72">
        <f>10000*(1+Scenari!$K$6)</f>
        <v>8500</v>
      </c>
      <c r="X32" s="72">
        <f>10000*(1+Scenari!$K$6)</f>
        <v>8500</v>
      </c>
      <c r="Y32" s="72">
        <f>10000*(1+Scenari!$K$6)</f>
        <v>8500</v>
      </c>
      <c r="Z32" s="72">
        <f>10000*(1+Scenari!$K$6)</f>
        <v>8500</v>
      </c>
      <c r="AA32" s="72">
        <f>10000*(1+Scenari!$K$6)</f>
        <v>8500</v>
      </c>
      <c r="AB32" s="72">
        <f>10000*(1+Scenari!$K$6)</f>
        <v>8500</v>
      </c>
      <c r="AC32" s="72">
        <f>10000*(1+Scenari!$K$6)</f>
        <v>8500</v>
      </c>
      <c r="AD32" s="72">
        <f>10000*(1+Scenari!$L$6)</f>
        <v>8500</v>
      </c>
      <c r="AE32" s="72">
        <f>10000*(1+Scenari!$L$6)</f>
        <v>8500</v>
      </c>
      <c r="AF32" s="72">
        <f>10000*(1+Scenari!$L$6)</f>
        <v>8500</v>
      </c>
      <c r="AG32" s="72">
        <f>10000*(1+Scenari!$L$6)</f>
        <v>8500</v>
      </c>
      <c r="AH32" s="72">
        <f>10000*(1+Scenari!$L$6)</f>
        <v>8500</v>
      </c>
      <c r="AI32" s="72">
        <f>10000*(1+Scenari!$L$6)</f>
        <v>8500</v>
      </c>
      <c r="AJ32" s="72">
        <f>10000*(1+Scenari!$L$6)</f>
        <v>8500</v>
      </c>
      <c r="AK32" s="72">
        <f>10000*(1+Scenari!$L$6)</f>
        <v>8500</v>
      </c>
      <c r="AL32" s="72">
        <f>10000*(1+Scenari!$L$6)</f>
        <v>8500</v>
      </c>
      <c r="AM32" s="72">
        <f>10000*(1+Scenari!$L$6)</f>
        <v>8500</v>
      </c>
      <c r="AN32" s="72">
        <f>10000*(1+Scenari!$L$6)</f>
        <v>8500</v>
      </c>
      <c r="AO32" s="73">
        <f>10000*(1+Scenari!$L$6)</f>
        <v>8500</v>
      </c>
    </row>
    <row r="33" spans="2:41" x14ac:dyDescent="0.3">
      <c r="B33" s="23"/>
      <c r="C33" s="60" t="str">
        <f t="shared" ref="C33:C51" si="1">+C10</f>
        <v>Prodotto 2</v>
      </c>
      <c r="D33" s="88"/>
      <c r="E33" s="88"/>
      <c r="F33" s="71">
        <f>5000*(1+Scenari!$J$6)</f>
        <v>3500</v>
      </c>
      <c r="G33" s="74">
        <f>5000*(1+Scenari!$J$6)</f>
        <v>3500</v>
      </c>
      <c r="H33" s="74">
        <f>5000*(1+Scenari!$J$6)</f>
        <v>3500</v>
      </c>
      <c r="I33" s="74">
        <f>5000*(1+Scenari!$J$6)</f>
        <v>3500</v>
      </c>
      <c r="J33" s="74">
        <f>5000*(1+Scenari!$J$6)</f>
        <v>3500</v>
      </c>
      <c r="K33" s="74">
        <f>5000*(1+Scenari!$J$6)</f>
        <v>3500</v>
      </c>
      <c r="L33" s="74">
        <f>5000*(1+Scenari!$J$6)</f>
        <v>3500</v>
      </c>
      <c r="M33" s="74">
        <f>5000*(1+Scenari!$J$6)</f>
        <v>3500</v>
      </c>
      <c r="N33" s="74">
        <f>5000*(1+Scenari!$J$6)</f>
        <v>3500</v>
      </c>
      <c r="O33" s="74">
        <f>5000*(1+Scenari!$J$6)</f>
        <v>3500</v>
      </c>
      <c r="P33" s="74">
        <f>5000*(1+Scenari!$J$6)</f>
        <v>3500</v>
      </c>
      <c r="Q33" s="74">
        <f>5000*(1+Scenari!$J$6)</f>
        <v>3500</v>
      </c>
      <c r="R33" s="74">
        <f>5000*(1+Scenari!$K$6)</f>
        <v>4250</v>
      </c>
      <c r="S33" s="74">
        <f>5000*(1+Scenari!$K$6)</f>
        <v>4250</v>
      </c>
      <c r="T33" s="74">
        <f>5000*(1+Scenari!$K$6)</f>
        <v>4250</v>
      </c>
      <c r="U33" s="74">
        <f>5000*(1+Scenari!$K$6)</f>
        <v>4250</v>
      </c>
      <c r="V33" s="74">
        <f>5000*(1+Scenari!$K$6)</f>
        <v>4250</v>
      </c>
      <c r="W33" s="74">
        <f>5000*(1+Scenari!$K$6)</f>
        <v>4250</v>
      </c>
      <c r="X33" s="74">
        <f>5000*(1+Scenari!$K$6)</f>
        <v>4250</v>
      </c>
      <c r="Y33" s="74">
        <f>5000*(1+Scenari!$K$6)</f>
        <v>4250</v>
      </c>
      <c r="Z33" s="74">
        <f>5000*(1+Scenari!$K$6)</f>
        <v>4250</v>
      </c>
      <c r="AA33" s="74">
        <f>5000*(1+Scenari!$K$6)</f>
        <v>4250</v>
      </c>
      <c r="AB33" s="74">
        <f>5000*(1+Scenari!$K$6)</f>
        <v>4250</v>
      </c>
      <c r="AC33" s="74">
        <f>5000*(1+Scenari!$K$6)</f>
        <v>4250</v>
      </c>
      <c r="AD33" s="74">
        <f>5000*(1+Scenari!$L$6)</f>
        <v>4250</v>
      </c>
      <c r="AE33" s="74">
        <f>5000*(1+Scenari!$L$6)</f>
        <v>4250</v>
      </c>
      <c r="AF33" s="74">
        <f>5000*(1+Scenari!$L$6)</f>
        <v>4250</v>
      </c>
      <c r="AG33" s="74">
        <f>5000*(1+Scenari!$L$6)</f>
        <v>4250</v>
      </c>
      <c r="AH33" s="74">
        <f>5000*(1+Scenari!$L$6)</f>
        <v>4250</v>
      </c>
      <c r="AI33" s="74">
        <f>5000*(1+Scenari!$L$6)</f>
        <v>4250</v>
      </c>
      <c r="AJ33" s="74">
        <f>5000*(1+Scenari!$L$6)</f>
        <v>4250</v>
      </c>
      <c r="AK33" s="74">
        <f>5000*(1+Scenari!$L$6)</f>
        <v>4250</v>
      </c>
      <c r="AL33" s="74">
        <f>5000*(1+Scenari!$L$6)</f>
        <v>4250</v>
      </c>
      <c r="AM33" s="74">
        <f>5000*(1+Scenari!$L$6)</f>
        <v>4250</v>
      </c>
      <c r="AN33" s="74">
        <f>5000*(1+Scenari!$L$6)</f>
        <v>4250</v>
      </c>
      <c r="AO33" s="75">
        <f>5000*(1+Scenari!$L$6)</f>
        <v>4250</v>
      </c>
    </row>
    <row r="34" spans="2:41" x14ac:dyDescent="0.3">
      <c r="B34" s="23"/>
      <c r="C34" s="60" t="str">
        <f t="shared" si="1"/>
        <v>Prodotto 3</v>
      </c>
      <c r="D34" s="88"/>
      <c r="E34" s="88"/>
      <c r="F34" s="71">
        <f>7000*(1+Scenari!$J$6)</f>
        <v>4900</v>
      </c>
      <c r="G34" s="74">
        <f>7000*(1+Scenari!$J$6)</f>
        <v>4900</v>
      </c>
      <c r="H34" s="74">
        <f>7000*(1+Scenari!$J$6)</f>
        <v>4900</v>
      </c>
      <c r="I34" s="74">
        <f>7000*(1+Scenari!$J$6)</f>
        <v>4900</v>
      </c>
      <c r="J34" s="74">
        <f>7000*(1+Scenari!$J$6)</f>
        <v>4900</v>
      </c>
      <c r="K34" s="74">
        <f>7000*(1+Scenari!$J$6)</f>
        <v>4900</v>
      </c>
      <c r="L34" s="74">
        <f>7000*(1+Scenari!$J$6)</f>
        <v>4900</v>
      </c>
      <c r="M34" s="74">
        <f>7000*(1+Scenari!$J$6)</f>
        <v>4900</v>
      </c>
      <c r="N34" s="74">
        <f>7000*(1+Scenari!$J$6)</f>
        <v>4900</v>
      </c>
      <c r="O34" s="74">
        <f>7000*(1+Scenari!$J$6)</f>
        <v>4900</v>
      </c>
      <c r="P34" s="74">
        <f>7000*(1+Scenari!$J$6)</f>
        <v>4900</v>
      </c>
      <c r="Q34" s="74">
        <f>7000*(1+Scenari!$J$6)</f>
        <v>4900</v>
      </c>
      <c r="R34" s="74">
        <f>7000*(1+Scenari!$K$6)</f>
        <v>5950</v>
      </c>
      <c r="S34" s="74">
        <f>7000*(1+Scenari!$K$6)</f>
        <v>5950</v>
      </c>
      <c r="T34" s="74">
        <f>7000*(1+Scenari!$K$6)</f>
        <v>5950</v>
      </c>
      <c r="U34" s="74">
        <f>7000*(1+Scenari!$K$6)</f>
        <v>5950</v>
      </c>
      <c r="V34" s="74">
        <f>7000*(1+Scenari!$K$6)</f>
        <v>5950</v>
      </c>
      <c r="W34" s="74">
        <f>7000*(1+Scenari!$K$6)</f>
        <v>5950</v>
      </c>
      <c r="X34" s="74">
        <f>7000*(1+Scenari!$K$6)</f>
        <v>5950</v>
      </c>
      <c r="Y34" s="74">
        <f>7000*(1+Scenari!$K$6)</f>
        <v>5950</v>
      </c>
      <c r="Z34" s="74">
        <f>7000*(1+Scenari!$K$6)</f>
        <v>5950</v>
      </c>
      <c r="AA34" s="74">
        <f>7000*(1+Scenari!$K$6)</f>
        <v>5950</v>
      </c>
      <c r="AB34" s="74">
        <f>7000*(1+Scenari!$K$6)</f>
        <v>5950</v>
      </c>
      <c r="AC34" s="74">
        <f>7000*(1+Scenari!$K$6)</f>
        <v>5950</v>
      </c>
      <c r="AD34" s="74">
        <f>7000*(1+Scenari!$L$6)</f>
        <v>5950</v>
      </c>
      <c r="AE34" s="74">
        <f>7000*(1+Scenari!$L$6)</f>
        <v>5950</v>
      </c>
      <c r="AF34" s="74">
        <f>7000*(1+Scenari!$L$6)</f>
        <v>5950</v>
      </c>
      <c r="AG34" s="74">
        <f>7000*(1+Scenari!$L$6)</f>
        <v>5950</v>
      </c>
      <c r="AH34" s="74">
        <f>7000*(1+Scenari!$L$6)</f>
        <v>5950</v>
      </c>
      <c r="AI34" s="74">
        <f>7000*(1+Scenari!$L$6)</f>
        <v>5950</v>
      </c>
      <c r="AJ34" s="74">
        <f>7000*(1+Scenari!$L$6)</f>
        <v>5950</v>
      </c>
      <c r="AK34" s="74">
        <f>7000*(1+Scenari!$L$6)</f>
        <v>5950</v>
      </c>
      <c r="AL34" s="74">
        <f>7000*(1+Scenari!$L$6)</f>
        <v>5950</v>
      </c>
      <c r="AM34" s="74">
        <f>7000*(1+Scenari!$L$6)</f>
        <v>5950</v>
      </c>
      <c r="AN34" s="74">
        <f>7000*(1+Scenari!$L$6)</f>
        <v>5950</v>
      </c>
      <c r="AO34" s="75">
        <f>7000*(1+Scenari!$L$6)</f>
        <v>5950</v>
      </c>
    </row>
    <row r="35" spans="2:41" x14ac:dyDescent="0.3">
      <c r="B35" s="23"/>
      <c r="C35" s="60" t="str">
        <f t="shared" si="1"/>
        <v>Prodotto 4</v>
      </c>
      <c r="D35" s="88"/>
      <c r="E35" s="88"/>
      <c r="F35" s="71">
        <f>3000*(1+Scenari!$J$6)</f>
        <v>2100</v>
      </c>
      <c r="G35" s="74">
        <f>3000*(1+Scenari!$J$6)</f>
        <v>2100</v>
      </c>
      <c r="H35" s="74">
        <f>3000*(1+Scenari!$J$6)</f>
        <v>2100</v>
      </c>
      <c r="I35" s="74">
        <f>3000*(1+Scenari!$J$6)</f>
        <v>2100</v>
      </c>
      <c r="J35" s="74">
        <f>3000*(1+Scenari!$J$6)</f>
        <v>2100</v>
      </c>
      <c r="K35" s="74">
        <f>3000*(1+Scenari!$J$6)</f>
        <v>2100</v>
      </c>
      <c r="L35" s="74">
        <f>3000*(1+Scenari!$J$6)</f>
        <v>2100</v>
      </c>
      <c r="M35" s="74">
        <f>3000*(1+Scenari!$J$6)</f>
        <v>2100</v>
      </c>
      <c r="N35" s="74">
        <f>3000*(1+Scenari!$J$6)</f>
        <v>2100</v>
      </c>
      <c r="O35" s="74">
        <f>3000*(1+Scenari!$J$6)</f>
        <v>2100</v>
      </c>
      <c r="P35" s="74">
        <f>3000*(1+Scenari!$J$6)</f>
        <v>2100</v>
      </c>
      <c r="Q35" s="74">
        <f>3000*(1+Scenari!$J$6)</f>
        <v>2100</v>
      </c>
      <c r="R35" s="74">
        <f>3000*(1+Scenari!$K$6)</f>
        <v>2550</v>
      </c>
      <c r="S35" s="74">
        <f>3000*(1+Scenari!$K$6)</f>
        <v>2550</v>
      </c>
      <c r="T35" s="74">
        <f>3000*(1+Scenari!$K$6)</f>
        <v>2550</v>
      </c>
      <c r="U35" s="74">
        <f>3000*(1+Scenari!$K$6)</f>
        <v>2550</v>
      </c>
      <c r="V35" s="74">
        <f>3000*(1+Scenari!$K$6)</f>
        <v>2550</v>
      </c>
      <c r="W35" s="74">
        <f>3000*(1+Scenari!$K$6)</f>
        <v>2550</v>
      </c>
      <c r="X35" s="74">
        <f>3000*(1+Scenari!$K$6)</f>
        <v>2550</v>
      </c>
      <c r="Y35" s="74">
        <f>3000*(1+Scenari!$K$6)</f>
        <v>2550</v>
      </c>
      <c r="Z35" s="74">
        <f>3000*(1+Scenari!$K$6)</f>
        <v>2550</v>
      </c>
      <c r="AA35" s="74">
        <f>3000*(1+Scenari!$K$6)</f>
        <v>2550</v>
      </c>
      <c r="AB35" s="74">
        <f>3000*(1+Scenari!$K$6)</f>
        <v>2550</v>
      </c>
      <c r="AC35" s="74">
        <f>3000*(1+Scenari!$K$6)</f>
        <v>2550</v>
      </c>
      <c r="AD35" s="74">
        <f>3000*(1+Scenari!$L$6)</f>
        <v>2550</v>
      </c>
      <c r="AE35" s="74">
        <f>3000*(1+Scenari!$L$6)</f>
        <v>2550</v>
      </c>
      <c r="AF35" s="74">
        <f>3000*(1+Scenari!$L$6)</f>
        <v>2550</v>
      </c>
      <c r="AG35" s="74">
        <f>3000*(1+Scenari!$L$6)</f>
        <v>2550</v>
      </c>
      <c r="AH35" s="74">
        <f>3000*(1+Scenari!$L$6)</f>
        <v>2550</v>
      </c>
      <c r="AI35" s="74">
        <f>3000*(1+Scenari!$L$6)</f>
        <v>2550</v>
      </c>
      <c r="AJ35" s="74">
        <f>3000*(1+Scenari!$L$6)</f>
        <v>2550</v>
      </c>
      <c r="AK35" s="74">
        <f>3000*(1+Scenari!$L$6)</f>
        <v>2550</v>
      </c>
      <c r="AL35" s="74">
        <f>3000*(1+Scenari!$L$6)</f>
        <v>2550</v>
      </c>
      <c r="AM35" s="74">
        <f>3000*(1+Scenari!$L$6)</f>
        <v>2550</v>
      </c>
      <c r="AN35" s="74">
        <f>3000*(1+Scenari!$L$6)</f>
        <v>2550</v>
      </c>
      <c r="AO35" s="75">
        <f>3000*(1+Scenari!$L$6)</f>
        <v>2550</v>
      </c>
    </row>
    <row r="36" spans="2:41" x14ac:dyDescent="0.3">
      <c r="B36" s="23"/>
      <c r="C36" s="60" t="str">
        <f t="shared" si="1"/>
        <v>Prodotto 5</v>
      </c>
      <c r="D36" s="88"/>
      <c r="E36" s="88"/>
      <c r="F36" s="71">
        <f>8000*(1+Scenari!$J$6)</f>
        <v>5600</v>
      </c>
      <c r="G36" s="74">
        <f>8000*(1+Scenari!$J$6)</f>
        <v>5600</v>
      </c>
      <c r="H36" s="74">
        <f>8000*(1+Scenari!$J$6)</f>
        <v>5600</v>
      </c>
      <c r="I36" s="74">
        <f>8000*(1+Scenari!$J$6)</f>
        <v>5600</v>
      </c>
      <c r="J36" s="74">
        <f>8000*(1+Scenari!$J$6)</f>
        <v>5600</v>
      </c>
      <c r="K36" s="74">
        <f>8000*(1+Scenari!$J$6)</f>
        <v>5600</v>
      </c>
      <c r="L36" s="74">
        <f>8000*(1+Scenari!$J$6)</f>
        <v>5600</v>
      </c>
      <c r="M36" s="74">
        <f>8000*(1+Scenari!$J$6)</f>
        <v>5600</v>
      </c>
      <c r="N36" s="74">
        <f>8000*(1+Scenari!$J$6)</f>
        <v>5600</v>
      </c>
      <c r="O36" s="74">
        <f>8000*(1+Scenari!$J$6)</f>
        <v>5600</v>
      </c>
      <c r="P36" s="74">
        <f>8000*(1+Scenari!$J$6)</f>
        <v>5600</v>
      </c>
      <c r="Q36" s="74">
        <f>8000*(1+Scenari!$J$6)</f>
        <v>5600</v>
      </c>
      <c r="R36" s="74">
        <f>8000*(1+Scenari!$K$6)</f>
        <v>6800</v>
      </c>
      <c r="S36" s="74">
        <f>8000*(1+Scenari!$K$6)</f>
        <v>6800</v>
      </c>
      <c r="T36" s="74">
        <f>8000*(1+Scenari!$K$6)</f>
        <v>6800</v>
      </c>
      <c r="U36" s="74">
        <f>8000*(1+Scenari!$K$6)</f>
        <v>6800</v>
      </c>
      <c r="V36" s="74">
        <f>8000*(1+Scenari!$K$6)</f>
        <v>6800</v>
      </c>
      <c r="W36" s="74">
        <f>8000*(1+Scenari!$K$6)</f>
        <v>6800</v>
      </c>
      <c r="X36" s="74">
        <f>8000*(1+Scenari!$K$6)</f>
        <v>6800</v>
      </c>
      <c r="Y36" s="74">
        <f>8000*(1+Scenari!$K$6)</f>
        <v>6800</v>
      </c>
      <c r="Z36" s="74">
        <f>8000*(1+Scenari!$K$6)</f>
        <v>6800</v>
      </c>
      <c r="AA36" s="74">
        <f>8000*(1+Scenari!$K$6)</f>
        <v>6800</v>
      </c>
      <c r="AB36" s="74">
        <f>8000*(1+Scenari!$K$6)</f>
        <v>6800</v>
      </c>
      <c r="AC36" s="74">
        <f>8000*(1+Scenari!$K$6)</f>
        <v>6800</v>
      </c>
      <c r="AD36" s="74">
        <f>8000*(1+Scenari!$L$6)</f>
        <v>6800</v>
      </c>
      <c r="AE36" s="74">
        <f>8000*(1+Scenari!$L$6)</f>
        <v>6800</v>
      </c>
      <c r="AF36" s="74">
        <f>8000*(1+Scenari!$L$6)</f>
        <v>6800</v>
      </c>
      <c r="AG36" s="74">
        <f>8000*(1+Scenari!$L$6)</f>
        <v>6800</v>
      </c>
      <c r="AH36" s="74">
        <f>8000*(1+Scenari!$L$6)</f>
        <v>6800</v>
      </c>
      <c r="AI36" s="74">
        <f>8000*(1+Scenari!$L$6)</f>
        <v>6800</v>
      </c>
      <c r="AJ36" s="74">
        <f>8000*(1+Scenari!$L$6)</f>
        <v>6800</v>
      </c>
      <c r="AK36" s="74">
        <f>8000*(1+Scenari!$L$6)</f>
        <v>6800</v>
      </c>
      <c r="AL36" s="74">
        <f>8000*(1+Scenari!$L$6)</f>
        <v>6800</v>
      </c>
      <c r="AM36" s="74">
        <f>8000*(1+Scenari!$L$6)</f>
        <v>6800</v>
      </c>
      <c r="AN36" s="74">
        <f>8000*(1+Scenari!$L$6)</f>
        <v>6800</v>
      </c>
      <c r="AO36" s="75">
        <f>8000*(1+Scenari!$L$6)</f>
        <v>6800</v>
      </c>
    </row>
    <row r="37" spans="2:41" x14ac:dyDescent="0.3">
      <c r="B37" s="23"/>
      <c r="C37" s="60" t="str">
        <f t="shared" si="1"/>
        <v>Prodotto 6</v>
      </c>
      <c r="D37" s="88"/>
      <c r="E37" s="88"/>
      <c r="F37" s="62"/>
      <c r="G37" s="63"/>
      <c r="H37" s="63"/>
      <c r="I37" s="63"/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5"/>
    </row>
    <row r="38" spans="2:41" x14ac:dyDescent="0.3">
      <c r="B38" s="23"/>
      <c r="C38" s="60" t="str">
        <f t="shared" si="1"/>
        <v>Prodotto 7</v>
      </c>
      <c r="D38" s="88"/>
      <c r="E38" s="88"/>
      <c r="F38" s="62"/>
      <c r="G38" s="63"/>
      <c r="H38" s="63"/>
      <c r="I38" s="63"/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5"/>
    </row>
    <row r="39" spans="2:41" x14ac:dyDescent="0.3">
      <c r="B39" s="23"/>
      <c r="C39" s="60" t="str">
        <f t="shared" si="1"/>
        <v>Prodotto 8</v>
      </c>
      <c r="D39" s="88"/>
      <c r="E39" s="88"/>
      <c r="F39" s="62"/>
      <c r="G39" s="63"/>
      <c r="H39" s="63"/>
      <c r="I39" s="63"/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5"/>
    </row>
    <row r="40" spans="2:41" x14ac:dyDescent="0.3">
      <c r="B40" s="23"/>
      <c r="C40" s="60" t="str">
        <f t="shared" si="1"/>
        <v>Prodotto 9</v>
      </c>
      <c r="D40" s="88"/>
      <c r="E40" s="88"/>
      <c r="F40" s="66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5"/>
    </row>
    <row r="41" spans="2:41" x14ac:dyDescent="0.3">
      <c r="B41" s="23"/>
      <c r="C41" s="60" t="str">
        <f t="shared" si="1"/>
        <v>Prodotto 10</v>
      </c>
      <c r="D41" s="88"/>
      <c r="E41" s="88"/>
      <c r="F41" s="66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5"/>
    </row>
    <row r="42" spans="2:41" x14ac:dyDescent="0.3">
      <c r="B42" s="23"/>
      <c r="C42" s="60" t="str">
        <f t="shared" si="1"/>
        <v>Prodotto 11</v>
      </c>
      <c r="D42" s="88"/>
      <c r="E42" s="88"/>
      <c r="F42" s="66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5"/>
    </row>
    <row r="43" spans="2:41" x14ac:dyDescent="0.3">
      <c r="B43" s="23"/>
      <c r="C43" s="60" t="str">
        <f t="shared" si="1"/>
        <v>Prodotto 12</v>
      </c>
      <c r="D43" s="88"/>
      <c r="E43" s="88"/>
      <c r="F43" s="66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5"/>
    </row>
    <row r="44" spans="2:41" x14ac:dyDescent="0.3">
      <c r="B44" s="23"/>
      <c r="C44" s="60" t="str">
        <f t="shared" si="1"/>
        <v>Prodotto 13</v>
      </c>
      <c r="D44" s="88"/>
      <c r="E44" s="88"/>
      <c r="F44" s="66"/>
      <c r="G44" s="64"/>
      <c r="H44" s="64"/>
      <c r="I44" s="64"/>
      <c r="J44" s="64"/>
      <c r="K44" s="63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5"/>
    </row>
    <row r="45" spans="2:41" x14ac:dyDescent="0.3">
      <c r="B45" s="23"/>
      <c r="C45" s="60" t="str">
        <f t="shared" si="1"/>
        <v>Prodotto 14</v>
      </c>
      <c r="D45" s="88"/>
      <c r="E45" s="88"/>
      <c r="F45" s="66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5"/>
    </row>
    <row r="46" spans="2:41" x14ac:dyDescent="0.3">
      <c r="B46" s="23"/>
      <c r="C46" s="60" t="str">
        <f t="shared" si="1"/>
        <v>Prodotto 15</v>
      </c>
      <c r="D46" s="88"/>
      <c r="E46" s="88"/>
      <c r="F46" s="66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5"/>
    </row>
    <row r="47" spans="2:41" x14ac:dyDescent="0.3">
      <c r="B47" s="23"/>
      <c r="C47" s="60" t="str">
        <f t="shared" si="1"/>
        <v>Prodotto 16</v>
      </c>
      <c r="D47" s="88"/>
      <c r="E47" s="88"/>
      <c r="F47" s="66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5"/>
    </row>
    <row r="48" spans="2:41" x14ac:dyDescent="0.3">
      <c r="B48" s="23"/>
      <c r="C48" s="60" t="str">
        <f t="shared" si="1"/>
        <v>Prodotto 17</v>
      </c>
      <c r="D48" s="88"/>
      <c r="E48" s="88"/>
      <c r="F48" s="66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5"/>
    </row>
    <row r="49" spans="1:41" x14ac:dyDescent="0.3">
      <c r="B49" s="23"/>
      <c r="C49" s="60" t="str">
        <f t="shared" si="1"/>
        <v>Prodotto 18</v>
      </c>
      <c r="D49" s="88"/>
      <c r="E49" s="88"/>
      <c r="F49" s="66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5"/>
    </row>
    <row r="50" spans="1:41" x14ac:dyDescent="0.3">
      <c r="B50" s="23"/>
      <c r="C50" s="60" t="str">
        <f t="shared" si="1"/>
        <v>Prodotto 19</v>
      </c>
      <c r="D50" s="88"/>
      <c r="E50" s="88"/>
      <c r="F50" s="66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5"/>
    </row>
    <row r="51" spans="1:41" ht="15" thickBot="1" x14ac:dyDescent="0.35">
      <c r="B51" s="23"/>
      <c r="C51" s="61" t="str">
        <f t="shared" si="1"/>
        <v>Prodotto 20</v>
      </c>
      <c r="D51" s="89"/>
      <c r="E51" s="89"/>
      <c r="F51" s="67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9"/>
    </row>
    <row r="52" spans="1:41" x14ac:dyDescent="0.3">
      <c r="B52" s="2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1" x14ac:dyDescent="0.3">
      <c r="B53" s="2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1" ht="15" thickBot="1" x14ac:dyDescent="0.35">
      <c r="B54" s="23"/>
      <c r="F54" s="25" t="s">
        <v>143</v>
      </c>
      <c r="H54" s="25" t="s">
        <v>144</v>
      </c>
      <c r="I54" s="25" t="s">
        <v>149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1" ht="15" thickBot="1" x14ac:dyDescent="0.35">
      <c r="B55" s="23"/>
      <c r="C55" t="s">
        <v>145</v>
      </c>
      <c r="F55" s="45">
        <f>+Scenari!E9</f>
        <v>0.3</v>
      </c>
      <c r="H55" s="46">
        <f>+Scenari!F9</f>
        <v>30</v>
      </c>
      <c r="I55" s="45">
        <v>0.22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1" ht="15" thickBot="1" x14ac:dyDescent="0.35">
      <c r="B56" s="23"/>
      <c r="C56" t="s">
        <v>146</v>
      </c>
      <c r="F56" s="45">
        <f>+Scenari!E10</f>
        <v>0.7</v>
      </c>
      <c r="H56" s="46">
        <f>+Scenari!F10</f>
        <v>30</v>
      </c>
      <c r="I56" s="47">
        <v>0.22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1" x14ac:dyDescent="0.3">
      <c r="A57" s="49">
        <v>0</v>
      </c>
      <c r="B57" s="2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1" x14ac:dyDescent="0.3">
      <c r="A58" s="49">
        <v>30</v>
      </c>
      <c r="B58" s="2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1" ht="15" thickBot="1" x14ac:dyDescent="0.35">
      <c r="A59" s="49">
        <v>60</v>
      </c>
      <c r="B59" s="23"/>
      <c r="F59" s="25" t="s">
        <v>188</v>
      </c>
      <c r="H59" s="25" t="s">
        <v>144</v>
      </c>
      <c r="I59" s="25" t="s">
        <v>149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1" ht="15" thickBot="1" x14ac:dyDescent="0.35">
      <c r="A60" s="49">
        <v>90</v>
      </c>
      <c r="B60" s="23"/>
      <c r="C60" t="s">
        <v>186</v>
      </c>
      <c r="F60" s="45">
        <f>+Scenari!E14</f>
        <v>0.1</v>
      </c>
      <c r="H60" s="46">
        <f>+Scenari!F14</f>
        <v>30</v>
      </c>
      <c r="I60" s="45">
        <v>0.22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1" ht="15" thickBot="1" x14ac:dyDescent="0.35">
      <c r="A61" s="49">
        <v>120</v>
      </c>
      <c r="B61" s="23"/>
      <c r="C61" t="s">
        <v>187</v>
      </c>
      <c r="F61" s="45">
        <f>+Scenari!E15</f>
        <v>0.15</v>
      </c>
      <c r="H61" s="46">
        <f>+Scenari!F15</f>
        <v>30</v>
      </c>
      <c r="I61" s="47">
        <v>0.22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1" x14ac:dyDescent="0.3">
      <c r="B62" s="2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1" x14ac:dyDescent="0.3">
      <c r="B63" s="2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1" x14ac:dyDescent="0.3">
      <c r="B64" s="2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2:40" x14ac:dyDescent="0.3">
      <c r="B65" s="2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2:40" x14ac:dyDescent="0.3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2:40" x14ac:dyDescent="0.3">
      <c r="B67" s="2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2:40" x14ac:dyDescent="0.3">
      <c r="B68" s="2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:40" x14ac:dyDescent="0.3">
      <c r="B69" s="2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2:40" x14ac:dyDescent="0.3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2:40" x14ac:dyDescent="0.3">
      <c r="B71" s="2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2:40" x14ac:dyDescent="0.3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2:40" x14ac:dyDescent="0.3">
      <c r="B73" s="2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2:40" x14ac:dyDescent="0.3">
      <c r="B74" s="2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2:40" x14ac:dyDescent="0.3">
      <c r="B75" s="2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2:40" x14ac:dyDescent="0.3">
      <c r="B76" s="23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2:40" x14ac:dyDescent="0.3">
      <c r="B77" s="20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2:40" x14ac:dyDescent="0.3">
      <c r="B78" s="1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2:40" x14ac:dyDescent="0.3">
      <c r="B79" s="1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0" spans="2:40" x14ac:dyDescent="0.3">
      <c r="B80" s="1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2:40" x14ac:dyDescent="0.3">
      <c r="B81" s="10"/>
      <c r="C81" s="7"/>
      <c r="D81" s="7"/>
      <c r="E81" s="7"/>
    </row>
    <row r="82" spans="2:40" x14ac:dyDescent="0.3">
      <c r="B82" s="6"/>
      <c r="C82" s="8"/>
      <c r="D82" s="8"/>
      <c r="E82" s="8"/>
    </row>
    <row r="83" spans="2:40" x14ac:dyDescent="0.3">
      <c r="B83" s="20"/>
      <c r="C83" s="14"/>
      <c r="D83" s="14"/>
      <c r="E83" s="14"/>
    </row>
    <row r="84" spans="2:40" x14ac:dyDescent="0.3">
      <c r="B84" s="20"/>
      <c r="C84" s="8"/>
      <c r="D84" s="8"/>
      <c r="E84" s="8"/>
    </row>
    <row r="85" spans="2:40" x14ac:dyDescent="0.3">
      <c r="B85" s="1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2:40" x14ac:dyDescent="0.3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</row>
    <row r="87" spans="2:40" x14ac:dyDescent="0.3">
      <c r="B87" s="20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</row>
    <row r="88" spans="2:40" x14ac:dyDescent="0.3">
      <c r="B88" s="20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2:40" x14ac:dyDescent="0.3">
      <c r="B89" s="2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2:40" x14ac:dyDescent="0.3">
      <c r="B90" s="1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2:40" x14ac:dyDescent="0.3"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2:40" x14ac:dyDescent="0.3">
      <c r="B92" s="1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2:40" x14ac:dyDescent="0.3"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2:40" x14ac:dyDescent="0.3">
      <c r="B94" s="20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2:40" x14ac:dyDescent="0.3">
      <c r="B95" s="20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2:40" x14ac:dyDescent="0.3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2:5" x14ac:dyDescent="0.3">
      <c r="B97" s="10"/>
      <c r="C97" s="8"/>
      <c r="D97" s="8"/>
      <c r="E97" s="8"/>
    </row>
    <row r="98" spans="2:5" x14ac:dyDescent="0.3">
      <c r="B98" s="10"/>
      <c r="C98" s="7"/>
      <c r="D98" s="7"/>
      <c r="E98" s="7"/>
    </row>
    <row r="99" spans="2:5" x14ac:dyDescent="0.3">
      <c r="B99" s="10"/>
      <c r="C99" s="7"/>
      <c r="D99" s="7"/>
      <c r="E99" s="7"/>
    </row>
    <row r="100" spans="2:5" x14ac:dyDescent="0.3">
      <c r="B100" s="10"/>
      <c r="C100" s="7"/>
      <c r="D100" s="7"/>
      <c r="E100" s="7"/>
    </row>
    <row r="101" spans="2:5" x14ac:dyDescent="0.3">
      <c r="B101" s="10"/>
      <c r="C101" s="7"/>
      <c r="D101" s="7"/>
      <c r="E101" s="7"/>
    </row>
    <row r="102" spans="2:5" x14ac:dyDescent="0.3">
      <c r="B102" s="10"/>
      <c r="C102" s="7"/>
      <c r="D102" s="7"/>
      <c r="E102" s="7"/>
    </row>
    <row r="103" spans="2:5" x14ac:dyDescent="0.3">
      <c r="B103" s="10"/>
      <c r="C103" s="8"/>
      <c r="D103" s="8"/>
      <c r="E103" s="8"/>
    </row>
    <row r="104" spans="2:5" x14ac:dyDescent="0.3">
      <c r="B104" s="10"/>
      <c r="C104" s="7"/>
      <c r="D104" s="7"/>
      <c r="E104" s="7"/>
    </row>
    <row r="105" spans="2:5" x14ac:dyDescent="0.3">
      <c r="B105" s="10"/>
      <c r="C105" s="7"/>
      <c r="D105" s="7"/>
      <c r="E105" s="7"/>
    </row>
    <row r="106" spans="2:5" x14ac:dyDescent="0.3">
      <c r="B106" s="10"/>
      <c r="C106" s="7"/>
      <c r="D106" s="7"/>
      <c r="E106" s="7"/>
    </row>
    <row r="107" spans="2:5" x14ac:dyDescent="0.3">
      <c r="B107" s="10"/>
      <c r="C107" s="7"/>
      <c r="D107" s="7"/>
      <c r="E107" s="7"/>
    </row>
    <row r="108" spans="2:5" x14ac:dyDescent="0.3">
      <c r="B108" s="10"/>
      <c r="C108" s="7"/>
      <c r="D108" s="7"/>
      <c r="E108" s="7"/>
    </row>
    <row r="109" spans="2:5" x14ac:dyDescent="0.3">
      <c r="B109" s="10"/>
      <c r="C109" s="7"/>
      <c r="D109" s="7"/>
      <c r="E109" s="7"/>
    </row>
    <row r="110" spans="2:5" x14ac:dyDescent="0.3">
      <c r="B110" s="10"/>
      <c r="C110" s="7"/>
      <c r="D110" s="7"/>
      <c r="E110" s="7"/>
    </row>
    <row r="111" spans="2:5" x14ac:dyDescent="0.3">
      <c r="B111" s="10"/>
      <c r="C111" s="8"/>
      <c r="D111" s="8"/>
      <c r="E111" s="8"/>
    </row>
    <row r="112" spans="2:5" x14ac:dyDescent="0.3">
      <c r="B112" s="10"/>
      <c r="C112" s="7"/>
      <c r="D112" s="7"/>
      <c r="E112" s="7"/>
    </row>
    <row r="113" spans="2:5" x14ac:dyDescent="0.3">
      <c r="B113" s="10"/>
      <c r="C113" s="7"/>
      <c r="D113" s="7"/>
      <c r="E113" s="7"/>
    </row>
    <row r="114" spans="2:5" x14ac:dyDescent="0.3">
      <c r="B114" s="10"/>
      <c r="C114" s="7"/>
      <c r="D114" s="7"/>
      <c r="E114" s="7"/>
    </row>
    <row r="115" spans="2:5" x14ac:dyDescent="0.3">
      <c r="B115" s="10"/>
      <c r="C115" s="7"/>
      <c r="D115" s="7"/>
      <c r="E115" s="7"/>
    </row>
    <row r="116" spans="2:5" x14ac:dyDescent="0.3">
      <c r="B116" s="10"/>
      <c r="C116" s="7"/>
      <c r="D116" s="7"/>
      <c r="E116" s="7"/>
    </row>
    <row r="117" spans="2:5" x14ac:dyDescent="0.3">
      <c r="B117" s="10"/>
      <c r="C117" s="7"/>
      <c r="D117" s="7"/>
      <c r="E117" s="7"/>
    </row>
    <row r="118" spans="2:5" x14ac:dyDescent="0.3">
      <c r="B118" s="10"/>
      <c r="C118" s="7"/>
      <c r="D118" s="7"/>
      <c r="E118" s="7"/>
    </row>
    <row r="119" spans="2:5" x14ac:dyDescent="0.3">
      <c r="B119" s="6"/>
      <c r="C119" s="8"/>
      <c r="D119" s="8"/>
      <c r="E119" s="8"/>
    </row>
    <row r="120" spans="2:5" x14ac:dyDescent="0.3">
      <c r="B120" s="10"/>
      <c r="C120" s="14"/>
      <c r="D120" s="14"/>
      <c r="E120" s="14"/>
    </row>
    <row r="121" spans="2:5" x14ac:dyDescent="0.3">
      <c r="B121" s="6"/>
      <c r="C121" s="8"/>
      <c r="D121" s="8"/>
      <c r="E121" s="8"/>
    </row>
    <row r="122" spans="2:5" x14ac:dyDescent="0.3">
      <c r="B122" s="10"/>
      <c r="C122" s="7"/>
      <c r="D122" s="7"/>
      <c r="E122" s="7"/>
    </row>
    <row r="123" spans="2:5" x14ac:dyDescent="0.3">
      <c r="B123" s="15"/>
      <c r="C123" s="7"/>
      <c r="D123" s="7"/>
      <c r="E123" s="7"/>
    </row>
    <row r="124" spans="2:5" x14ac:dyDescent="0.3">
      <c r="B124" s="10"/>
      <c r="C124" s="14"/>
      <c r="D124" s="14"/>
      <c r="E124" s="14"/>
    </row>
    <row r="125" spans="2:5" x14ac:dyDescent="0.3">
      <c r="B125" s="6"/>
      <c r="C125" s="8"/>
      <c r="D125" s="8"/>
      <c r="E125" s="8"/>
    </row>
    <row r="126" spans="2:5" x14ac:dyDescent="0.3">
      <c r="B126" s="10"/>
      <c r="C126" s="7"/>
      <c r="D126" s="7"/>
      <c r="E126" s="7"/>
    </row>
    <row r="127" spans="2:5" x14ac:dyDescent="0.3">
      <c r="B127" s="10"/>
      <c r="C127" s="7"/>
      <c r="D127" s="7"/>
      <c r="E127" s="7"/>
    </row>
    <row r="128" spans="2:5" x14ac:dyDescent="0.3">
      <c r="B128" s="10"/>
      <c r="C128" s="7"/>
      <c r="D128" s="7"/>
      <c r="E128" s="7"/>
    </row>
    <row r="129" spans="2:5" x14ac:dyDescent="0.3">
      <c r="B129" s="10"/>
      <c r="C129" s="14"/>
      <c r="D129" s="14"/>
      <c r="E129" s="14"/>
    </row>
    <row r="130" spans="2:5" x14ac:dyDescent="0.3">
      <c r="B130" s="6"/>
      <c r="C130" s="8"/>
      <c r="D130" s="8"/>
      <c r="E130" s="8"/>
    </row>
    <row r="131" spans="2:5" x14ac:dyDescent="0.3">
      <c r="B131" s="6"/>
      <c r="C131" s="13"/>
      <c r="D131" s="13"/>
      <c r="E131" s="13"/>
    </row>
    <row r="132" spans="2:5" x14ac:dyDescent="0.3">
      <c r="B132" s="10"/>
      <c r="C132" s="7"/>
      <c r="D132" s="7"/>
      <c r="E132" s="7"/>
    </row>
    <row r="133" spans="2:5" x14ac:dyDescent="0.3">
      <c r="B133" s="10"/>
      <c r="C133" s="7"/>
      <c r="D133" s="7"/>
      <c r="E133" s="7"/>
    </row>
    <row r="134" spans="2:5" x14ac:dyDescent="0.3">
      <c r="B134" s="6"/>
      <c r="C134" s="8"/>
      <c r="D134" s="8"/>
      <c r="E134" s="8"/>
    </row>
  </sheetData>
  <dataValidations count="1">
    <dataValidation type="list" allowBlank="1" showInputMessage="1" showErrorMessage="1" sqref="H55:H56 H60:H61 E9:E28">
      <formula1>$A$57:$A$61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7"/>
  <sheetViews>
    <sheetView showGridLines="0" topLeftCell="A20" workbookViewId="0">
      <selection activeCell="E46" sqref="E46"/>
    </sheetView>
  </sheetViews>
  <sheetFormatPr defaultColWidth="9.33203125" defaultRowHeight="12" x14ac:dyDescent="0.25"/>
  <cols>
    <col min="1" max="1" width="10.6640625" style="16" customWidth="1"/>
    <col min="2" max="2" width="12.109375" style="1" customWidth="1"/>
    <col min="3" max="3" width="29" style="1" bestFit="1" customWidth="1"/>
    <col min="4" max="4" width="11.109375" style="1" bestFit="1" customWidth="1"/>
    <col min="5" max="5" width="11" style="1" bestFit="1" customWidth="1"/>
    <col min="6" max="39" width="10.6640625" style="1" bestFit="1" customWidth="1"/>
    <col min="40" max="16384" width="9.33203125" style="1"/>
  </cols>
  <sheetData>
    <row r="1" spans="2:39" s="16" customFormat="1" ht="11.7" customHeight="1" x14ac:dyDescent="0.25"/>
    <row r="2" spans="2:39" s="16" customFormat="1" ht="11.7" customHeight="1" x14ac:dyDescent="0.25"/>
    <row r="3" spans="2:39" s="16" customFormat="1" ht="11.7" customHeight="1" x14ac:dyDescent="0.25"/>
    <row r="4" spans="2:39" s="16" customFormat="1" x14ac:dyDescent="0.25"/>
    <row r="5" spans="2:39" s="16" customFormat="1" x14ac:dyDescent="0.25"/>
    <row r="6" spans="2:39" x14ac:dyDescent="0.25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2:39" x14ac:dyDescent="0.25">
      <c r="B7" s="1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2:39" ht="15" thickBot="1" x14ac:dyDescent="0.35">
      <c r="B8" s="2"/>
      <c r="C8" t="s">
        <v>184</v>
      </c>
      <c r="D8" s="19">
        <f>+SPm!D6</f>
        <v>42766</v>
      </c>
      <c r="E8" s="19">
        <f>+SPm!E6</f>
        <v>42794</v>
      </c>
      <c r="F8" s="19">
        <f>+SPm!F6</f>
        <v>42825</v>
      </c>
      <c r="G8" s="19">
        <f>+SPm!G6</f>
        <v>42855</v>
      </c>
      <c r="H8" s="19">
        <f>+SPm!H6</f>
        <v>42886</v>
      </c>
      <c r="I8" s="19">
        <f>+SPm!I6</f>
        <v>42916</v>
      </c>
      <c r="J8" s="19">
        <f>+SPm!J6</f>
        <v>42947</v>
      </c>
      <c r="K8" s="19">
        <f>+SPm!K6</f>
        <v>42978</v>
      </c>
      <c r="L8" s="19">
        <f>+SPm!L6</f>
        <v>43008</v>
      </c>
      <c r="M8" s="19">
        <f>+SPm!M6</f>
        <v>43039</v>
      </c>
      <c r="N8" s="19">
        <f>+SPm!N6</f>
        <v>43069</v>
      </c>
      <c r="O8" s="19">
        <f>+SPm!O6</f>
        <v>43100</v>
      </c>
      <c r="P8" s="19">
        <f>+SPm!P6</f>
        <v>43131</v>
      </c>
      <c r="Q8" s="19">
        <f>+SPm!Q6</f>
        <v>43159</v>
      </c>
      <c r="R8" s="19">
        <f>+SPm!R6</f>
        <v>43190</v>
      </c>
      <c r="S8" s="19">
        <f>+SPm!S6</f>
        <v>43220</v>
      </c>
      <c r="T8" s="19">
        <f>+SPm!T6</f>
        <v>43251</v>
      </c>
      <c r="U8" s="19">
        <f>+SPm!U6</f>
        <v>43281</v>
      </c>
      <c r="V8" s="19">
        <f>+SPm!V6</f>
        <v>43312</v>
      </c>
      <c r="W8" s="19">
        <f>+SPm!W6</f>
        <v>43343</v>
      </c>
      <c r="X8" s="19">
        <f>+SPm!X6</f>
        <v>43373</v>
      </c>
      <c r="Y8" s="19">
        <f>+SPm!Y6</f>
        <v>43404</v>
      </c>
      <c r="Z8" s="19">
        <f>+SPm!Z6</f>
        <v>43434</v>
      </c>
      <c r="AA8" s="19">
        <f>+SPm!AA6</f>
        <v>43465</v>
      </c>
      <c r="AB8" s="19">
        <f>+SPm!AB6</f>
        <v>43496</v>
      </c>
      <c r="AC8" s="19">
        <f>+SPm!AC6</f>
        <v>43524</v>
      </c>
      <c r="AD8" s="19">
        <f>+SPm!AD6</f>
        <v>43555</v>
      </c>
      <c r="AE8" s="19">
        <f>+SPm!AE6</f>
        <v>43585</v>
      </c>
      <c r="AF8" s="19">
        <f>+SPm!AF6</f>
        <v>43616</v>
      </c>
      <c r="AG8" s="19">
        <f>+SPm!AG6</f>
        <v>43646</v>
      </c>
      <c r="AH8" s="19">
        <f>+SPm!AH6</f>
        <v>43677</v>
      </c>
      <c r="AI8" s="19">
        <f>+SPm!AI6</f>
        <v>43708</v>
      </c>
      <c r="AJ8" s="19">
        <f>+SPm!AJ6</f>
        <v>43738</v>
      </c>
      <c r="AK8" s="19">
        <f>+SPm!AK6</f>
        <v>43769</v>
      </c>
      <c r="AL8" s="19">
        <f>+SPm!AL6</f>
        <v>43799</v>
      </c>
      <c r="AM8" s="19">
        <f>+SPm!AM6</f>
        <v>43830</v>
      </c>
    </row>
    <row r="9" spans="2:39" ht="14.4" x14ac:dyDescent="0.3">
      <c r="B9" s="17"/>
      <c r="C9" s="50" t="str">
        <f>+I_Vendite_Acquisti!C9</f>
        <v>Prodotto 1</v>
      </c>
      <c r="D9" s="76">
        <f>+(I_Vendite_Acquisti!F9*I_Vendite_Acquisti!$D9)*(I_Vendite_Acquisti!F32+M_Vendite!E75)</f>
        <v>13000</v>
      </c>
      <c r="E9" s="77">
        <f>+(I_Vendite_Acquisti!G9*I_Vendite_Acquisti!$D9)*(I_Vendite_Acquisti!G32+M_Vendite!F75)</f>
        <v>14000</v>
      </c>
      <c r="F9" s="77">
        <f>+(I_Vendite_Acquisti!H9*I_Vendite_Acquisti!$D9)*(I_Vendite_Acquisti!H32+M_Vendite!G75)</f>
        <v>14000</v>
      </c>
      <c r="G9" s="77">
        <f>+(I_Vendite_Acquisti!I9*I_Vendite_Acquisti!$D9)*(I_Vendite_Acquisti!I32+M_Vendite!H75)</f>
        <v>14000</v>
      </c>
      <c r="H9" s="77">
        <f>+(I_Vendite_Acquisti!J9*I_Vendite_Acquisti!$D9)*(I_Vendite_Acquisti!J32+M_Vendite!I75)</f>
        <v>14000</v>
      </c>
      <c r="I9" s="77">
        <f>+(I_Vendite_Acquisti!K9*I_Vendite_Acquisti!$D9)*(I_Vendite_Acquisti!K32+M_Vendite!J75)</f>
        <v>14000</v>
      </c>
      <c r="J9" s="77">
        <f>+(I_Vendite_Acquisti!L9*I_Vendite_Acquisti!$D9)*(I_Vendite_Acquisti!L32+M_Vendite!K75)</f>
        <v>14000</v>
      </c>
      <c r="K9" s="77">
        <f>+(I_Vendite_Acquisti!M9*I_Vendite_Acquisti!$D9)*(I_Vendite_Acquisti!M32+M_Vendite!L75)</f>
        <v>14000</v>
      </c>
      <c r="L9" s="77">
        <f>+(I_Vendite_Acquisti!N9*I_Vendite_Acquisti!$D9)*(I_Vendite_Acquisti!N32+M_Vendite!M75)</f>
        <v>14000</v>
      </c>
      <c r="M9" s="77">
        <f>+(I_Vendite_Acquisti!O9*I_Vendite_Acquisti!$D9)*(I_Vendite_Acquisti!O32+M_Vendite!N75)</f>
        <v>14000</v>
      </c>
      <c r="N9" s="77">
        <f>+(I_Vendite_Acquisti!P9*I_Vendite_Acquisti!$D9)*(I_Vendite_Acquisti!P32+M_Vendite!O75)</f>
        <v>14000</v>
      </c>
      <c r="O9" s="77">
        <f>+(I_Vendite_Acquisti!Q9*I_Vendite_Acquisti!$D9)*(I_Vendite_Acquisti!Q32+M_Vendite!P75)</f>
        <v>14000</v>
      </c>
      <c r="P9" s="77">
        <f>+(I_Vendite_Acquisti!R9*I_Vendite_Acquisti!$D9)*(I_Vendite_Acquisti!R32+M_Vendite!Q75)</f>
        <v>17000</v>
      </c>
      <c r="Q9" s="77">
        <f>+(I_Vendite_Acquisti!S9*I_Vendite_Acquisti!$D9)*(I_Vendite_Acquisti!S32+M_Vendite!R75)</f>
        <v>17000</v>
      </c>
      <c r="R9" s="77">
        <f>+(I_Vendite_Acquisti!T9*I_Vendite_Acquisti!$D9)*(I_Vendite_Acquisti!T32+M_Vendite!S75)</f>
        <v>17000</v>
      </c>
      <c r="S9" s="77">
        <f>+(I_Vendite_Acquisti!U9*I_Vendite_Acquisti!$D9)*(I_Vendite_Acquisti!U32+M_Vendite!T75)</f>
        <v>17000</v>
      </c>
      <c r="T9" s="77">
        <f>+(I_Vendite_Acquisti!V9*I_Vendite_Acquisti!$D9)*(I_Vendite_Acquisti!V32+M_Vendite!U75)</f>
        <v>17000</v>
      </c>
      <c r="U9" s="77">
        <f>+(I_Vendite_Acquisti!W9*I_Vendite_Acquisti!$D9)*(I_Vendite_Acquisti!W32+M_Vendite!V75)</f>
        <v>17000</v>
      </c>
      <c r="V9" s="77">
        <f>+(I_Vendite_Acquisti!X9*I_Vendite_Acquisti!$D9)*(I_Vendite_Acquisti!X32+M_Vendite!W75)</f>
        <v>17000</v>
      </c>
      <c r="W9" s="77">
        <f>+(I_Vendite_Acquisti!Y9*I_Vendite_Acquisti!$D9)*(I_Vendite_Acquisti!Y32+M_Vendite!X75)</f>
        <v>17000</v>
      </c>
      <c r="X9" s="77">
        <f>+(I_Vendite_Acquisti!Z9*I_Vendite_Acquisti!$D9)*(I_Vendite_Acquisti!Z32+M_Vendite!Y75)</f>
        <v>17000</v>
      </c>
      <c r="Y9" s="77">
        <f>+(I_Vendite_Acquisti!AA9*I_Vendite_Acquisti!$D9)*(I_Vendite_Acquisti!AA32+M_Vendite!Z75)</f>
        <v>17000</v>
      </c>
      <c r="Z9" s="77">
        <f>+(I_Vendite_Acquisti!AB9*I_Vendite_Acquisti!$D9)*(I_Vendite_Acquisti!AB32+M_Vendite!AA75)</f>
        <v>17000</v>
      </c>
      <c r="AA9" s="77">
        <f>+(I_Vendite_Acquisti!AC9*I_Vendite_Acquisti!$D9)*(I_Vendite_Acquisti!AC32+M_Vendite!AB75)</f>
        <v>17000</v>
      </c>
      <c r="AB9" s="77">
        <f>+(I_Vendite_Acquisti!AD9*I_Vendite_Acquisti!$D9)*(I_Vendite_Acquisti!AD32+M_Vendite!AC75)</f>
        <v>17000</v>
      </c>
      <c r="AC9" s="77">
        <f>+(I_Vendite_Acquisti!AE9*I_Vendite_Acquisti!$D9)*(I_Vendite_Acquisti!AE32+M_Vendite!AD75)</f>
        <v>17000</v>
      </c>
      <c r="AD9" s="77">
        <f>+(I_Vendite_Acquisti!AF9*I_Vendite_Acquisti!$D9)*(I_Vendite_Acquisti!AF32+M_Vendite!AE75)</f>
        <v>17000</v>
      </c>
      <c r="AE9" s="77">
        <f>+(I_Vendite_Acquisti!AG9*I_Vendite_Acquisti!$D9)*(I_Vendite_Acquisti!AG32+M_Vendite!AF75)</f>
        <v>17000</v>
      </c>
      <c r="AF9" s="77">
        <f>+(I_Vendite_Acquisti!AH9*I_Vendite_Acquisti!$D9)*(I_Vendite_Acquisti!AH32+M_Vendite!AG75)</f>
        <v>17000</v>
      </c>
      <c r="AG9" s="77">
        <f>+(I_Vendite_Acquisti!AI9*I_Vendite_Acquisti!$D9)*(I_Vendite_Acquisti!AI32+M_Vendite!AH75)</f>
        <v>17000</v>
      </c>
      <c r="AH9" s="77">
        <f>+(I_Vendite_Acquisti!AJ9*I_Vendite_Acquisti!$D9)*(I_Vendite_Acquisti!AJ32+M_Vendite!AI75)</f>
        <v>17000</v>
      </c>
      <c r="AI9" s="77">
        <f>+(I_Vendite_Acquisti!AK9*I_Vendite_Acquisti!$D9)*(I_Vendite_Acquisti!AK32+M_Vendite!AJ75)</f>
        <v>17000</v>
      </c>
      <c r="AJ9" s="77">
        <f>+(I_Vendite_Acquisti!AL9*I_Vendite_Acquisti!$D9)*(I_Vendite_Acquisti!AL32+M_Vendite!AK75)</f>
        <v>17000</v>
      </c>
      <c r="AK9" s="77">
        <f>+(I_Vendite_Acquisti!AM9*I_Vendite_Acquisti!$D9)*(I_Vendite_Acquisti!AM32+M_Vendite!AL75)</f>
        <v>17000</v>
      </c>
      <c r="AL9" s="77">
        <f>+(I_Vendite_Acquisti!AN9*I_Vendite_Acquisti!$D9)*(I_Vendite_Acquisti!AN32+M_Vendite!AM75)</f>
        <v>17000</v>
      </c>
      <c r="AM9" s="78">
        <f>+(I_Vendite_Acquisti!AO9*I_Vendite_Acquisti!$D9)*(I_Vendite_Acquisti!AO32+M_Vendite!AN75)</f>
        <v>17000</v>
      </c>
    </row>
    <row r="10" spans="2:39" ht="14.4" x14ac:dyDescent="0.3">
      <c r="B10" s="2"/>
      <c r="C10" s="51" t="str">
        <f>+I_Vendite_Acquisti!C10</f>
        <v>Prodotto 2</v>
      </c>
      <c r="D10" s="54">
        <f>+(I_Vendite_Acquisti!F10*I_Vendite_Acquisti!$D10)*(I_Vendite_Acquisti!F33+M_Vendite!E76)</f>
        <v>2600</v>
      </c>
      <c r="E10" s="79">
        <f>+(I_Vendite_Acquisti!G10*I_Vendite_Acquisti!$D10)*(I_Vendite_Acquisti!G33+M_Vendite!F76)</f>
        <v>2800</v>
      </c>
      <c r="F10" s="79">
        <f>+(I_Vendite_Acquisti!H10*I_Vendite_Acquisti!$D10)*(I_Vendite_Acquisti!H33+M_Vendite!G76)</f>
        <v>2800</v>
      </c>
      <c r="G10" s="79">
        <f>+(I_Vendite_Acquisti!I10*I_Vendite_Acquisti!$D10)*(I_Vendite_Acquisti!I33+M_Vendite!H76)</f>
        <v>2800</v>
      </c>
      <c r="H10" s="79">
        <f>+(I_Vendite_Acquisti!J10*I_Vendite_Acquisti!$D10)*(I_Vendite_Acquisti!J33+M_Vendite!I76)</f>
        <v>2800</v>
      </c>
      <c r="I10" s="79">
        <f>+(I_Vendite_Acquisti!K10*I_Vendite_Acquisti!$D10)*(I_Vendite_Acquisti!K33+M_Vendite!J76)</f>
        <v>2800</v>
      </c>
      <c r="J10" s="79">
        <f>+(I_Vendite_Acquisti!L10*I_Vendite_Acquisti!$D10)*(I_Vendite_Acquisti!L33+M_Vendite!K76)</f>
        <v>2800</v>
      </c>
      <c r="K10" s="79">
        <f>+(I_Vendite_Acquisti!M10*I_Vendite_Acquisti!$D10)*(I_Vendite_Acquisti!M33+M_Vendite!L76)</f>
        <v>2800</v>
      </c>
      <c r="L10" s="79">
        <f>+(I_Vendite_Acquisti!N10*I_Vendite_Acquisti!$D10)*(I_Vendite_Acquisti!N33+M_Vendite!M76)</f>
        <v>2800</v>
      </c>
      <c r="M10" s="79">
        <f>+(I_Vendite_Acquisti!O10*I_Vendite_Acquisti!$D10)*(I_Vendite_Acquisti!O33+M_Vendite!N76)</f>
        <v>2800</v>
      </c>
      <c r="N10" s="79">
        <f>+(I_Vendite_Acquisti!P10*I_Vendite_Acquisti!$D10)*(I_Vendite_Acquisti!P33+M_Vendite!O76)</f>
        <v>2800</v>
      </c>
      <c r="O10" s="79">
        <f>+(I_Vendite_Acquisti!Q10*I_Vendite_Acquisti!$D10)*(I_Vendite_Acquisti!Q33+M_Vendite!P76)</f>
        <v>2800</v>
      </c>
      <c r="P10" s="79">
        <f>+(I_Vendite_Acquisti!R10*I_Vendite_Acquisti!$D10)*(I_Vendite_Acquisti!R33+M_Vendite!Q76)</f>
        <v>3400</v>
      </c>
      <c r="Q10" s="79">
        <f>+(I_Vendite_Acquisti!S10*I_Vendite_Acquisti!$D10)*(I_Vendite_Acquisti!S33+M_Vendite!R76)</f>
        <v>3400</v>
      </c>
      <c r="R10" s="79">
        <f>+(I_Vendite_Acquisti!T10*I_Vendite_Acquisti!$D10)*(I_Vendite_Acquisti!T33+M_Vendite!S76)</f>
        <v>3400</v>
      </c>
      <c r="S10" s="79">
        <f>+(I_Vendite_Acquisti!U10*I_Vendite_Acquisti!$D10)*(I_Vendite_Acquisti!U33+M_Vendite!T76)</f>
        <v>3400</v>
      </c>
      <c r="T10" s="79">
        <f>+(I_Vendite_Acquisti!V10*I_Vendite_Acquisti!$D10)*(I_Vendite_Acquisti!V33+M_Vendite!U76)</f>
        <v>3400</v>
      </c>
      <c r="U10" s="79">
        <f>+(I_Vendite_Acquisti!W10*I_Vendite_Acquisti!$D10)*(I_Vendite_Acquisti!W33+M_Vendite!V76)</f>
        <v>3400</v>
      </c>
      <c r="V10" s="79">
        <f>+(I_Vendite_Acquisti!X10*I_Vendite_Acquisti!$D10)*(I_Vendite_Acquisti!X33+M_Vendite!W76)</f>
        <v>3400</v>
      </c>
      <c r="W10" s="79">
        <f>+(I_Vendite_Acquisti!Y10*I_Vendite_Acquisti!$D10)*(I_Vendite_Acquisti!Y33+M_Vendite!X76)</f>
        <v>3400</v>
      </c>
      <c r="X10" s="79">
        <f>+(I_Vendite_Acquisti!Z10*I_Vendite_Acquisti!$D10)*(I_Vendite_Acquisti!Z33+M_Vendite!Y76)</f>
        <v>3400</v>
      </c>
      <c r="Y10" s="79">
        <f>+(I_Vendite_Acquisti!AA10*I_Vendite_Acquisti!$D10)*(I_Vendite_Acquisti!AA33+M_Vendite!Z76)</f>
        <v>3400</v>
      </c>
      <c r="Z10" s="79">
        <f>+(I_Vendite_Acquisti!AB10*I_Vendite_Acquisti!$D10)*(I_Vendite_Acquisti!AB33+M_Vendite!AA76)</f>
        <v>3400</v>
      </c>
      <c r="AA10" s="79">
        <f>+(I_Vendite_Acquisti!AC10*I_Vendite_Acquisti!$D10)*(I_Vendite_Acquisti!AC33+M_Vendite!AB76)</f>
        <v>3400</v>
      </c>
      <c r="AB10" s="79">
        <f>+(I_Vendite_Acquisti!AD10*I_Vendite_Acquisti!$D10)*(I_Vendite_Acquisti!AD33+M_Vendite!AC76)</f>
        <v>3400</v>
      </c>
      <c r="AC10" s="79">
        <f>+(I_Vendite_Acquisti!AE10*I_Vendite_Acquisti!$D10)*(I_Vendite_Acquisti!AE33+M_Vendite!AD76)</f>
        <v>3400</v>
      </c>
      <c r="AD10" s="79">
        <f>+(I_Vendite_Acquisti!AF10*I_Vendite_Acquisti!$D10)*(I_Vendite_Acquisti!AF33+M_Vendite!AE76)</f>
        <v>3400</v>
      </c>
      <c r="AE10" s="79">
        <f>+(I_Vendite_Acquisti!AG10*I_Vendite_Acquisti!$D10)*(I_Vendite_Acquisti!AG33+M_Vendite!AF76)</f>
        <v>3400</v>
      </c>
      <c r="AF10" s="79">
        <f>+(I_Vendite_Acquisti!AH10*I_Vendite_Acquisti!$D10)*(I_Vendite_Acquisti!AH33+M_Vendite!AG76)</f>
        <v>3400</v>
      </c>
      <c r="AG10" s="79">
        <f>+(I_Vendite_Acquisti!AI10*I_Vendite_Acquisti!$D10)*(I_Vendite_Acquisti!AI33+M_Vendite!AH76)</f>
        <v>3400</v>
      </c>
      <c r="AH10" s="79">
        <f>+(I_Vendite_Acquisti!AJ10*I_Vendite_Acquisti!$D10)*(I_Vendite_Acquisti!AJ33+M_Vendite!AI76)</f>
        <v>3400</v>
      </c>
      <c r="AI10" s="79">
        <f>+(I_Vendite_Acquisti!AK10*I_Vendite_Acquisti!$D10)*(I_Vendite_Acquisti!AK33+M_Vendite!AJ76)</f>
        <v>3400</v>
      </c>
      <c r="AJ10" s="79">
        <f>+(I_Vendite_Acquisti!AL10*I_Vendite_Acquisti!$D10)*(I_Vendite_Acquisti!AL33+M_Vendite!AK76)</f>
        <v>3400</v>
      </c>
      <c r="AK10" s="79">
        <f>+(I_Vendite_Acquisti!AM10*I_Vendite_Acquisti!$D10)*(I_Vendite_Acquisti!AM33+M_Vendite!AL76)</f>
        <v>3400</v>
      </c>
      <c r="AL10" s="79">
        <f>+(I_Vendite_Acquisti!AN10*I_Vendite_Acquisti!$D10)*(I_Vendite_Acquisti!AN33+M_Vendite!AM76)</f>
        <v>3400</v>
      </c>
      <c r="AM10" s="80">
        <f>+(I_Vendite_Acquisti!AO10*I_Vendite_Acquisti!$D10)*(I_Vendite_Acquisti!AO33+M_Vendite!AN76)</f>
        <v>3400</v>
      </c>
    </row>
    <row r="11" spans="2:39" ht="14.4" x14ac:dyDescent="0.3">
      <c r="C11" s="51" t="str">
        <f>+I_Vendite_Acquisti!C11</f>
        <v>Prodotto 3</v>
      </c>
      <c r="D11" s="54">
        <f>+(I_Vendite_Acquisti!F11*I_Vendite_Acquisti!$D11)*(I_Vendite_Acquisti!F34+M_Vendite!E77)</f>
        <v>3760</v>
      </c>
      <c r="E11" s="79">
        <f>+(I_Vendite_Acquisti!G11*I_Vendite_Acquisti!$D11)*(I_Vendite_Acquisti!G34+M_Vendite!F77)</f>
        <v>3920</v>
      </c>
      <c r="F11" s="79">
        <f>+(I_Vendite_Acquisti!H11*I_Vendite_Acquisti!$D11)*(I_Vendite_Acquisti!H34+M_Vendite!G77)</f>
        <v>3920</v>
      </c>
      <c r="G11" s="79">
        <f>+(I_Vendite_Acquisti!I11*I_Vendite_Acquisti!$D11)*(I_Vendite_Acquisti!I34+M_Vendite!H77)</f>
        <v>3920</v>
      </c>
      <c r="H11" s="79">
        <f>+(I_Vendite_Acquisti!J11*I_Vendite_Acquisti!$D11)*(I_Vendite_Acquisti!J34+M_Vendite!I77)</f>
        <v>3920</v>
      </c>
      <c r="I11" s="79">
        <f>+(I_Vendite_Acquisti!K11*I_Vendite_Acquisti!$D11)*(I_Vendite_Acquisti!K34+M_Vendite!J77)</f>
        <v>3920</v>
      </c>
      <c r="J11" s="79">
        <f>+(I_Vendite_Acquisti!L11*I_Vendite_Acquisti!$D11)*(I_Vendite_Acquisti!L34+M_Vendite!K77)</f>
        <v>3920</v>
      </c>
      <c r="K11" s="79">
        <f>+(I_Vendite_Acquisti!M11*I_Vendite_Acquisti!$D11)*(I_Vendite_Acquisti!M34+M_Vendite!L77)</f>
        <v>3920</v>
      </c>
      <c r="L11" s="79">
        <f>+(I_Vendite_Acquisti!N11*I_Vendite_Acquisti!$D11)*(I_Vendite_Acquisti!N34+M_Vendite!M77)</f>
        <v>3920</v>
      </c>
      <c r="M11" s="79">
        <f>+(I_Vendite_Acquisti!O11*I_Vendite_Acquisti!$D11)*(I_Vendite_Acquisti!O34+M_Vendite!N77)</f>
        <v>3920</v>
      </c>
      <c r="N11" s="79">
        <f>+(I_Vendite_Acquisti!P11*I_Vendite_Acquisti!$D11)*(I_Vendite_Acquisti!P34+M_Vendite!O77)</f>
        <v>3920</v>
      </c>
      <c r="O11" s="79">
        <f>+(I_Vendite_Acquisti!Q11*I_Vendite_Acquisti!$D11)*(I_Vendite_Acquisti!Q34+M_Vendite!P77)</f>
        <v>3920</v>
      </c>
      <c r="P11" s="79">
        <f>+(I_Vendite_Acquisti!R11*I_Vendite_Acquisti!$D11)*(I_Vendite_Acquisti!R34+M_Vendite!Q77)</f>
        <v>4760</v>
      </c>
      <c r="Q11" s="79">
        <f>+(I_Vendite_Acquisti!S11*I_Vendite_Acquisti!$D11)*(I_Vendite_Acquisti!S34+M_Vendite!R77)</f>
        <v>4760</v>
      </c>
      <c r="R11" s="79">
        <f>+(I_Vendite_Acquisti!T11*I_Vendite_Acquisti!$D11)*(I_Vendite_Acquisti!T34+M_Vendite!S77)</f>
        <v>4760</v>
      </c>
      <c r="S11" s="79">
        <f>+(I_Vendite_Acquisti!U11*I_Vendite_Acquisti!$D11)*(I_Vendite_Acquisti!U34+M_Vendite!T77)</f>
        <v>4760</v>
      </c>
      <c r="T11" s="79">
        <f>+(I_Vendite_Acquisti!V11*I_Vendite_Acquisti!$D11)*(I_Vendite_Acquisti!V34+M_Vendite!U77)</f>
        <v>4760</v>
      </c>
      <c r="U11" s="79">
        <f>+(I_Vendite_Acquisti!W11*I_Vendite_Acquisti!$D11)*(I_Vendite_Acquisti!W34+M_Vendite!V77)</f>
        <v>4760</v>
      </c>
      <c r="V11" s="79">
        <f>+(I_Vendite_Acquisti!X11*I_Vendite_Acquisti!$D11)*(I_Vendite_Acquisti!X34+M_Vendite!W77)</f>
        <v>4760</v>
      </c>
      <c r="W11" s="79">
        <f>+(I_Vendite_Acquisti!Y11*I_Vendite_Acquisti!$D11)*(I_Vendite_Acquisti!Y34+M_Vendite!X77)</f>
        <v>4760</v>
      </c>
      <c r="X11" s="79">
        <f>+(I_Vendite_Acquisti!Z11*I_Vendite_Acquisti!$D11)*(I_Vendite_Acquisti!Z34+M_Vendite!Y77)</f>
        <v>4760</v>
      </c>
      <c r="Y11" s="79">
        <f>+(I_Vendite_Acquisti!AA11*I_Vendite_Acquisti!$D11)*(I_Vendite_Acquisti!AA34+M_Vendite!Z77)</f>
        <v>4760</v>
      </c>
      <c r="Z11" s="79">
        <f>+(I_Vendite_Acquisti!AB11*I_Vendite_Acquisti!$D11)*(I_Vendite_Acquisti!AB34+M_Vendite!AA77)</f>
        <v>4760</v>
      </c>
      <c r="AA11" s="79">
        <f>+(I_Vendite_Acquisti!AC11*I_Vendite_Acquisti!$D11)*(I_Vendite_Acquisti!AC34+M_Vendite!AB77)</f>
        <v>4760</v>
      </c>
      <c r="AB11" s="79">
        <f>+(I_Vendite_Acquisti!AD11*I_Vendite_Acquisti!$D11)*(I_Vendite_Acquisti!AD34+M_Vendite!AC77)</f>
        <v>4760</v>
      </c>
      <c r="AC11" s="79">
        <f>+(I_Vendite_Acquisti!AE11*I_Vendite_Acquisti!$D11)*(I_Vendite_Acquisti!AE34+M_Vendite!AD77)</f>
        <v>4760</v>
      </c>
      <c r="AD11" s="79">
        <f>+(I_Vendite_Acquisti!AF11*I_Vendite_Acquisti!$D11)*(I_Vendite_Acquisti!AF34+M_Vendite!AE77)</f>
        <v>4760</v>
      </c>
      <c r="AE11" s="79">
        <f>+(I_Vendite_Acquisti!AG11*I_Vendite_Acquisti!$D11)*(I_Vendite_Acquisti!AG34+M_Vendite!AF77)</f>
        <v>4760</v>
      </c>
      <c r="AF11" s="79">
        <f>+(I_Vendite_Acquisti!AH11*I_Vendite_Acquisti!$D11)*(I_Vendite_Acquisti!AH34+M_Vendite!AG77)</f>
        <v>4760</v>
      </c>
      <c r="AG11" s="79">
        <f>+(I_Vendite_Acquisti!AI11*I_Vendite_Acquisti!$D11)*(I_Vendite_Acquisti!AI34+M_Vendite!AH77)</f>
        <v>4760</v>
      </c>
      <c r="AH11" s="79">
        <f>+(I_Vendite_Acquisti!AJ11*I_Vendite_Acquisti!$D11)*(I_Vendite_Acquisti!AJ34+M_Vendite!AI77)</f>
        <v>4760</v>
      </c>
      <c r="AI11" s="79">
        <f>+(I_Vendite_Acquisti!AK11*I_Vendite_Acquisti!$D11)*(I_Vendite_Acquisti!AK34+M_Vendite!AJ77)</f>
        <v>4760</v>
      </c>
      <c r="AJ11" s="79">
        <f>+(I_Vendite_Acquisti!AL11*I_Vendite_Acquisti!$D11)*(I_Vendite_Acquisti!AL34+M_Vendite!AK77)</f>
        <v>4760</v>
      </c>
      <c r="AK11" s="79">
        <f>+(I_Vendite_Acquisti!AM11*I_Vendite_Acquisti!$D11)*(I_Vendite_Acquisti!AM34+M_Vendite!AL77)</f>
        <v>4760</v>
      </c>
      <c r="AL11" s="79">
        <f>+(I_Vendite_Acquisti!AN11*I_Vendite_Acquisti!$D11)*(I_Vendite_Acquisti!AN34+M_Vendite!AM77)</f>
        <v>4760</v>
      </c>
      <c r="AM11" s="80">
        <f>+(I_Vendite_Acquisti!AO11*I_Vendite_Acquisti!$D11)*(I_Vendite_Acquisti!AO34+M_Vendite!AN77)</f>
        <v>4760</v>
      </c>
    </row>
    <row r="12" spans="2:39" ht="14.4" x14ac:dyDescent="0.3">
      <c r="B12" s="17"/>
      <c r="C12" s="51" t="str">
        <f>+I_Vendite_Acquisti!C12</f>
        <v>Prodotto 4</v>
      </c>
      <c r="D12" s="54">
        <f>+(I_Vendite_Acquisti!F12*I_Vendite_Acquisti!$D12)*(I_Vendite_Acquisti!F35+M_Vendite!E78)</f>
        <v>2400.0000000000005</v>
      </c>
      <c r="E12" s="79">
        <f>+(I_Vendite_Acquisti!G12*I_Vendite_Acquisti!$D12)*(I_Vendite_Acquisti!G35+M_Vendite!F78)</f>
        <v>2520.0000000000005</v>
      </c>
      <c r="F12" s="79">
        <f>+(I_Vendite_Acquisti!H12*I_Vendite_Acquisti!$D12)*(I_Vendite_Acquisti!H35+M_Vendite!G78)</f>
        <v>2520.0000000000005</v>
      </c>
      <c r="G12" s="79">
        <f>+(I_Vendite_Acquisti!I12*I_Vendite_Acquisti!$D12)*(I_Vendite_Acquisti!I35+M_Vendite!H78)</f>
        <v>2520.0000000000005</v>
      </c>
      <c r="H12" s="79">
        <f>+(I_Vendite_Acquisti!J12*I_Vendite_Acquisti!$D12)*(I_Vendite_Acquisti!J35+M_Vendite!I78)</f>
        <v>2520.0000000000005</v>
      </c>
      <c r="I12" s="79">
        <f>+(I_Vendite_Acquisti!K12*I_Vendite_Acquisti!$D12)*(I_Vendite_Acquisti!K35+M_Vendite!J78)</f>
        <v>2520.0000000000005</v>
      </c>
      <c r="J12" s="79">
        <f>+(I_Vendite_Acquisti!L12*I_Vendite_Acquisti!$D12)*(I_Vendite_Acquisti!L35+M_Vendite!K78)</f>
        <v>2520.0000000000005</v>
      </c>
      <c r="K12" s="79">
        <f>+(I_Vendite_Acquisti!M12*I_Vendite_Acquisti!$D12)*(I_Vendite_Acquisti!M35+M_Vendite!L78)</f>
        <v>2520.0000000000005</v>
      </c>
      <c r="L12" s="79">
        <f>+(I_Vendite_Acquisti!N12*I_Vendite_Acquisti!$D12)*(I_Vendite_Acquisti!N35+M_Vendite!M78)</f>
        <v>2520.0000000000005</v>
      </c>
      <c r="M12" s="79">
        <f>+(I_Vendite_Acquisti!O12*I_Vendite_Acquisti!$D12)*(I_Vendite_Acquisti!O35+M_Vendite!N78)</f>
        <v>2520.0000000000005</v>
      </c>
      <c r="N12" s="79">
        <f>+(I_Vendite_Acquisti!P12*I_Vendite_Acquisti!$D12)*(I_Vendite_Acquisti!P35+M_Vendite!O78)</f>
        <v>2520.0000000000005</v>
      </c>
      <c r="O12" s="79">
        <f>+(I_Vendite_Acquisti!Q12*I_Vendite_Acquisti!$D12)*(I_Vendite_Acquisti!Q35+M_Vendite!P78)</f>
        <v>2520.0000000000005</v>
      </c>
      <c r="P12" s="79">
        <f>+(I_Vendite_Acquisti!R12*I_Vendite_Acquisti!$D12)*(I_Vendite_Acquisti!R35+M_Vendite!Q78)</f>
        <v>3060.0000000000005</v>
      </c>
      <c r="Q12" s="79">
        <f>+(I_Vendite_Acquisti!S12*I_Vendite_Acquisti!$D12)*(I_Vendite_Acquisti!S35+M_Vendite!R78)</f>
        <v>3060.0000000000005</v>
      </c>
      <c r="R12" s="79">
        <f>+(I_Vendite_Acquisti!T12*I_Vendite_Acquisti!$D12)*(I_Vendite_Acquisti!T35+M_Vendite!S78)</f>
        <v>3060.0000000000005</v>
      </c>
      <c r="S12" s="79">
        <f>+(I_Vendite_Acquisti!U12*I_Vendite_Acquisti!$D12)*(I_Vendite_Acquisti!U35+M_Vendite!T78)</f>
        <v>3060.0000000000005</v>
      </c>
      <c r="T12" s="79">
        <f>+(I_Vendite_Acquisti!V12*I_Vendite_Acquisti!$D12)*(I_Vendite_Acquisti!V35+M_Vendite!U78)</f>
        <v>3060.0000000000005</v>
      </c>
      <c r="U12" s="79">
        <f>+(I_Vendite_Acquisti!W12*I_Vendite_Acquisti!$D12)*(I_Vendite_Acquisti!W35+M_Vendite!V78)</f>
        <v>3060.0000000000005</v>
      </c>
      <c r="V12" s="79">
        <f>+(I_Vendite_Acquisti!X12*I_Vendite_Acquisti!$D12)*(I_Vendite_Acquisti!X35+M_Vendite!W78)</f>
        <v>3060.0000000000005</v>
      </c>
      <c r="W12" s="79">
        <f>+(I_Vendite_Acquisti!Y12*I_Vendite_Acquisti!$D12)*(I_Vendite_Acquisti!Y35+M_Vendite!X78)</f>
        <v>3060.0000000000005</v>
      </c>
      <c r="X12" s="79">
        <f>+(I_Vendite_Acquisti!Z12*I_Vendite_Acquisti!$D12)*(I_Vendite_Acquisti!Z35+M_Vendite!Y78)</f>
        <v>3060.0000000000005</v>
      </c>
      <c r="Y12" s="79">
        <f>+(I_Vendite_Acquisti!AA12*I_Vendite_Acquisti!$D12)*(I_Vendite_Acquisti!AA35+M_Vendite!Z78)</f>
        <v>3060.0000000000005</v>
      </c>
      <c r="Z12" s="79">
        <f>+(I_Vendite_Acquisti!AB12*I_Vendite_Acquisti!$D12)*(I_Vendite_Acquisti!AB35+M_Vendite!AA78)</f>
        <v>3060.0000000000005</v>
      </c>
      <c r="AA12" s="79">
        <f>+(I_Vendite_Acquisti!AC12*I_Vendite_Acquisti!$D12)*(I_Vendite_Acquisti!AC35+M_Vendite!AB78)</f>
        <v>3060.0000000000005</v>
      </c>
      <c r="AB12" s="79">
        <f>+(I_Vendite_Acquisti!AD12*I_Vendite_Acquisti!$D12)*(I_Vendite_Acquisti!AD35+M_Vendite!AC78)</f>
        <v>3060.0000000000005</v>
      </c>
      <c r="AC12" s="79">
        <f>+(I_Vendite_Acquisti!AE12*I_Vendite_Acquisti!$D12)*(I_Vendite_Acquisti!AE35+M_Vendite!AD78)</f>
        <v>3060.0000000000005</v>
      </c>
      <c r="AD12" s="79">
        <f>+(I_Vendite_Acquisti!AF12*I_Vendite_Acquisti!$D12)*(I_Vendite_Acquisti!AF35+M_Vendite!AE78)</f>
        <v>3060.0000000000005</v>
      </c>
      <c r="AE12" s="79">
        <f>+(I_Vendite_Acquisti!AG12*I_Vendite_Acquisti!$D12)*(I_Vendite_Acquisti!AG35+M_Vendite!AF78)</f>
        <v>3060.0000000000005</v>
      </c>
      <c r="AF12" s="79">
        <f>+(I_Vendite_Acquisti!AH12*I_Vendite_Acquisti!$D12)*(I_Vendite_Acquisti!AH35+M_Vendite!AG78)</f>
        <v>3060.0000000000005</v>
      </c>
      <c r="AG12" s="79">
        <f>+(I_Vendite_Acquisti!AI12*I_Vendite_Acquisti!$D12)*(I_Vendite_Acquisti!AI35+M_Vendite!AH78)</f>
        <v>3060.0000000000005</v>
      </c>
      <c r="AH12" s="79">
        <f>+(I_Vendite_Acquisti!AJ12*I_Vendite_Acquisti!$D12)*(I_Vendite_Acquisti!AJ35+M_Vendite!AI78)</f>
        <v>3060.0000000000005</v>
      </c>
      <c r="AI12" s="79">
        <f>+(I_Vendite_Acquisti!AK12*I_Vendite_Acquisti!$D12)*(I_Vendite_Acquisti!AK35+M_Vendite!AJ78)</f>
        <v>3060.0000000000005</v>
      </c>
      <c r="AJ12" s="79">
        <f>+(I_Vendite_Acquisti!AL12*I_Vendite_Acquisti!$D12)*(I_Vendite_Acquisti!AL35+M_Vendite!AK78)</f>
        <v>3060.0000000000005</v>
      </c>
      <c r="AK12" s="79">
        <f>+(I_Vendite_Acquisti!AM12*I_Vendite_Acquisti!$D12)*(I_Vendite_Acquisti!AM35+M_Vendite!AL78)</f>
        <v>3060.0000000000005</v>
      </c>
      <c r="AL12" s="79">
        <f>+(I_Vendite_Acquisti!AN12*I_Vendite_Acquisti!$D12)*(I_Vendite_Acquisti!AN35+M_Vendite!AM78)</f>
        <v>3060.0000000000005</v>
      </c>
      <c r="AM12" s="80">
        <f>+(I_Vendite_Acquisti!AO12*I_Vendite_Acquisti!$D12)*(I_Vendite_Acquisti!AO35+M_Vendite!AN78)</f>
        <v>3060.0000000000005</v>
      </c>
    </row>
    <row r="13" spans="2:39" ht="14.4" x14ac:dyDescent="0.3">
      <c r="B13" s="20"/>
      <c r="C13" s="51" t="str">
        <f>+I_Vendite_Acquisti!C13</f>
        <v>Prodotto 5</v>
      </c>
      <c r="D13" s="54">
        <f>+(I_Vendite_Acquisti!F13*I_Vendite_Acquisti!$D13)*(I_Vendite_Acquisti!F36+M_Vendite!E79)</f>
        <v>8480</v>
      </c>
      <c r="E13" s="79">
        <f>+(I_Vendite_Acquisti!G13*I_Vendite_Acquisti!$D13)*(I_Vendite_Acquisti!G36+M_Vendite!F79)</f>
        <v>8960</v>
      </c>
      <c r="F13" s="79">
        <f>+(I_Vendite_Acquisti!H13*I_Vendite_Acquisti!$D13)*(I_Vendite_Acquisti!H36+M_Vendite!G79)</f>
        <v>8960</v>
      </c>
      <c r="G13" s="79">
        <f>+(I_Vendite_Acquisti!I13*I_Vendite_Acquisti!$D13)*(I_Vendite_Acquisti!I36+M_Vendite!H79)</f>
        <v>8960</v>
      </c>
      <c r="H13" s="79">
        <f>+(I_Vendite_Acquisti!J13*I_Vendite_Acquisti!$D13)*(I_Vendite_Acquisti!J36+M_Vendite!I79)</f>
        <v>8960</v>
      </c>
      <c r="I13" s="79">
        <f>+(I_Vendite_Acquisti!K13*I_Vendite_Acquisti!$D13)*(I_Vendite_Acquisti!K36+M_Vendite!J79)</f>
        <v>8960</v>
      </c>
      <c r="J13" s="79">
        <f>+(I_Vendite_Acquisti!L13*I_Vendite_Acquisti!$D13)*(I_Vendite_Acquisti!L36+M_Vendite!K79)</f>
        <v>8960</v>
      </c>
      <c r="K13" s="79">
        <f>+(I_Vendite_Acquisti!M13*I_Vendite_Acquisti!$D13)*(I_Vendite_Acquisti!M36+M_Vendite!L79)</f>
        <v>8960</v>
      </c>
      <c r="L13" s="79">
        <f>+(I_Vendite_Acquisti!N13*I_Vendite_Acquisti!$D13)*(I_Vendite_Acquisti!N36+M_Vendite!M79)</f>
        <v>8960</v>
      </c>
      <c r="M13" s="79">
        <f>+(I_Vendite_Acquisti!O13*I_Vendite_Acquisti!$D13)*(I_Vendite_Acquisti!O36+M_Vendite!N79)</f>
        <v>8960</v>
      </c>
      <c r="N13" s="79">
        <f>+(I_Vendite_Acquisti!P13*I_Vendite_Acquisti!$D13)*(I_Vendite_Acquisti!P36+M_Vendite!O79)</f>
        <v>8960</v>
      </c>
      <c r="O13" s="79">
        <f>+(I_Vendite_Acquisti!Q13*I_Vendite_Acquisti!$D13)*(I_Vendite_Acquisti!Q36+M_Vendite!P79)</f>
        <v>8960</v>
      </c>
      <c r="P13" s="79">
        <f>+(I_Vendite_Acquisti!R13*I_Vendite_Acquisti!$D13)*(I_Vendite_Acquisti!R36+M_Vendite!Q79)</f>
        <v>10880</v>
      </c>
      <c r="Q13" s="79">
        <f>+(I_Vendite_Acquisti!S13*I_Vendite_Acquisti!$D13)*(I_Vendite_Acquisti!S36+M_Vendite!R79)</f>
        <v>10880</v>
      </c>
      <c r="R13" s="79">
        <f>+(I_Vendite_Acquisti!T13*I_Vendite_Acquisti!$D13)*(I_Vendite_Acquisti!T36+M_Vendite!S79)</f>
        <v>10880</v>
      </c>
      <c r="S13" s="79">
        <f>+(I_Vendite_Acquisti!U13*I_Vendite_Acquisti!$D13)*(I_Vendite_Acquisti!U36+M_Vendite!T79)</f>
        <v>10880</v>
      </c>
      <c r="T13" s="79">
        <f>+(I_Vendite_Acquisti!V13*I_Vendite_Acquisti!$D13)*(I_Vendite_Acquisti!V36+M_Vendite!U79)</f>
        <v>10880</v>
      </c>
      <c r="U13" s="79">
        <f>+(I_Vendite_Acquisti!W13*I_Vendite_Acquisti!$D13)*(I_Vendite_Acquisti!W36+M_Vendite!V79)</f>
        <v>10880</v>
      </c>
      <c r="V13" s="79">
        <f>+(I_Vendite_Acquisti!X13*I_Vendite_Acquisti!$D13)*(I_Vendite_Acquisti!X36+M_Vendite!W79)</f>
        <v>10880</v>
      </c>
      <c r="W13" s="79">
        <f>+(I_Vendite_Acquisti!Y13*I_Vendite_Acquisti!$D13)*(I_Vendite_Acquisti!Y36+M_Vendite!X79)</f>
        <v>10880</v>
      </c>
      <c r="X13" s="79">
        <f>+(I_Vendite_Acquisti!Z13*I_Vendite_Acquisti!$D13)*(I_Vendite_Acquisti!Z36+M_Vendite!Y79)</f>
        <v>10880</v>
      </c>
      <c r="Y13" s="79">
        <f>+(I_Vendite_Acquisti!AA13*I_Vendite_Acquisti!$D13)*(I_Vendite_Acquisti!AA36+M_Vendite!Z79)</f>
        <v>10880</v>
      </c>
      <c r="Z13" s="79">
        <f>+(I_Vendite_Acquisti!AB13*I_Vendite_Acquisti!$D13)*(I_Vendite_Acquisti!AB36+M_Vendite!AA79)</f>
        <v>10880</v>
      </c>
      <c r="AA13" s="79">
        <f>+(I_Vendite_Acquisti!AC13*I_Vendite_Acquisti!$D13)*(I_Vendite_Acquisti!AC36+M_Vendite!AB79)</f>
        <v>10880</v>
      </c>
      <c r="AB13" s="79">
        <f>+(I_Vendite_Acquisti!AD13*I_Vendite_Acquisti!$D13)*(I_Vendite_Acquisti!AD36+M_Vendite!AC79)</f>
        <v>10880</v>
      </c>
      <c r="AC13" s="79">
        <f>+(I_Vendite_Acquisti!AE13*I_Vendite_Acquisti!$D13)*(I_Vendite_Acquisti!AE36+M_Vendite!AD79)</f>
        <v>10880</v>
      </c>
      <c r="AD13" s="79">
        <f>+(I_Vendite_Acquisti!AF13*I_Vendite_Acquisti!$D13)*(I_Vendite_Acquisti!AF36+M_Vendite!AE79)</f>
        <v>10880</v>
      </c>
      <c r="AE13" s="79">
        <f>+(I_Vendite_Acquisti!AG13*I_Vendite_Acquisti!$D13)*(I_Vendite_Acquisti!AG36+M_Vendite!AF79)</f>
        <v>10880</v>
      </c>
      <c r="AF13" s="79">
        <f>+(I_Vendite_Acquisti!AH13*I_Vendite_Acquisti!$D13)*(I_Vendite_Acquisti!AH36+M_Vendite!AG79)</f>
        <v>10880</v>
      </c>
      <c r="AG13" s="79">
        <f>+(I_Vendite_Acquisti!AI13*I_Vendite_Acquisti!$D13)*(I_Vendite_Acquisti!AI36+M_Vendite!AH79)</f>
        <v>10880</v>
      </c>
      <c r="AH13" s="79">
        <f>+(I_Vendite_Acquisti!AJ13*I_Vendite_Acquisti!$D13)*(I_Vendite_Acquisti!AJ36+M_Vendite!AI79)</f>
        <v>10880</v>
      </c>
      <c r="AI13" s="79">
        <f>+(I_Vendite_Acquisti!AK13*I_Vendite_Acquisti!$D13)*(I_Vendite_Acquisti!AK36+M_Vendite!AJ79)</f>
        <v>10880</v>
      </c>
      <c r="AJ13" s="79">
        <f>+(I_Vendite_Acquisti!AL13*I_Vendite_Acquisti!$D13)*(I_Vendite_Acquisti!AL36+M_Vendite!AK79)</f>
        <v>10880</v>
      </c>
      <c r="AK13" s="79">
        <f>+(I_Vendite_Acquisti!AM13*I_Vendite_Acquisti!$D13)*(I_Vendite_Acquisti!AM36+M_Vendite!AL79)</f>
        <v>10880</v>
      </c>
      <c r="AL13" s="79">
        <f>+(I_Vendite_Acquisti!AN13*I_Vendite_Acquisti!$D13)*(I_Vendite_Acquisti!AN36+M_Vendite!AM79)</f>
        <v>10880</v>
      </c>
      <c r="AM13" s="80">
        <f>+(I_Vendite_Acquisti!AO13*I_Vendite_Acquisti!$D13)*(I_Vendite_Acquisti!AO36+M_Vendite!AN79)</f>
        <v>10880</v>
      </c>
    </row>
    <row r="14" spans="2:39" ht="14.4" x14ac:dyDescent="0.3">
      <c r="B14" s="20"/>
      <c r="C14" s="51" t="str">
        <f>+I_Vendite_Acquisti!C14</f>
        <v>Prodotto 6</v>
      </c>
      <c r="D14" s="54">
        <f>+(I_Vendite_Acquisti!F14*I_Vendite_Acquisti!$D14)*(I_Vendite_Acquisti!F37+M_Vendite!E80)</f>
        <v>0</v>
      </c>
      <c r="E14" s="79">
        <f>+(I_Vendite_Acquisti!G14*I_Vendite_Acquisti!$D14)*(I_Vendite_Acquisti!G37+M_Vendite!F80)</f>
        <v>0</v>
      </c>
      <c r="F14" s="79">
        <f>+(I_Vendite_Acquisti!H14*I_Vendite_Acquisti!$D14)*(I_Vendite_Acquisti!H37+M_Vendite!G80)</f>
        <v>0</v>
      </c>
      <c r="G14" s="79">
        <f>+(I_Vendite_Acquisti!I14*I_Vendite_Acquisti!$D14)*(I_Vendite_Acquisti!I37+M_Vendite!H80)</f>
        <v>0</v>
      </c>
      <c r="H14" s="79">
        <f>+(I_Vendite_Acquisti!J14*I_Vendite_Acquisti!$D14)*(I_Vendite_Acquisti!J37+M_Vendite!I80)</f>
        <v>0</v>
      </c>
      <c r="I14" s="79">
        <f>+(I_Vendite_Acquisti!K14*I_Vendite_Acquisti!$D14)*(I_Vendite_Acquisti!K37+M_Vendite!J80)</f>
        <v>0</v>
      </c>
      <c r="J14" s="79">
        <f>+(I_Vendite_Acquisti!L14*I_Vendite_Acquisti!$D14)*(I_Vendite_Acquisti!L37+M_Vendite!K80)</f>
        <v>0</v>
      </c>
      <c r="K14" s="79">
        <f>+(I_Vendite_Acquisti!M14*I_Vendite_Acquisti!$D14)*(I_Vendite_Acquisti!M37+M_Vendite!L80)</f>
        <v>0</v>
      </c>
      <c r="L14" s="79">
        <f>+(I_Vendite_Acquisti!N14*I_Vendite_Acquisti!$D14)*(I_Vendite_Acquisti!N37+M_Vendite!M80)</f>
        <v>0</v>
      </c>
      <c r="M14" s="79">
        <f>+(I_Vendite_Acquisti!O14*I_Vendite_Acquisti!$D14)*(I_Vendite_Acquisti!O37+M_Vendite!N80)</f>
        <v>0</v>
      </c>
      <c r="N14" s="79">
        <f>+(I_Vendite_Acquisti!P14*I_Vendite_Acquisti!$D14)*(I_Vendite_Acquisti!P37+M_Vendite!O80)</f>
        <v>0</v>
      </c>
      <c r="O14" s="79">
        <f>+(I_Vendite_Acquisti!Q14*I_Vendite_Acquisti!$D14)*(I_Vendite_Acquisti!Q37+M_Vendite!P80)</f>
        <v>0</v>
      </c>
      <c r="P14" s="79">
        <f>+(I_Vendite_Acquisti!R14*I_Vendite_Acquisti!$D14)*(I_Vendite_Acquisti!R37+M_Vendite!Q80)</f>
        <v>0</v>
      </c>
      <c r="Q14" s="79">
        <f>+(I_Vendite_Acquisti!S14*I_Vendite_Acquisti!$D14)*(I_Vendite_Acquisti!S37+M_Vendite!R80)</f>
        <v>0</v>
      </c>
      <c r="R14" s="79">
        <f>+(I_Vendite_Acquisti!T14*I_Vendite_Acquisti!$D14)*(I_Vendite_Acquisti!T37+M_Vendite!S80)</f>
        <v>0</v>
      </c>
      <c r="S14" s="79">
        <f>+(I_Vendite_Acquisti!U14*I_Vendite_Acquisti!$D14)*(I_Vendite_Acquisti!U37+M_Vendite!T80)</f>
        <v>0</v>
      </c>
      <c r="T14" s="79">
        <f>+(I_Vendite_Acquisti!V14*I_Vendite_Acquisti!$D14)*(I_Vendite_Acquisti!V37+M_Vendite!U80)</f>
        <v>0</v>
      </c>
      <c r="U14" s="79">
        <f>+(I_Vendite_Acquisti!W14*I_Vendite_Acquisti!$D14)*(I_Vendite_Acquisti!W37+M_Vendite!V80)</f>
        <v>0</v>
      </c>
      <c r="V14" s="79">
        <f>+(I_Vendite_Acquisti!X14*I_Vendite_Acquisti!$D14)*(I_Vendite_Acquisti!X37+M_Vendite!W80)</f>
        <v>0</v>
      </c>
      <c r="W14" s="79">
        <f>+(I_Vendite_Acquisti!Y14*I_Vendite_Acquisti!$D14)*(I_Vendite_Acquisti!Y37+M_Vendite!X80)</f>
        <v>0</v>
      </c>
      <c r="X14" s="79">
        <f>+(I_Vendite_Acquisti!Z14*I_Vendite_Acquisti!$D14)*(I_Vendite_Acquisti!Z37+M_Vendite!Y80)</f>
        <v>0</v>
      </c>
      <c r="Y14" s="79">
        <f>+(I_Vendite_Acquisti!AA14*I_Vendite_Acquisti!$D14)*(I_Vendite_Acquisti!AA37+M_Vendite!Z80)</f>
        <v>0</v>
      </c>
      <c r="Z14" s="79">
        <f>+(I_Vendite_Acquisti!AB14*I_Vendite_Acquisti!$D14)*(I_Vendite_Acquisti!AB37+M_Vendite!AA80)</f>
        <v>0</v>
      </c>
      <c r="AA14" s="79">
        <f>+(I_Vendite_Acquisti!AC14*I_Vendite_Acquisti!$D14)*(I_Vendite_Acquisti!AC37+M_Vendite!AB80)</f>
        <v>0</v>
      </c>
      <c r="AB14" s="79">
        <f>+(I_Vendite_Acquisti!AD14*I_Vendite_Acquisti!$D14)*(I_Vendite_Acquisti!AD37+M_Vendite!AC80)</f>
        <v>0</v>
      </c>
      <c r="AC14" s="79">
        <f>+(I_Vendite_Acquisti!AE14*I_Vendite_Acquisti!$D14)*(I_Vendite_Acquisti!AE37+M_Vendite!AD80)</f>
        <v>0</v>
      </c>
      <c r="AD14" s="79">
        <f>+(I_Vendite_Acquisti!AF14*I_Vendite_Acquisti!$D14)*(I_Vendite_Acquisti!AF37+M_Vendite!AE80)</f>
        <v>0</v>
      </c>
      <c r="AE14" s="79">
        <f>+(I_Vendite_Acquisti!AG14*I_Vendite_Acquisti!$D14)*(I_Vendite_Acquisti!AG37+M_Vendite!AF80)</f>
        <v>0</v>
      </c>
      <c r="AF14" s="79">
        <f>+(I_Vendite_Acquisti!AH14*I_Vendite_Acquisti!$D14)*(I_Vendite_Acquisti!AH37+M_Vendite!AG80)</f>
        <v>0</v>
      </c>
      <c r="AG14" s="79">
        <f>+(I_Vendite_Acquisti!AI14*I_Vendite_Acquisti!$D14)*(I_Vendite_Acquisti!AI37+M_Vendite!AH80)</f>
        <v>0</v>
      </c>
      <c r="AH14" s="79">
        <f>+(I_Vendite_Acquisti!AJ14*I_Vendite_Acquisti!$D14)*(I_Vendite_Acquisti!AJ37+M_Vendite!AI80)</f>
        <v>0</v>
      </c>
      <c r="AI14" s="79">
        <f>+(I_Vendite_Acquisti!AK14*I_Vendite_Acquisti!$D14)*(I_Vendite_Acquisti!AK37+M_Vendite!AJ80)</f>
        <v>0</v>
      </c>
      <c r="AJ14" s="79">
        <f>+(I_Vendite_Acquisti!AL14*I_Vendite_Acquisti!$D14)*(I_Vendite_Acquisti!AL37+M_Vendite!AK80)</f>
        <v>0</v>
      </c>
      <c r="AK14" s="79">
        <f>+(I_Vendite_Acquisti!AM14*I_Vendite_Acquisti!$D14)*(I_Vendite_Acquisti!AM37+M_Vendite!AL80)</f>
        <v>0</v>
      </c>
      <c r="AL14" s="79">
        <f>+(I_Vendite_Acquisti!AN14*I_Vendite_Acquisti!$D14)*(I_Vendite_Acquisti!AN37+M_Vendite!AM80)</f>
        <v>0</v>
      </c>
      <c r="AM14" s="80">
        <f>+(I_Vendite_Acquisti!AO14*I_Vendite_Acquisti!$D14)*(I_Vendite_Acquisti!AO37+M_Vendite!AN80)</f>
        <v>0</v>
      </c>
    </row>
    <row r="15" spans="2:39" ht="14.4" x14ac:dyDescent="0.3">
      <c r="B15" s="20"/>
      <c r="C15" s="51" t="str">
        <f>+I_Vendite_Acquisti!C15</f>
        <v>Prodotto 7</v>
      </c>
      <c r="D15" s="54">
        <f>+(I_Vendite_Acquisti!F15*I_Vendite_Acquisti!$D15)*(I_Vendite_Acquisti!F38+M_Vendite!E81)</f>
        <v>0</v>
      </c>
      <c r="E15" s="79">
        <f>+(I_Vendite_Acquisti!G15*I_Vendite_Acquisti!$D15)*(I_Vendite_Acquisti!G38+M_Vendite!F81)</f>
        <v>0</v>
      </c>
      <c r="F15" s="79">
        <f>+(I_Vendite_Acquisti!H15*I_Vendite_Acquisti!$D15)*(I_Vendite_Acquisti!H38+M_Vendite!G81)</f>
        <v>0</v>
      </c>
      <c r="G15" s="79">
        <f>+(I_Vendite_Acquisti!I15*I_Vendite_Acquisti!$D15)*(I_Vendite_Acquisti!I38+M_Vendite!H81)</f>
        <v>0</v>
      </c>
      <c r="H15" s="79">
        <f>+(I_Vendite_Acquisti!J15*I_Vendite_Acquisti!$D15)*(I_Vendite_Acquisti!J38+M_Vendite!I81)</f>
        <v>0</v>
      </c>
      <c r="I15" s="79">
        <f>+(I_Vendite_Acquisti!K15*I_Vendite_Acquisti!$D15)*(I_Vendite_Acquisti!K38+M_Vendite!J81)</f>
        <v>0</v>
      </c>
      <c r="J15" s="79">
        <f>+(I_Vendite_Acquisti!L15*I_Vendite_Acquisti!$D15)*(I_Vendite_Acquisti!L38+M_Vendite!K81)</f>
        <v>0</v>
      </c>
      <c r="K15" s="79">
        <f>+(I_Vendite_Acquisti!M15*I_Vendite_Acquisti!$D15)*(I_Vendite_Acquisti!M38+M_Vendite!L81)</f>
        <v>0</v>
      </c>
      <c r="L15" s="79">
        <f>+(I_Vendite_Acquisti!N15*I_Vendite_Acquisti!$D15)*(I_Vendite_Acquisti!N38+M_Vendite!M81)</f>
        <v>0</v>
      </c>
      <c r="M15" s="79">
        <f>+(I_Vendite_Acquisti!O15*I_Vendite_Acquisti!$D15)*(I_Vendite_Acquisti!O38+M_Vendite!N81)</f>
        <v>0</v>
      </c>
      <c r="N15" s="79">
        <f>+(I_Vendite_Acquisti!P15*I_Vendite_Acquisti!$D15)*(I_Vendite_Acquisti!P38+M_Vendite!O81)</f>
        <v>0</v>
      </c>
      <c r="O15" s="79">
        <f>+(I_Vendite_Acquisti!Q15*I_Vendite_Acquisti!$D15)*(I_Vendite_Acquisti!Q38+M_Vendite!P81)</f>
        <v>0</v>
      </c>
      <c r="P15" s="79">
        <f>+(I_Vendite_Acquisti!R15*I_Vendite_Acquisti!$D15)*(I_Vendite_Acquisti!R38+M_Vendite!Q81)</f>
        <v>0</v>
      </c>
      <c r="Q15" s="79">
        <f>+(I_Vendite_Acquisti!S15*I_Vendite_Acquisti!$D15)*(I_Vendite_Acquisti!S38+M_Vendite!R81)</f>
        <v>0</v>
      </c>
      <c r="R15" s="79">
        <f>+(I_Vendite_Acquisti!T15*I_Vendite_Acquisti!$D15)*(I_Vendite_Acquisti!T38+M_Vendite!S81)</f>
        <v>0</v>
      </c>
      <c r="S15" s="79">
        <f>+(I_Vendite_Acquisti!U15*I_Vendite_Acquisti!$D15)*(I_Vendite_Acquisti!U38+M_Vendite!T81)</f>
        <v>0</v>
      </c>
      <c r="T15" s="79">
        <f>+(I_Vendite_Acquisti!V15*I_Vendite_Acquisti!$D15)*(I_Vendite_Acquisti!V38+M_Vendite!U81)</f>
        <v>0</v>
      </c>
      <c r="U15" s="79">
        <f>+(I_Vendite_Acquisti!W15*I_Vendite_Acquisti!$D15)*(I_Vendite_Acquisti!W38+M_Vendite!V81)</f>
        <v>0</v>
      </c>
      <c r="V15" s="79">
        <f>+(I_Vendite_Acquisti!X15*I_Vendite_Acquisti!$D15)*(I_Vendite_Acquisti!X38+M_Vendite!W81)</f>
        <v>0</v>
      </c>
      <c r="W15" s="79">
        <f>+(I_Vendite_Acquisti!Y15*I_Vendite_Acquisti!$D15)*(I_Vendite_Acquisti!Y38+M_Vendite!X81)</f>
        <v>0</v>
      </c>
      <c r="X15" s="79">
        <f>+(I_Vendite_Acquisti!Z15*I_Vendite_Acquisti!$D15)*(I_Vendite_Acquisti!Z38+M_Vendite!Y81)</f>
        <v>0</v>
      </c>
      <c r="Y15" s="79">
        <f>+(I_Vendite_Acquisti!AA15*I_Vendite_Acquisti!$D15)*(I_Vendite_Acquisti!AA38+M_Vendite!Z81)</f>
        <v>0</v>
      </c>
      <c r="Z15" s="79">
        <f>+(I_Vendite_Acquisti!AB15*I_Vendite_Acquisti!$D15)*(I_Vendite_Acquisti!AB38+M_Vendite!AA81)</f>
        <v>0</v>
      </c>
      <c r="AA15" s="79">
        <f>+(I_Vendite_Acquisti!AC15*I_Vendite_Acquisti!$D15)*(I_Vendite_Acquisti!AC38+M_Vendite!AB81)</f>
        <v>0</v>
      </c>
      <c r="AB15" s="79">
        <f>+(I_Vendite_Acquisti!AD15*I_Vendite_Acquisti!$D15)*(I_Vendite_Acquisti!AD38+M_Vendite!AC81)</f>
        <v>0</v>
      </c>
      <c r="AC15" s="79">
        <f>+(I_Vendite_Acquisti!AE15*I_Vendite_Acquisti!$D15)*(I_Vendite_Acquisti!AE38+M_Vendite!AD81)</f>
        <v>0</v>
      </c>
      <c r="AD15" s="79">
        <f>+(I_Vendite_Acquisti!AF15*I_Vendite_Acquisti!$D15)*(I_Vendite_Acquisti!AF38+M_Vendite!AE81)</f>
        <v>0</v>
      </c>
      <c r="AE15" s="79">
        <f>+(I_Vendite_Acquisti!AG15*I_Vendite_Acquisti!$D15)*(I_Vendite_Acquisti!AG38+M_Vendite!AF81)</f>
        <v>0</v>
      </c>
      <c r="AF15" s="79">
        <f>+(I_Vendite_Acquisti!AH15*I_Vendite_Acquisti!$D15)*(I_Vendite_Acquisti!AH38+M_Vendite!AG81)</f>
        <v>0</v>
      </c>
      <c r="AG15" s="79">
        <f>+(I_Vendite_Acquisti!AI15*I_Vendite_Acquisti!$D15)*(I_Vendite_Acquisti!AI38+M_Vendite!AH81)</f>
        <v>0</v>
      </c>
      <c r="AH15" s="79">
        <f>+(I_Vendite_Acquisti!AJ15*I_Vendite_Acquisti!$D15)*(I_Vendite_Acquisti!AJ38+M_Vendite!AI81)</f>
        <v>0</v>
      </c>
      <c r="AI15" s="79">
        <f>+(I_Vendite_Acquisti!AK15*I_Vendite_Acquisti!$D15)*(I_Vendite_Acquisti!AK38+M_Vendite!AJ81)</f>
        <v>0</v>
      </c>
      <c r="AJ15" s="79">
        <f>+(I_Vendite_Acquisti!AL15*I_Vendite_Acquisti!$D15)*(I_Vendite_Acquisti!AL38+M_Vendite!AK81)</f>
        <v>0</v>
      </c>
      <c r="AK15" s="79">
        <f>+(I_Vendite_Acquisti!AM15*I_Vendite_Acquisti!$D15)*(I_Vendite_Acquisti!AM38+M_Vendite!AL81)</f>
        <v>0</v>
      </c>
      <c r="AL15" s="79">
        <f>+(I_Vendite_Acquisti!AN15*I_Vendite_Acquisti!$D15)*(I_Vendite_Acquisti!AN38+M_Vendite!AM81)</f>
        <v>0</v>
      </c>
      <c r="AM15" s="80">
        <f>+(I_Vendite_Acquisti!AO15*I_Vendite_Acquisti!$D15)*(I_Vendite_Acquisti!AO38+M_Vendite!AN81)</f>
        <v>0</v>
      </c>
    </row>
    <row r="16" spans="2:39" ht="16.5" customHeight="1" x14ac:dyDescent="0.3">
      <c r="B16" s="20"/>
      <c r="C16" s="51" t="str">
        <f>+I_Vendite_Acquisti!C16</f>
        <v>Prodotto 8</v>
      </c>
      <c r="D16" s="54">
        <f>+(I_Vendite_Acquisti!F16*I_Vendite_Acquisti!$D16)*(I_Vendite_Acquisti!F39+M_Vendite!E82)</f>
        <v>0</v>
      </c>
      <c r="E16" s="79">
        <f>+(I_Vendite_Acquisti!G16*I_Vendite_Acquisti!$D16)*(I_Vendite_Acquisti!G39+M_Vendite!F82)</f>
        <v>0</v>
      </c>
      <c r="F16" s="79">
        <f>+(I_Vendite_Acquisti!H16*I_Vendite_Acquisti!$D16)*(I_Vendite_Acquisti!H39+M_Vendite!G82)</f>
        <v>0</v>
      </c>
      <c r="G16" s="79">
        <f>+(I_Vendite_Acquisti!I16*I_Vendite_Acquisti!$D16)*(I_Vendite_Acquisti!I39+M_Vendite!H82)</f>
        <v>0</v>
      </c>
      <c r="H16" s="79">
        <f>+(I_Vendite_Acquisti!J16*I_Vendite_Acquisti!$D16)*(I_Vendite_Acquisti!J39+M_Vendite!I82)</f>
        <v>0</v>
      </c>
      <c r="I16" s="79">
        <f>+(I_Vendite_Acquisti!K16*I_Vendite_Acquisti!$D16)*(I_Vendite_Acquisti!K39+M_Vendite!J82)</f>
        <v>0</v>
      </c>
      <c r="J16" s="79">
        <f>+(I_Vendite_Acquisti!L16*I_Vendite_Acquisti!$D16)*(I_Vendite_Acquisti!L39+M_Vendite!K82)</f>
        <v>0</v>
      </c>
      <c r="K16" s="79">
        <f>+(I_Vendite_Acquisti!M16*I_Vendite_Acquisti!$D16)*(I_Vendite_Acquisti!M39+M_Vendite!L82)</f>
        <v>0</v>
      </c>
      <c r="L16" s="79">
        <f>+(I_Vendite_Acquisti!N16*I_Vendite_Acquisti!$D16)*(I_Vendite_Acquisti!N39+M_Vendite!M82)</f>
        <v>0</v>
      </c>
      <c r="M16" s="79">
        <f>+(I_Vendite_Acquisti!O16*I_Vendite_Acquisti!$D16)*(I_Vendite_Acquisti!O39+M_Vendite!N82)</f>
        <v>0</v>
      </c>
      <c r="N16" s="79">
        <f>+(I_Vendite_Acquisti!P16*I_Vendite_Acquisti!$D16)*(I_Vendite_Acquisti!P39+M_Vendite!O82)</f>
        <v>0</v>
      </c>
      <c r="O16" s="79">
        <f>+(I_Vendite_Acquisti!Q16*I_Vendite_Acquisti!$D16)*(I_Vendite_Acquisti!Q39+M_Vendite!P82)</f>
        <v>0</v>
      </c>
      <c r="P16" s="79">
        <f>+(I_Vendite_Acquisti!R16*I_Vendite_Acquisti!$D16)*(I_Vendite_Acquisti!R39+M_Vendite!Q82)</f>
        <v>0</v>
      </c>
      <c r="Q16" s="79">
        <f>+(I_Vendite_Acquisti!S16*I_Vendite_Acquisti!$D16)*(I_Vendite_Acquisti!S39+M_Vendite!R82)</f>
        <v>0</v>
      </c>
      <c r="R16" s="79">
        <f>+(I_Vendite_Acquisti!T16*I_Vendite_Acquisti!$D16)*(I_Vendite_Acquisti!T39+M_Vendite!S82)</f>
        <v>0</v>
      </c>
      <c r="S16" s="79">
        <f>+(I_Vendite_Acquisti!U16*I_Vendite_Acquisti!$D16)*(I_Vendite_Acquisti!U39+M_Vendite!T82)</f>
        <v>0</v>
      </c>
      <c r="T16" s="79">
        <f>+(I_Vendite_Acquisti!V16*I_Vendite_Acquisti!$D16)*(I_Vendite_Acquisti!V39+M_Vendite!U82)</f>
        <v>0</v>
      </c>
      <c r="U16" s="79">
        <f>+(I_Vendite_Acquisti!W16*I_Vendite_Acquisti!$D16)*(I_Vendite_Acquisti!W39+M_Vendite!V82)</f>
        <v>0</v>
      </c>
      <c r="V16" s="79">
        <f>+(I_Vendite_Acquisti!X16*I_Vendite_Acquisti!$D16)*(I_Vendite_Acquisti!X39+M_Vendite!W82)</f>
        <v>0</v>
      </c>
      <c r="W16" s="79">
        <f>+(I_Vendite_Acquisti!Y16*I_Vendite_Acquisti!$D16)*(I_Vendite_Acquisti!Y39+M_Vendite!X82)</f>
        <v>0</v>
      </c>
      <c r="X16" s="79">
        <f>+(I_Vendite_Acquisti!Z16*I_Vendite_Acquisti!$D16)*(I_Vendite_Acquisti!Z39+M_Vendite!Y82)</f>
        <v>0</v>
      </c>
      <c r="Y16" s="79">
        <f>+(I_Vendite_Acquisti!AA16*I_Vendite_Acquisti!$D16)*(I_Vendite_Acquisti!AA39+M_Vendite!Z82)</f>
        <v>0</v>
      </c>
      <c r="Z16" s="79">
        <f>+(I_Vendite_Acquisti!AB16*I_Vendite_Acquisti!$D16)*(I_Vendite_Acquisti!AB39+M_Vendite!AA82)</f>
        <v>0</v>
      </c>
      <c r="AA16" s="79">
        <f>+(I_Vendite_Acquisti!AC16*I_Vendite_Acquisti!$D16)*(I_Vendite_Acquisti!AC39+M_Vendite!AB82)</f>
        <v>0</v>
      </c>
      <c r="AB16" s="79">
        <f>+(I_Vendite_Acquisti!AD16*I_Vendite_Acquisti!$D16)*(I_Vendite_Acquisti!AD39+M_Vendite!AC82)</f>
        <v>0</v>
      </c>
      <c r="AC16" s="79">
        <f>+(I_Vendite_Acquisti!AE16*I_Vendite_Acquisti!$D16)*(I_Vendite_Acquisti!AE39+M_Vendite!AD82)</f>
        <v>0</v>
      </c>
      <c r="AD16" s="79">
        <f>+(I_Vendite_Acquisti!AF16*I_Vendite_Acquisti!$D16)*(I_Vendite_Acquisti!AF39+M_Vendite!AE82)</f>
        <v>0</v>
      </c>
      <c r="AE16" s="79">
        <f>+(I_Vendite_Acquisti!AG16*I_Vendite_Acquisti!$D16)*(I_Vendite_Acquisti!AG39+M_Vendite!AF82)</f>
        <v>0</v>
      </c>
      <c r="AF16" s="79">
        <f>+(I_Vendite_Acquisti!AH16*I_Vendite_Acquisti!$D16)*(I_Vendite_Acquisti!AH39+M_Vendite!AG82)</f>
        <v>0</v>
      </c>
      <c r="AG16" s="79">
        <f>+(I_Vendite_Acquisti!AI16*I_Vendite_Acquisti!$D16)*(I_Vendite_Acquisti!AI39+M_Vendite!AH82)</f>
        <v>0</v>
      </c>
      <c r="AH16" s="79">
        <f>+(I_Vendite_Acquisti!AJ16*I_Vendite_Acquisti!$D16)*(I_Vendite_Acquisti!AJ39+M_Vendite!AI82)</f>
        <v>0</v>
      </c>
      <c r="AI16" s="79">
        <f>+(I_Vendite_Acquisti!AK16*I_Vendite_Acquisti!$D16)*(I_Vendite_Acquisti!AK39+M_Vendite!AJ82)</f>
        <v>0</v>
      </c>
      <c r="AJ16" s="79">
        <f>+(I_Vendite_Acquisti!AL16*I_Vendite_Acquisti!$D16)*(I_Vendite_Acquisti!AL39+M_Vendite!AK82)</f>
        <v>0</v>
      </c>
      <c r="AK16" s="79">
        <f>+(I_Vendite_Acquisti!AM16*I_Vendite_Acquisti!$D16)*(I_Vendite_Acquisti!AM39+M_Vendite!AL82)</f>
        <v>0</v>
      </c>
      <c r="AL16" s="79">
        <f>+(I_Vendite_Acquisti!AN16*I_Vendite_Acquisti!$D16)*(I_Vendite_Acquisti!AN39+M_Vendite!AM82)</f>
        <v>0</v>
      </c>
      <c r="AM16" s="80">
        <f>+(I_Vendite_Acquisti!AO16*I_Vendite_Acquisti!$D16)*(I_Vendite_Acquisti!AO39+M_Vendite!AN82)</f>
        <v>0</v>
      </c>
    </row>
    <row r="17" spans="1:39" ht="14.4" x14ac:dyDescent="0.3">
      <c r="B17" s="20"/>
      <c r="C17" s="51" t="str">
        <f>+I_Vendite_Acquisti!C17</f>
        <v>Prodotto 9</v>
      </c>
      <c r="D17" s="54">
        <f>+(I_Vendite_Acquisti!F17*I_Vendite_Acquisti!$D17)*(I_Vendite_Acquisti!F40+M_Vendite!E83)</f>
        <v>0</v>
      </c>
      <c r="E17" s="79">
        <f>+(I_Vendite_Acquisti!G17*I_Vendite_Acquisti!$D17)*(I_Vendite_Acquisti!G40+M_Vendite!F83)</f>
        <v>0</v>
      </c>
      <c r="F17" s="79">
        <f>+(I_Vendite_Acquisti!H17*I_Vendite_Acquisti!$D17)*(I_Vendite_Acquisti!H40+M_Vendite!G83)</f>
        <v>0</v>
      </c>
      <c r="G17" s="79">
        <f>+(I_Vendite_Acquisti!I17*I_Vendite_Acquisti!$D17)*(I_Vendite_Acquisti!I40+M_Vendite!H83)</f>
        <v>0</v>
      </c>
      <c r="H17" s="79">
        <f>+(I_Vendite_Acquisti!J17*I_Vendite_Acquisti!$D17)*(I_Vendite_Acquisti!J40+M_Vendite!I83)</f>
        <v>0</v>
      </c>
      <c r="I17" s="79">
        <f>+(I_Vendite_Acquisti!K17*I_Vendite_Acquisti!$D17)*(I_Vendite_Acquisti!K40+M_Vendite!J83)</f>
        <v>0</v>
      </c>
      <c r="J17" s="79">
        <f>+(I_Vendite_Acquisti!L17*I_Vendite_Acquisti!$D17)*(I_Vendite_Acquisti!L40+M_Vendite!K83)</f>
        <v>0</v>
      </c>
      <c r="K17" s="79">
        <f>+(I_Vendite_Acquisti!M17*I_Vendite_Acquisti!$D17)*(I_Vendite_Acquisti!M40+M_Vendite!L83)</f>
        <v>0</v>
      </c>
      <c r="L17" s="79">
        <f>+(I_Vendite_Acquisti!N17*I_Vendite_Acquisti!$D17)*(I_Vendite_Acquisti!N40+M_Vendite!M83)</f>
        <v>0</v>
      </c>
      <c r="M17" s="79">
        <f>+(I_Vendite_Acquisti!O17*I_Vendite_Acquisti!$D17)*(I_Vendite_Acquisti!O40+M_Vendite!N83)</f>
        <v>0</v>
      </c>
      <c r="N17" s="79">
        <f>+(I_Vendite_Acquisti!P17*I_Vendite_Acquisti!$D17)*(I_Vendite_Acquisti!P40+M_Vendite!O83)</f>
        <v>0</v>
      </c>
      <c r="O17" s="79">
        <f>+(I_Vendite_Acquisti!Q17*I_Vendite_Acquisti!$D17)*(I_Vendite_Acquisti!Q40+M_Vendite!P83)</f>
        <v>0</v>
      </c>
      <c r="P17" s="79">
        <f>+(I_Vendite_Acquisti!R17*I_Vendite_Acquisti!$D17)*(I_Vendite_Acquisti!R40+M_Vendite!Q83)</f>
        <v>0</v>
      </c>
      <c r="Q17" s="79">
        <f>+(I_Vendite_Acquisti!S17*I_Vendite_Acquisti!$D17)*(I_Vendite_Acquisti!S40+M_Vendite!R83)</f>
        <v>0</v>
      </c>
      <c r="R17" s="79">
        <f>+(I_Vendite_Acquisti!T17*I_Vendite_Acquisti!$D17)*(I_Vendite_Acquisti!T40+M_Vendite!S83)</f>
        <v>0</v>
      </c>
      <c r="S17" s="79">
        <f>+(I_Vendite_Acquisti!U17*I_Vendite_Acquisti!$D17)*(I_Vendite_Acquisti!U40+M_Vendite!T83)</f>
        <v>0</v>
      </c>
      <c r="T17" s="79">
        <f>+(I_Vendite_Acquisti!V17*I_Vendite_Acquisti!$D17)*(I_Vendite_Acquisti!V40+M_Vendite!U83)</f>
        <v>0</v>
      </c>
      <c r="U17" s="79">
        <f>+(I_Vendite_Acquisti!W17*I_Vendite_Acquisti!$D17)*(I_Vendite_Acquisti!W40+M_Vendite!V83)</f>
        <v>0</v>
      </c>
      <c r="V17" s="79">
        <f>+(I_Vendite_Acquisti!X17*I_Vendite_Acquisti!$D17)*(I_Vendite_Acquisti!X40+M_Vendite!W83)</f>
        <v>0</v>
      </c>
      <c r="W17" s="79">
        <f>+(I_Vendite_Acquisti!Y17*I_Vendite_Acquisti!$D17)*(I_Vendite_Acquisti!Y40+M_Vendite!X83)</f>
        <v>0</v>
      </c>
      <c r="X17" s="79">
        <f>+(I_Vendite_Acquisti!Z17*I_Vendite_Acquisti!$D17)*(I_Vendite_Acquisti!Z40+M_Vendite!Y83)</f>
        <v>0</v>
      </c>
      <c r="Y17" s="79">
        <f>+(I_Vendite_Acquisti!AA17*I_Vendite_Acquisti!$D17)*(I_Vendite_Acquisti!AA40+M_Vendite!Z83)</f>
        <v>0</v>
      </c>
      <c r="Z17" s="79">
        <f>+(I_Vendite_Acquisti!AB17*I_Vendite_Acquisti!$D17)*(I_Vendite_Acquisti!AB40+M_Vendite!AA83)</f>
        <v>0</v>
      </c>
      <c r="AA17" s="79">
        <f>+(I_Vendite_Acquisti!AC17*I_Vendite_Acquisti!$D17)*(I_Vendite_Acquisti!AC40+M_Vendite!AB83)</f>
        <v>0</v>
      </c>
      <c r="AB17" s="79">
        <f>+(I_Vendite_Acquisti!AD17*I_Vendite_Acquisti!$D17)*(I_Vendite_Acquisti!AD40+M_Vendite!AC83)</f>
        <v>0</v>
      </c>
      <c r="AC17" s="79">
        <f>+(I_Vendite_Acquisti!AE17*I_Vendite_Acquisti!$D17)*(I_Vendite_Acquisti!AE40+M_Vendite!AD83)</f>
        <v>0</v>
      </c>
      <c r="AD17" s="79">
        <f>+(I_Vendite_Acquisti!AF17*I_Vendite_Acquisti!$D17)*(I_Vendite_Acquisti!AF40+M_Vendite!AE83)</f>
        <v>0</v>
      </c>
      <c r="AE17" s="79">
        <f>+(I_Vendite_Acquisti!AG17*I_Vendite_Acquisti!$D17)*(I_Vendite_Acquisti!AG40+M_Vendite!AF83)</f>
        <v>0</v>
      </c>
      <c r="AF17" s="79">
        <f>+(I_Vendite_Acquisti!AH17*I_Vendite_Acquisti!$D17)*(I_Vendite_Acquisti!AH40+M_Vendite!AG83)</f>
        <v>0</v>
      </c>
      <c r="AG17" s="79">
        <f>+(I_Vendite_Acquisti!AI17*I_Vendite_Acquisti!$D17)*(I_Vendite_Acquisti!AI40+M_Vendite!AH83)</f>
        <v>0</v>
      </c>
      <c r="AH17" s="79">
        <f>+(I_Vendite_Acquisti!AJ17*I_Vendite_Acquisti!$D17)*(I_Vendite_Acquisti!AJ40+M_Vendite!AI83)</f>
        <v>0</v>
      </c>
      <c r="AI17" s="79">
        <f>+(I_Vendite_Acquisti!AK17*I_Vendite_Acquisti!$D17)*(I_Vendite_Acquisti!AK40+M_Vendite!AJ83)</f>
        <v>0</v>
      </c>
      <c r="AJ17" s="79">
        <f>+(I_Vendite_Acquisti!AL17*I_Vendite_Acquisti!$D17)*(I_Vendite_Acquisti!AL40+M_Vendite!AK83)</f>
        <v>0</v>
      </c>
      <c r="AK17" s="79">
        <f>+(I_Vendite_Acquisti!AM17*I_Vendite_Acquisti!$D17)*(I_Vendite_Acquisti!AM40+M_Vendite!AL83)</f>
        <v>0</v>
      </c>
      <c r="AL17" s="79">
        <f>+(I_Vendite_Acquisti!AN17*I_Vendite_Acquisti!$D17)*(I_Vendite_Acquisti!AN40+M_Vendite!AM83)</f>
        <v>0</v>
      </c>
      <c r="AM17" s="80">
        <f>+(I_Vendite_Acquisti!AO17*I_Vendite_Acquisti!$D17)*(I_Vendite_Acquisti!AO40+M_Vendite!AN83)</f>
        <v>0</v>
      </c>
    </row>
    <row r="18" spans="1:39" ht="14.4" x14ac:dyDescent="0.3">
      <c r="C18" s="51" t="str">
        <f>+I_Vendite_Acquisti!C18</f>
        <v>Prodotto 10</v>
      </c>
      <c r="D18" s="54">
        <f>+(I_Vendite_Acquisti!F18*I_Vendite_Acquisti!$D18)*(I_Vendite_Acquisti!F41+M_Vendite!E84)</f>
        <v>0</v>
      </c>
      <c r="E18" s="79">
        <f>+(I_Vendite_Acquisti!G18*I_Vendite_Acquisti!$D18)*(I_Vendite_Acquisti!G41+M_Vendite!F84)</f>
        <v>0</v>
      </c>
      <c r="F18" s="79">
        <f>+(I_Vendite_Acquisti!H18*I_Vendite_Acquisti!$D18)*(I_Vendite_Acquisti!H41+M_Vendite!G84)</f>
        <v>0</v>
      </c>
      <c r="G18" s="79">
        <f>+(I_Vendite_Acquisti!I18*I_Vendite_Acquisti!$D18)*(I_Vendite_Acquisti!I41+M_Vendite!H84)</f>
        <v>0</v>
      </c>
      <c r="H18" s="79">
        <f>+(I_Vendite_Acquisti!J18*I_Vendite_Acquisti!$D18)*(I_Vendite_Acquisti!J41+M_Vendite!I84)</f>
        <v>0</v>
      </c>
      <c r="I18" s="79">
        <f>+(I_Vendite_Acquisti!K18*I_Vendite_Acquisti!$D18)*(I_Vendite_Acquisti!K41+M_Vendite!J84)</f>
        <v>0</v>
      </c>
      <c r="J18" s="79">
        <f>+(I_Vendite_Acquisti!L18*I_Vendite_Acquisti!$D18)*(I_Vendite_Acquisti!L41+M_Vendite!K84)</f>
        <v>0</v>
      </c>
      <c r="K18" s="79">
        <f>+(I_Vendite_Acquisti!M18*I_Vendite_Acquisti!$D18)*(I_Vendite_Acquisti!M41+M_Vendite!L84)</f>
        <v>0</v>
      </c>
      <c r="L18" s="79">
        <f>+(I_Vendite_Acquisti!N18*I_Vendite_Acquisti!$D18)*(I_Vendite_Acquisti!N41+M_Vendite!M84)</f>
        <v>0</v>
      </c>
      <c r="M18" s="79">
        <f>+(I_Vendite_Acquisti!O18*I_Vendite_Acquisti!$D18)*(I_Vendite_Acquisti!O41+M_Vendite!N84)</f>
        <v>0</v>
      </c>
      <c r="N18" s="79">
        <f>+(I_Vendite_Acquisti!P18*I_Vendite_Acquisti!$D18)*(I_Vendite_Acquisti!P41+M_Vendite!O84)</f>
        <v>0</v>
      </c>
      <c r="O18" s="79">
        <f>+(I_Vendite_Acquisti!Q18*I_Vendite_Acquisti!$D18)*(I_Vendite_Acquisti!Q41+M_Vendite!P84)</f>
        <v>0</v>
      </c>
      <c r="P18" s="79">
        <f>+(I_Vendite_Acquisti!R18*I_Vendite_Acquisti!$D18)*(I_Vendite_Acquisti!R41+M_Vendite!Q84)</f>
        <v>0</v>
      </c>
      <c r="Q18" s="79">
        <f>+(I_Vendite_Acquisti!S18*I_Vendite_Acquisti!$D18)*(I_Vendite_Acquisti!S41+M_Vendite!R84)</f>
        <v>0</v>
      </c>
      <c r="R18" s="79">
        <f>+(I_Vendite_Acquisti!T18*I_Vendite_Acquisti!$D18)*(I_Vendite_Acquisti!T41+M_Vendite!S84)</f>
        <v>0</v>
      </c>
      <c r="S18" s="79">
        <f>+(I_Vendite_Acquisti!U18*I_Vendite_Acquisti!$D18)*(I_Vendite_Acquisti!U41+M_Vendite!T84)</f>
        <v>0</v>
      </c>
      <c r="T18" s="79">
        <f>+(I_Vendite_Acquisti!V18*I_Vendite_Acquisti!$D18)*(I_Vendite_Acquisti!V41+M_Vendite!U84)</f>
        <v>0</v>
      </c>
      <c r="U18" s="79">
        <f>+(I_Vendite_Acquisti!W18*I_Vendite_Acquisti!$D18)*(I_Vendite_Acquisti!W41+M_Vendite!V84)</f>
        <v>0</v>
      </c>
      <c r="V18" s="79">
        <f>+(I_Vendite_Acquisti!X18*I_Vendite_Acquisti!$D18)*(I_Vendite_Acquisti!X41+M_Vendite!W84)</f>
        <v>0</v>
      </c>
      <c r="W18" s="79">
        <f>+(I_Vendite_Acquisti!Y18*I_Vendite_Acquisti!$D18)*(I_Vendite_Acquisti!Y41+M_Vendite!X84)</f>
        <v>0</v>
      </c>
      <c r="X18" s="79">
        <f>+(I_Vendite_Acquisti!Z18*I_Vendite_Acquisti!$D18)*(I_Vendite_Acquisti!Z41+M_Vendite!Y84)</f>
        <v>0</v>
      </c>
      <c r="Y18" s="79">
        <f>+(I_Vendite_Acquisti!AA18*I_Vendite_Acquisti!$D18)*(I_Vendite_Acquisti!AA41+M_Vendite!Z84)</f>
        <v>0</v>
      </c>
      <c r="Z18" s="79">
        <f>+(I_Vendite_Acquisti!AB18*I_Vendite_Acquisti!$D18)*(I_Vendite_Acquisti!AB41+M_Vendite!AA84)</f>
        <v>0</v>
      </c>
      <c r="AA18" s="79">
        <f>+(I_Vendite_Acquisti!AC18*I_Vendite_Acquisti!$D18)*(I_Vendite_Acquisti!AC41+M_Vendite!AB84)</f>
        <v>0</v>
      </c>
      <c r="AB18" s="79">
        <f>+(I_Vendite_Acquisti!AD18*I_Vendite_Acquisti!$D18)*(I_Vendite_Acquisti!AD41+M_Vendite!AC84)</f>
        <v>0</v>
      </c>
      <c r="AC18" s="79">
        <f>+(I_Vendite_Acquisti!AE18*I_Vendite_Acquisti!$D18)*(I_Vendite_Acquisti!AE41+M_Vendite!AD84)</f>
        <v>0</v>
      </c>
      <c r="AD18" s="79">
        <f>+(I_Vendite_Acquisti!AF18*I_Vendite_Acquisti!$D18)*(I_Vendite_Acquisti!AF41+M_Vendite!AE84)</f>
        <v>0</v>
      </c>
      <c r="AE18" s="79">
        <f>+(I_Vendite_Acquisti!AG18*I_Vendite_Acquisti!$D18)*(I_Vendite_Acquisti!AG41+M_Vendite!AF84)</f>
        <v>0</v>
      </c>
      <c r="AF18" s="79">
        <f>+(I_Vendite_Acquisti!AH18*I_Vendite_Acquisti!$D18)*(I_Vendite_Acquisti!AH41+M_Vendite!AG84)</f>
        <v>0</v>
      </c>
      <c r="AG18" s="79">
        <f>+(I_Vendite_Acquisti!AI18*I_Vendite_Acquisti!$D18)*(I_Vendite_Acquisti!AI41+M_Vendite!AH84)</f>
        <v>0</v>
      </c>
      <c r="AH18" s="79">
        <f>+(I_Vendite_Acquisti!AJ18*I_Vendite_Acquisti!$D18)*(I_Vendite_Acquisti!AJ41+M_Vendite!AI84)</f>
        <v>0</v>
      </c>
      <c r="AI18" s="79">
        <f>+(I_Vendite_Acquisti!AK18*I_Vendite_Acquisti!$D18)*(I_Vendite_Acquisti!AK41+M_Vendite!AJ84)</f>
        <v>0</v>
      </c>
      <c r="AJ18" s="79">
        <f>+(I_Vendite_Acquisti!AL18*I_Vendite_Acquisti!$D18)*(I_Vendite_Acquisti!AL41+M_Vendite!AK84)</f>
        <v>0</v>
      </c>
      <c r="AK18" s="79">
        <f>+(I_Vendite_Acquisti!AM18*I_Vendite_Acquisti!$D18)*(I_Vendite_Acquisti!AM41+M_Vendite!AL84)</f>
        <v>0</v>
      </c>
      <c r="AL18" s="79">
        <f>+(I_Vendite_Acquisti!AN18*I_Vendite_Acquisti!$D18)*(I_Vendite_Acquisti!AN41+M_Vendite!AM84)</f>
        <v>0</v>
      </c>
      <c r="AM18" s="80">
        <f>+(I_Vendite_Acquisti!AO18*I_Vendite_Acquisti!$D18)*(I_Vendite_Acquisti!AO41+M_Vendite!AN84)</f>
        <v>0</v>
      </c>
    </row>
    <row r="19" spans="1:39" ht="14.4" x14ac:dyDescent="0.3">
      <c r="B19" s="17"/>
      <c r="C19" s="51" t="str">
        <f>+I_Vendite_Acquisti!C19</f>
        <v>Prodotto 11</v>
      </c>
      <c r="D19" s="54">
        <f>+(I_Vendite_Acquisti!F19*I_Vendite_Acquisti!$D19)*(I_Vendite_Acquisti!F42+M_Vendite!E85)</f>
        <v>0</v>
      </c>
      <c r="E19" s="79">
        <f>+(I_Vendite_Acquisti!G19*I_Vendite_Acquisti!$D19)*(I_Vendite_Acquisti!G42+M_Vendite!F85)</f>
        <v>0</v>
      </c>
      <c r="F19" s="79">
        <f>+(I_Vendite_Acquisti!H19*I_Vendite_Acquisti!$D19)*(I_Vendite_Acquisti!H42+M_Vendite!G85)</f>
        <v>0</v>
      </c>
      <c r="G19" s="79">
        <f>+(I_Vendite_Acquisti!I19*I_Vendite_Acquisti!$D19)*(I_Vendite_Acquisti!I42+M_Vendite!H85)</f>
        <v>0</v>
      </c>
      <c r="H19" s="79">
        <f>+(I_Vendite_Acquisti!J19*I_Vendite_Acquisti!$D19)*(I_Vendite_Acquisti!J42+M_Vendite!I85)</f>
        <v>0</v>
      </c>
      <c r="I19" s="79">
        <f>+(I_Vendite_Acquisti!K19*I_Vendite_Acquisti!$D19)*(I_Vendite_Acquisti!K42+M_Vendite!J85)</f>
        <v>0</v>
      </c>
      <c r="J19" s="79">
        <f>+(I_Vendite_Acquisti!L19*I_Vendite_Acquisti!$D19)*(I_Vendite_Acquisti!L42+M_Vendite!K85)</f>
        <v>0</v>
      </c>
      <c r="K19" s="79">
        <f>+(I_Vendite_Acquisti!M19*I_Vendite_Acquisti!$D19)*(I_Vendite_Acquisti!M42+M_Vendite!L85)</f>
        <v>0</v>
      </c>
      <c r="L19" s="79">
        <f>+(I_Vendite_Acquisti!N19*I_Vendite_Acquisti!$D19)*(I_Vendite_Acquisti!N42+M_Vendite!M85)</f>
        <v>0</v>
      </c>
      <c r="M19" s="79">
        <f>+(I_Vendite_Acquisti!O19*I_Vendite_Acquisti!$D19)*(I_Vendite_Acquisti!O42+M_Vendite!N85)</f>
        <v>0</v>
      </c>
      <c r="N19" s="79">
        <f>+(I_Vendite_Acquisti!P19*I_Vendite_Acquisti!$D19)*(I_Vendite_Acquisti!P42+M_Vendite!O85)</f>
        <v>0</v>
      </c>
      <c r="O19" s="79">
        <f>+(I_Vendite_Acquisti!Q19*I_Vendite_Acquisti!$D19)*(I_Vendite_Acquisti!Q42+M_Vendite!P85)</f>
        <v>0</v>
      </c>
      <c r="P19" s="79">
        <f>+(I_Vendite_Acquisti!R19*I_Vendite_Acquisti!$D19)*(I_Vendite_Acquisti!R42+M_Vendite!Q85)</f>
        <v>0</v>
      </c>
      <c r="Q19" s="79">
        <f>+(I_Vendite_Acquisti!S19*I_Vendite_Acquisti!$D19)*(I_Vendite_Acquisti!S42+M_Vendite!R85)</f>
        <v>0</v>
      </c>
      <c r="R19" s="79">
        <f>+(I_Vendite_Acquisti!T19*I_Vendite_Acquisti!$D19)*(I_Vendite_Acquisti!T42+M_Vendite!S85)</f>
        <v>0</v>
      </c>
      <c r="S19" s="79">
        <f>+(I_Vendite_Acquisti!U19*I_Vendite_Acquisti!$D19)*(I_Vendite_Acquisti!U42+M_Vendite!T85)</f>
        <v>0</v>
      </c>
      <c r="T19" s="79">
        <f>+(I_Vendite_Acquisti!V19*I_Vendite_Acquisti!$D19)*(I_Vendite_Acquisti!V42+M_Vendite!U85)</f>
        <v>0</v>
      </c>
      <c r="U19" s="79">
        <f>+(I_Vendite_Acquisti!W19*I_Vendite_Acquisti!$D19)*(I_Vendite_Acquisti!W42+M_Vendite!V85)</f>
        <v>0</v>
      </c>
      <c r="V19" s="79">
        <f>+(I_Vendite_Acquisti!X19*I_Vendite_Acquisti!$D19)*(I_Vendite_Acquisti!X42+M_Vendite!W85)</f>
        <v>0</v>
      </c>
      <c r="W19" s="79">
        <f>+(I_Vendite_Acquisti!Y19*I_Vendite_Acquisti!$D19)*(I_Vendite_Acquisti!Y42+M_Vendite!X85)</f>
        <v>0</v>
      </c>
      <c r="X19" s="79">
        <f>+(I_Vendite_Acquisti!Z19*I_Vendite_Acquisti!$D19)*(I_Vendite_Acquisti!Z42+M_Vendite!Y85)</f>
        <v>0</v>
      </c>
      <c r="Y19" s="79">
        <f>+(I_Vendite_Acquisti!AA19*I_Vendite_Acquisti!$D19)*(I_Vendite_Acquisti!AA42+M_Vendite!Z85)</f>
        <v>0</v>
      </c>
      <c r="Z19" s="79">
        <f>+(I_Vendite_Acquisti!AB19*I_Vendite_Acquisti!$D19)*(I_Vendite_Acquisti!AB42+M_Vendite!AA85)</f>
        <v>0</v>
      </c>
      <c r="AA19" s="79">
        <f>+(I_Vendite_Acquisti!AC19*I_Vendite_Acquisti!$D19)*(I_Vendite_Acquisti!AC42+M_Vendite!AB85)</f>
        <v>0</v>
      </c>
      <c r="AB19" s="79">
        <f>+(I_Vendite_Acquisti!AD19*I_Vendite_Acquisti!$D19)*(I_Vendite_Acquisti!AD42+M_Vendite!AC85)</f>
        <v>0</v>
      </c>
      <c r="AC19" s="79">
        <f>+(I_Vendite_Acquisti!AE19*I_Vendite_Acquisti!$D19)*(I_Vendite_Acquisti!AE42+M_Vendite!AD85)</f>
        <v>0</v>
      </c>
      <c r="AD19" s="79">
        <f>+(I_Vendite_Acquisti!AF19*I_Vendite_Acquisti!$D19)*(I_Vendite_Acquisti!AF42+M_Vendite!AE85)</f>
        <v>0</v>
      </c>
      <c r="AE19" s="79">
        <f>+(I_Vendite_Acquisti!AG19*I_Vendite_Acquisti!$D19)*(I_Vendite_Acquisti!AG42+M_Vendite!AF85)</f>
        <v>0</v>
      </c>
      <c r="AF19" s="79">
        <f>+(I_Vendite_Acquisti!AH19*I_Vendite_Acquisti!$D19)*(I_Vendite_Acquisti!AH42+M_Vendite!AG85)</f>
        <v>0</v>
      </c>
      <c r="AG19" s="79">
        <f>+(I_Vendite_Acquisti!AI19*I_Vendite_Acquisti!$D19)*(I_Vendite_Acquisti!AI42+M_Vendite!AH85)</f>
        <v>0</v>
      </c>
      <c r="AH19" s="79">
        <f>+(I_Vendite_Acquisti!AJ19*I_Vendite_Acquisti!$D19)*(I_Vendite_Acquisti!AJ42+M_Vendite!AI85)</f>
        <v>0</v>
      </c>
      <c r="AI19" s="79">
        <f>+(I_Vendite_Acquisti!AK19*I_Vendite_Acquisti!$D19)*(I_Vendite_Acquisti!AK42+M_Vendite!AJ85)</f>
        <v>0</v>
      </c>
      <c r="AJ19" s="79">
        <f>+(I_Vendite_Acquisti!AL19*I_Vendite_Acquisti!$D19)*(I_Vendite_Acquisti!AL42+M_Vendite!AK85)</f>
        <v>0</v>
      </c>
      <c r="AK19" s="79">
        <f>+(I_Vendite_Acquisti!AM19*I_Vendite_Acquisti!$D19)*(I_Vendite_Acquisti!AM42+M_Vendite!AL85)</f>
        <v>0</v>
      </c>
      <c r="AL19" s="79">
        <f>+(I_Vendite_Acquisti!AN19*I_Vendite_Acquisti!$D19)*(I_Vendite_Acquisti!AN42+M_Vendite!AM85)</f>
        <v>0</v>
      </c>
      <c r="AM19" s="80">
        <f>+(I_Vendite_Acquisti!AO19*I_Vendite_Acquisti!$D19)*(I_Vendite_Acquisti!AO42+M_Vendite!AN85)</f>
        <v>0</v>
      </c>
    </row>
    <row r="20" spans="1:39" ht="14.4" x14ac:dyDescent="0.3">
      <c r="B20" s="20"/>
      <c r="C20" s="51" t="str">
        <f>+I_Vendite_Acquisti!C20</f>
        <v>Prodotto 12</v>
      </c>
      <c r="D20" s="54">
        <f>+(I_Vendite_Acquisti!F20*I_Vendite_Acquisti!$D20)*(I_Vendite_Acquisti!F43+M_Vendite!E86)</f>
        <v>0</v>
      </c>
      <c r="E20" s="79">
        <f>+(I_Vendite_Acquisti!G20*I_Vendite_Acquisti!$D20)*(I_Vendite_Acquisti!G43+M_Vendite!F86)</f>
        <v>0</v>
      </c>
      <c r="F20" s="79">
        <f>+(I_Vendite_Acquisti!H20*I_Vendite_Acquisti!$D20)*(I_Vendite_Acquisti!H43+M_Vendite!G86)</f>
        <v>0</v>
      </c>
      <c r="G20" s="79">
        <f>+(I_Vendite_Acquisti!I20*I_Vendite_Acquisti!$D20)*(I_Vendite_Acquisti!I43+M_Vendite!H86)</f>
        <v>0</v>
      </c>
      <c r="H20" s="79">
        <f>+(I_Vendite_Acquisti!J20*I_Vendite_Acquisti!$D20)*(I_Vendite_Acquisti!J43+M_Vendite!I86)</f>
        <v>0</v>
      </c>
      <c r="I20" s="79">
        <f>+(I_Vendite_Acquisti!K20*I_Vendite_Acquisti!$D20)*(I_Vendite_Acquisti!K43+M_Vendite!J86)</f>
        <v>0</v>
      </c>
      <c r="J20" s="79">
        <f>+(I_Vendite_Acquisti!L20*I_Vendite_Acquisti!$D20)*(I_Vendite_Acquisti!L43+M_Vendite!K86)</f>
        <v>0</v>
      </c>
      <c r="K20" s="79">
        <f>+(I_Vendite_Acquisti!M20*I_Vendite_Acquisti!$D20)*(I_Vendite_Acquisti!M43+M_Vendite!L86)</f>
        <v>0</v>
      </c>
      <c r="L20" s="79">
        <f>+(I_Vendite_Acquisti!N20*I_Vendite_Acquisti!$D20)*(I_Vendite_Acquisti!N43+M_Vendite!M86)</f>
        <v>0</v>
      </c>
      <c r="M20" s="79">
        <f>+(I_Vendite_Acquisti!O20*I_Vendite_Acquisti!$D20)*(I_Vendite_Acquisti!O43+M_Vendite!N86)</f>
        <v>0</v>
      </c>
      <c r="N20" s="79">
        <f>+(I_Vendite_Acquisti!P20*I_Vendite_Acquisti!$D20)*(I_Vendite_Acquisti!P43+M_Vendite!O86)</f>
        <v>0</v>
      </c>
      <c r="O20" s="79">
        <f>+(I_Vendite_Acquisti!Q20*I_Vendite_Acquisti!$D20)*(I_Vendite_Acquisti!Q43+M_Vendite!P86)</f>
        <v>0</v>
      </c>
      <c r="P20" s="79">
        <f>+(I_Vendite_Acquisti!R20*I_Vendite_Acquisti!$D20)*(I_Vendite_Acquisti!R43+M_Vendite!Q86)</f>
        <v>0</v>
      </c>
      <c r="Q20" s="79">
        <f>+(I_Vendite_Acquisti!S20*I_Vendite_Acquisti!$D20)*(I_Vendite_Acquisti!S43+M_Vendite!R86)</f>
        <v>0</v>
      </c>
      <c r="R20" s="79">
        <f>+(I_Vendite_Acquisti!T20*I_Vendite_Acquisti!$D20)*(I_Vendite_Acquisti!T43+M_Vendite!S86)</f>
        <v>0</v>
      </c>
      <c r="S20" s="79">
        <f>+(I_Vendite_Acquisti!U20*I_Vendite_Acquisti!$D20)*(I_Vendite_Acquisti!U43+M_Vendite!T86)</f>
        <v>0</v>
      </c>
      <c r="T20" s="79">
        <f>+(I_Vendite_Acquisti!V20*I_Vendite_Acquisti!$D20)*(I_Vendite_Acquisti!V43+M_Vendite!U86)</f>
        <v>0</v>
      </c>
      <c r="U20" s="79">
        <f>+(I_Vendite_Acquisti!W20*I_Vendite_Acquisti!$D20)*(I_Vendite_Acquisti!W43+M_Vendite!V86)</f>
        <v>0</v>
      </c>
      <c r="V20" s="79">
        <f>+(I_Vendite_Acquisti!X20*I_Vendite_Acquisti!$D20)*(I_Vendite_Acquisti!X43+M_Vendite!W86)</f>
        <v>0</v>
      </c>
      <c r="W20" s="79">
        <f>+(I_Vendite_Acquisti!Y20*I_Vendite_Acquisti!$D20)*(I_Vendite_Acquisti!Y43+M_Vendite!X86)</f>
        <v>0</v>
      </c>
      <c r="X20" s="79">
        <f>+(I_Vendite_Acquisti!Z20*I_Vendite_Acquisti!$D20)*(I_Vendite_Acquisti!Z43+M_Vendite!Y86)</f>
        <v>0</v>
      </c>
      <c r="Y20" s="79">
        <f>+(I_Vendite_Acquisti!AA20*I_Vendite_Acquisti!$D20)*(I_Vendite_Acquisti!AA43+M_Vendite!Z86)</f>
        <v>0</v>
      </c>
      <c r="Z20" s="79">
        <f>+(I_Vendite_Acquisti!AB20*I_Vendite_Acquisti!$D20)*(I_Vendite_Acquisti!AB43+M_Vendite!AA86)</f>
        <v>0</v>
      </c>
      <c r="AA20" s="79">
        <f>+(I_Vendite_Acquisti!AC20*I_Vendite_Acquisti!$D20)*(I_Vendite_Acquisti!AC43+M_Vendite!AB86)</f>
        <v>0</v>
      </c>
      <c r="AB20" s="79">
        <f>+(I_Vendite_Acquisti!AD20*I_Vendite_Acquisti!$D20)*(I_Vendite_Acquisti!AD43+M_Vendite!AC86)</f>
        <v>0</v>
      </c>
      <c r="AC20" s="79">
        <f>+(I_Vendite_Acquisti!AE20*I_Vendite_Acquisti!$D20)*(I_Vendite_Acquisti!AE43+M_Vendite!AD86)</f>
        <v>0</v>
      </c>
      <c r="AD20" s="79">
        <f>+(I_Vendite_Acquisti!AF20*I_Vendite_Acquisti!$D20)*(I_Vendite_Acquisti!AF43+M_Vendite!AE86)</f>
        <v>0</v>
      </c>
      <c r="AE20" s="79">
        <f>+(I_Vendite_Acquisti!AG20*I_Vendite_Acquisti!$D20)*(I_Vendite_Acquisti!AG43+M_Vendite!AF86)</f>
        <v>0</v>
      </c>
      <c r="AF20" s="79">
        <f>+(I_Vendite_Acquisti!AH20*I_Vendite_Acquisti!$D20)*(I_Vendite_Acquisti!AH43+M_Vendite!AG86)</f>
        <v>0</v>
      </c>
      <c r="AG20" s="79">
        <f>+(I_Vendite_Acquisti!AI20*I_Vendite_Acquisti!$D20)*(I_Vendite_Acquisti!AI43+M_Vendite!AH86)</f>
        <v>0</v>
      </c>
      <c r="AH20" s="79">
        <f>+(I_Vendite_Acquisti!AJ20*I_Vendite_Acquisti!$D20)*(I_Vendite_Acquisti!AJ43+M_Vendite!AI86)</f>
        <v>0</v>
      </c>
      <c r="AI20" s="79">
        <f>+(I_Vendite_Acquisti!AK20*I_Vendite_Acquisti!$D20)*(I_Vendite_Acquisti!AK43+M_Vendite!AJ86)</f>
        <v>0</v>
      </c>
      <c r="AJ20" s="79">
        <f>+(I_Vendite_Acquisti!AL20*I_Vendite_Acquisti!$D20)*(I_Vendite_Acquisti!AL43+M_Vendite!AK86)</f>
        <v>0</v>
      </c>
      <c r="AK20" s="79">
        <f>+(I_Vendite_Acquisti!AM20*I_Vendite_Acquisti!$D20)*(I_Vendite_Acquisti!AM43+M_Vendite!AL86)</f>
        <v>0</v>
      </c>
      <c r="AL20" s="79">
        <f>+(I_Vendite_Acquisti!AN20*I_Vendite_Acquisti!$D20)*(I_Vendite_Acquisti!AN43+M_Vendite!AM86)</f>
        <v>0</v>
      </c>
      <c r="AM20" s="80">
        <f>+(I_Vendite_Acquisti!AO20*I_Vendite_Acquisti!$D20)*(I_Vendite_Acquisti!AO43+M_Vendite!AN86)</f>
        <v>0</v>
      </c>
    </row>
    <row r="21" spans="1:39" ht="14.4" x14ac:dyDescent="0.3">
      <c r="B21" s="20"/>
      <c r="C21" s="51" t="str">
        <f>+I_Vendite_Acquisti!C21</f>
        <v>Prodotto 13</v>
      </c>
      <c r="D21" s="54">
        <f>+(I_Vendite_Acquisti!F21*I_Vendite_Acquisti!$D21)*(I_Vendite_Acquisti!F44+M_Vendite!E87)</f>
        <v>0</v>
      </c>
      <c r="E21" s="79">
        <f>+(I_Vendite_Acquisti!G21*I_Vendite_Acquisti!$D21)*(I_Vendite_Acquisti!G44+M_Vendite!F87)</f>
        <v>0</v>
      </c>
      <c r="F21" s="79">
        <f>+(I_Vendite_Acquisti!H21*I_Vendite_Acquisti!$D21)*(I_Vendite_Acquisti!H44+M_Vendite!G87)</f>
        <v>0</v>
      </c>
      <c r="G21" s="79">
        <f>+(I_Vendite_Acquisti!I21*I_Vendite_Acquisti!$D21)*(I_Vendite_Acquisti!I44+M_Vendite!H87)</f>
        <v>0</v>
      </c>
      <c r="H21" s="79">
        <f>+(I_Vendite_Acquisti!J21*I_Vendite_Acquisti!$D21)*(I_Vendite_Acquisti!J44+M_Vendite!I87)</f>
        <v>0</v>
      </c>
      <c r="I21" s="79">
        <f>+(I_Vendite_Acquisti!K21*I_Vendite_Acquisti!$D21)*(I_Vendite_Acquisti!K44+M_Vendite!J87)</f>
        <v>0</v>
      </c>
      <c r="J21" s="79">
        <f>+(I_Vendite_Acquisti!L21*I_Vendite_Acquisti!$D21)*(I_Vendite_Acquisti!L44+M_Vendite!K87)</f>
        <v>0</v>
      </c>
      <c r="K21" s="79">
        <f>+(I_Vendite_Acquisti!M21*I_Vendite_Acquisti!$D21)*(I_Vendite_Acquisti!M44+M_Vendite!L87)</f>
        <v>0</v>
      </c>
      <c r="L21" s="79">
        <f>+(I_Vendite_Acquisti!N21*I_Vendite_Acquisti!$D21)*(I_Vendite_Acquisti!N44+M_Vendite!M87)</f>
        <v>0</v>
      </c>
      <c r="M21" s="79">
        <f>+(I_Vendite_Acquisti!O21*I_Vendite_Acquisti!$D21)*(I_Vendite_Acquisti!O44+M_Vendite!N87)</f>
        <v>0</v>
      </c>
      <c r="N21" s="79">
        <f>+(I_Vendite_Acquisti!P21*I_Vendite_Acquisti!$D21)*(I_Vendite_Acquisti!P44+M_Vendite!O87)</f>
        <v>0</v>
      </c>
      <c r="O21" s="79">
        <f>+(I_Vendite_Acquisti!Q21*I_Vendite_Acquisti!$D21)*(I_Vendite_Acquisti!Q44+M_Vendite!P87)</f>
        <v>0</v>
      </c>
      <c r="P21" s="79">
        <f>+(I_Vendite_Acquisti!R21*I_Vendite_Acquisti!$D21)*(I_Vendite_Acquisti!R44+M_Vendite!Q87)</f>
        <v>0</v>
      </c>
      <c r="Q21" s="79">
        <f>+(I_Vendite_Acquisti!S21*I_Vendite_Acquisti!$D21)*(I_Vendite_Acquisti!S44+M_Vendite!R87)</f>
        <v>0</v>
      </c>
      <c r="R21" s="79">
        <f>+(I_Vendite_Acquisti!T21*I_Vendite_Acquisti!$D21)*(I_Vendite_Acquisti!T44+M_Vendite!S87)</f>
        <v>0</v>
      </c>
      <c r="S21" s="79">
        <f>+(I_Vendite_Acquisti!U21*I_Vendite_Acquisti!$D21)*(I_Vendite_Acquisti!U44+M_Vendite!T87)</f>
        <v>0</v>
      </c>
      <c r="T21" s="79">
        <f>+(I_Vendite_Acquisti!V21*I_Vendite_Acquisti!$D21)*(I_Vendite_Acquisti!V44+M_Vendite!U87)</f>
        <v>0</v>
      </c>
      <c r="U21" s="79">
        <f>+(I_Vendite_Acquisti!W21*I_Vendite_Acquisti!$D21)*(I_Vendite_Acquisti!W44+M_Vendite!V87)</f>
        <v>0</v>
      </c>
      <c r="V21" s="79">
        <f>+(I_Vendite_Acquisti!X21*I_Vendite_Acquisti!$D21)*(I_Vendite_Acquisti!X44+M_Vendite!W87)</f>
        <v>0</v>
      </c>
      <c r="W21" s="79">
        <f>+(I_Vendite_Acquisti!Y21*I_Vendite_Acquisti!$D21)*(I_Vendite_Acquisti!Y44+M_Vendite!X87)</f>
        <v>0</v>
      </c>
      <c r="X21" s="79">
        <f>+(I_Vendite_Acquisti!Z21*I_Vendite_Acquisti!$D21)*(I_Vendite_Acquisti!Z44+M_Vendite!Y87)</f>
        <v>0</v>
      </c>
      <c r="Y21" s="79">
        <f>+(I_Vendite_Acquisti!AA21*I_Vendite_Acquisti!$D21)*(I_Vendite_Acquisti!AA44+M_Vendite!Z87)</f>
        <v>0</v>
      </c>
      <c r="Z21" s="79">
        <f>+(I_Vendite_Acquisti!AB21*I_Vendite_Acquisti!$D21)*(I_Vendite_Acquisti!AB44+M_Vendite!AA87)</f>
        <v>0</v>
      </c>
      <c r="AA21" s="79">
        <f>+(I_Vendite_Acquisti!AC21*I_Vendite_Acquisti!$D21)*(I_Vendite_Acquisti!AC44+M_Vendite!AB87)</f>
        <v>0</v>
      </c>
      <c r="AB21" s="79">
        <f>+(I_Vendite_Acquisti!AD21*I_Vendite_Acquisti!$D21)*(I_Vendite_Acquisti!AD44+M_Vendite!AC87)</f>
        <v>0</v>
      </c>
      <c r="AC21" s="79">
        <f>+(I_Vendite_Acquisti!AE21*I_Vendite_Acquisti!$D21)*(I_Vendite_Acquisti!AE44+M_Vendite!AD87)</f>
        <v>0</v>
      </c>
      <c r="AD21" s="79">
        <f>+(I_Vendite_Acquisti!AF21*I_Vendite_Acquisti!$D21)*(I_Vendite_Acquisti!AF44+M_Vendite!AE87)</f>
        <v>0</v>
      </c>
      <c r="AE21" s="79">
        <f>+(I_Vendite_Acquisti!AG21*I_Vendite_Acquisti!$D21)*(I_Vendite_Acquisti!AG44+M_Vendite!AF87)</f>
        <v>0</v>
      </c>
      <c r="AF21" s="79">
        <f>+(I_Vendite_Acquisti!AH21*I_Vendite_Acquisti!$D21)*(I_Vendite_Acquisti!AH44+M_Vendite!AG87)</f>
        <v>0</v>
      </c>
      <c r="AG21" s="79">
        <f>+(I_Vendite_Acquisti!AI21*I_Vendite_Acquisti!$D21)*(I_Vendite_Acquisti!AI44+M_Vendite!AH87)</f>
        <v>0</v>
      </c>
      <c r="AH21" s="79">
        <f>+(I_Vendite_Acquisti!AJ21*I_Vendite_Acquisti!$D21)*(I_Vendite_Acquisti!AJ44+M_Vendite!AI87)</f>
        <v>0</v>
      </c>
      <c r="AI21" s="79">
        <f>+(I_Vendite_Acquisti!AK21*I_Vendite_Acquisti!$D21)*(I_Vendite_Acquisti!AK44+M_Vendite!AJ87)</f>
        <v>0</v>
      </c>
      <c r="AJ21" s="79">
        <f>+(I_Vendite_Acquisti!AL21*I_Vendite_Acquisti!$D21)*(I_Vendite_Acquisti!AL44+M_Vendite!AK87)</f>
        <v>0</v>
      </c>
      <c r="AK21" s="79">
        <f>+(I_Vendite_Acquisti!AM21*I_Vendite_Acquisti!$D21)*(I_Vendite_Acquisti!AM44+M_Vendite!AL87)</f>
        <v>0</v>
      </c>
      <c r="AL21" s="79">
        <f>+(I_Vendite_Acquisti!AN21*I_Vendite_Acquisti!$D21)*(I_Vendite_Acquisti!AN44+M_Vendite!AM87)</f>
        <v>0</v>
      </c>
      <c r="AM21" s="80">
        <f>+(I_Vendite_Acquisti!AO21*I_Vendite_Acquisti!$D21)*(I_Vendite_Acquisti!AO44+M_Vendite!AN87)</f>
        <v>0</v>
      </c>
    </row>
    <row r="22" spans="1:39" ht="14.4" x14ac:dyDescent="0.3">
      <c r="B22" s="3"/>
      <c r="C22" s="51" t="str">
        <f>+I_Vendite_Acquisti!C22</f>
        <v>Prodotto 14</v>
      </c>
      <c r="D22" s="54">
        <f>+(I_Vendite_Acquisti!F22*I_Vendite_Acquisti!$D22)*(I_Vendite_Acquisti!F45+M_Vendite!E88)</f>
        <v>0</v>
      </c>
      <c r="E22" s="79">
        <f>+(I_Vendite_Acquisti!G22*I_Vendite_Acquisti!$D22)*(I_Vendite_Acquisti!G45+M_Vendite!F88)</f>
        <v>0</v>
      </c>
      <c r="F22" s="79">
        <f>+(I_Vendite_Acquisti!H22*I_Vendite_Acquisti!$D22)*(I_Vendite_Acquisti!H45+M_Vendite!G88)</f>
        <v>0</v>
      </c>
      <c r="G22" s="79">
        <f>+(I_Vendite_Acquisti!I22*I_Vendite_Acquisti!$D22)*(I_Vendite_Acquisti!I45+M_Vendite!H88)</f>
        <v>0</v>
      </c>
      <c r="H22" s="79">
        <f>+(I_Vendite_Acquisti!J22*I_Vendite_Acquisti!$D22)*(I_Vendite_Acquisti!J45+M_Vendite!I88)</f>
        <v>0</v>
      </c>
      <c r="I22" s="79">
        <f>+(I_Vendite_Acquisti!K22*I_Vendite_Acquisti!$D22)*(I_Vendite_Acquisti!K45+M_Vendite!J88)</f>
        <v>0</v>
      </c>
      <c r="J22" s="79">
        <f>+(I_Vendite_Acquisti!L22*I_Vendite_Acquisti!$D22)*(I_Vendite_Acquisti!L45+M_Vendite!K88)</f>
        <v>0</v>
      </c>
      <c r="K22" s="79">
        <f>+(I_Vendite_Acquisti!M22*I_Vendite_Acquisti!$D22)*(I_Vendite_Acquisti!M45+M_Vendite!L88)</f>
        <v>0</v>
      </c>
      <c r="L22" s="79">
        <f>+(I_Vendite_Acquisti!N22*I_Vendite_Acquisti!$D22)*(I_Vendite_Acquisti!N45+M_Vendite!M88)</f>
        <v>0</v>
      </c>
      <c r="M22" s="79">
        <f>+(I_Vendite_Acquisti!O22*I_Vendite_Acquisti!$D22)*(I_Vendite_Acquisti!O45+M_Vendite!N88)</f>
        <v>0</v>
      </c>
      <c r="N22" s="79">
        <f>+(I_Vendite_Acquisti!P22*I_Vendite_Acquisti!$D22)*(I_Vendite_Acquisti!P45+M_Vendite!O88)</f>
        <v>0</v>
      </c>
      <c r="O22" s="79">
        <f>+(I_Vendite_Acquisti!Q22*I_Vendite_Acquisti!$D22)*(I_Vendite_Acquisti!Q45+M_Vendite!P88)</f>
        <v>0</v>
      </c>
      <c r="P22" s="79">
        <f>+(I_Vendite_Acquisti!R22*I_Vendite_Acquisti!$D22)*(I_Vendite_Acquisti!R45+M_Vendite!Q88)</f>
        <v>0</v>
      </c>
      <c r="Q22" s="79">
        <f>+(I_Vendite_Acquisti!S22*I_Vendite_Acquisti!$D22)*(I_Vendite_Acquisti!S45+M_Vendite!R88)</f>
        <v>0</v>
      </c>
      <c r="R22" s="79">
        <f>+(I_Vendite_Acquisti!T22*I_Vendite_Acquisti!$D22)*(I_Vendite_Acquisti!T45+M_Vendite!S88)</f>
        <v>0</v>
      </c>
      <c r="S22" s="79">
        <f>+(I_Vendite_Acquisti!U22*I_Vendite_Acquisti!$D22)*(I_Vendite_Acquisti!U45+M_Vendite!T88)</f>
        <v>0</v>
      </c>
      <c r="T22" s="79">
        <f>+(I_Vendite_Acquisti!V22*I_Vendite_Acquisti!$D22)*(I_Vendite_Acquisti!V45+M_Vendite!U88)</f>
        <v>0</v>
      </c>
      <c r="U22" s="79">
        <f>+(I_Vendite_Acquisti!W22*I_Vendite_Acquisti!$D22)*(I_Vendite_Acquisti!W45+M_Vendite!V88)</f>
        <v>0</v>
      </c>
      <c r="V22" s="79">
        <f>+(I_Vendite_Acquisti!X22*I_Vendite_Acquisti!$D22)*(I_Vendite_Acquisti!X45+M_Vendite!W88)</f>
        <v>0</v>
      </c>
      <c r="W22" s="79">
        <f>+(I_Vendite_Acquisti!Y22*I_Vendite_Acquisti!$D22)*(I_Vendite_Acquisti!Y45+M_Vendite!X88)</f>
        <v>0</v>
      </c>
      <c r="X22" s="79">
        <f>+(I_Vendite_Acquisti!Z22*I_Vendite_Acquisti!$D22)*(I_Vendite_Acquisti!Z45+M_Vendite!Y88)</f>
        <v>0</v>
      </c>
      <c r="Y22" s="79">
        <f>+(I_Vendite_Acquisti!AA22*I_Vendite_Acquisti!$D22)*(I_Vendite_Acquisti!AA45+M_Vendite!Z88)</f>
        <v>0</v>
      </c>
      <c r="Z22" s="79">
        <f>+(I_Vendite_Acquisti!AB22*I_Vendite_Acquisti!$D22)*(I_Vendite_Acquisti!AB45+M_Vendite!AA88)</f>
        <v>0</v>
      </c>
      <c r="AA22" s="79">
        <f>+(I_Vendite_Acquisti!AC22*I_Vendite_Acquisti!$D22)*(I_Vendite_Acquisti!AC45+M_Vendite!AB88)</f>
        <v>0</v>
      </c>
      <c r="AB22" s="79">
        <f>+(I_Vendite_Acquisti!AD22*I_Vendite_Acquisti!$D22)*(I_Vendite_Acquisti!AD45+M_Vendite!AC88)</f>
        <v>0</v>
      </c>
      <c r="AC22" s="79">
        <f>+(I_Vendite_Acquisti!AE22*I_Vendite_Acquisti!$D22)*(I_Vendite_Acquisti!AE45+M_Vendite!AD88)</f>
        <v>0</v>
      </c>
      <c r="AD22" s="79">
        <f>+(I_Vendite_Acquisti!AF22*I_Vendite_Acquisti!$D22)*(I_Vendite_Acquisti!AF45+M_Vendite!AE88)</f>
        <v>0</v>
      </c>
      <c r="AE22" s="79">
        <f>+(I_Vendite_Acquisti!AG22*I_Vendite_Acquisti!$D22)*(I_Vendite_Acquisti!AG45+M_Vendite!AF88)</f>
        <v>0</v>
      </c>
      <c r="AF22" s="79">
        <f>+(I_Vendite_Acquisti!AH22*I_Vendite_Acquisti!$D22)*(I_Vendite_Acquisti!AH45+M_Vendite!AG88)</f>
        <v>0</v>
      </c>
      <c r="AG22" s="79">
        <f>+(I_Vendite_Acquisti!AI22*I_Vendite_Acquisti!$D22)*(I_Vendite_Acquisti!AI45+M_Vendite!AH88)</f>
        <v>0</v>
      </c>
      <c r="AH22" s="79">
        <f>+(I_Vendite_Acquisti!AJ22*I_Vendite_Acquisti!$D22)*(I_Vendite_Acquisti!AJ45+M_Vendite!AI88)</f>
        <v>0</v>
      </c>
      <c r="AI22" s="79">
        <f>+(I_Vendite_Acquisti!AK22*I_Vendite_Acquisti!$D22)*(I_Vendite_Acquisti!AK45+M_Vendite!AJ88)</f>
        <v>0</v>
      </c>
      <c r="AJ22" s="79">
        <f>+(I_Vendite_Acquisti!AL22*I_Vendite_Acquisti!$D22)*(I_Vendite_Acquisti!AL45+M_Vendite!AK88)</f>
        <v>0</v>
      </c>
      <c r="AK22" s="79">
        <f>+(I_Vendite_Acquisti!AM22*I_Vendite_Acquisti!$D22)*(I_Vendite_Acquisti!AM45+M_Vendite!AL88)</f>
        <v>0</v>
      </c>
      <c r="AL22" s="79">
        <f>+(I_Vendite_Acquisti!AN22*I_Vendite_Acquisti!$D22)*(I_Vendite_Acquisti!AN45+M_Vendite!AM88)</f>
        <v>0</v>
      </c>
      <c r="AM22" s="80">
        <f>+(I_Vendite_Acquisti!AO22*I_Vendite_Acquisti!$D22)*(I_Vendite_Acquisti!AO45+M_Vendite!AN88)</f>
        <v>0</v>
      </c>
    </row>
    <row r="23" spans="1:39" ht="14.4" x14ac:dyDescent="0.3">
      <c r="B23" s="3"/>
      <c r="C23" s="51" t="str">
        <f>+I_Vendite_Acquisti!C23</f>
        <v>Prodotto 15</v>
      </c>
      <c r="D23" s="54">
        <f>+(I_Vendite_Acquisti!F23*I_Vendite_Acquisti!$D23)*(I_Vendite_Acquisti!F46+M_Vendite!E89)</f>
        <v>0</v>
      </c>
      <c r="E23" s="79">
        <f>+(I_Vendite_Acquisti!G23*I_Vendite_Acquisti!$D23)*(I_Vendite_Acquisti!G46+M_Vendite!F89)</f>
        <v>0</v>
      </c>
      <c r="F23" s="79">
        <f>+(I_Vendite_Acquisti!H23*I_Vendite_Acquisti!$D23)*(I_Vendite_Acquisti!H46+M_Vendite!G89)</f>
        <v>0</v>
      </c>
      <c r="G23" s="79">
        <f>+(I_Vendite_Acquisti!I23*I_Vendite_Acquisti!$D23)*(I_Vendite_Acquisti!I46+M_Vendite!H89)</f>
        <v>0</v>
      </c>
      <c r="H23" s="79">
        <f>+(I_Vendite_Acquisti!J23*I_Vendite_Acquisti!$D23)*(I_Vendite_Acquisti!J46+M_Vendite!I89)</f>
        <v>0</v>
      </c>
      <c r="I23" s="79">
        <f>+(I_Vendite_Acquisti!K23*I_Vendite_Acquisti!$D23)*(I_Vendite_Acquisti!K46+M_Vendite!J89)</f>
        <v>0</v>
      </c>
      <c r="J23" s="79">
        <f>+(I_Vendite_Acquisti!L23*I_Vendite_Acquisti!$D23)*(I_Vendite_Acquisti!L46+M_Vendite!K89)</f>
        <v>0</v>
      </c>
      <c r="K23" s="79">
        <f>+(I_Vendite_Acquisti!M23*I_Vendite_Acquisti!$D23)*(I_Vendite_Acquisti!M46+M_Vendite!L89)</f>
        <v>0</v>
      </c>
      <c r="L23" s="79">
        <f>+(I_Vendite_Acquisti!N23*I_Vendite_Acquisti!$D23)*(I_Vendite_Acquisti!N46+M_Vendite!M89)</f>
        <v>0</v>
      </c>
      <c r="M23" s="79">
        <f>+(I_Vendite_Acquisti!O23*I_Vendite_Acquisti!$D23)*(I_Vendite_Acquisti!O46+M_Vendite!N89)</f>
        <v>0</v>
      </c>
      <c r="N23" s="79">
        <f>+(I_Vendite_Acquisti!P23*I_Vendite_Acquisti!$D23)*(I_Vendite_Acquisti!P46+M_Vendite!O89)</f>
        <v>0</v>
      </c>
      <c r="O23" s="79">
        <f>+(I_Vendite_Acquisti!Q23*I_Vendite_Acquisti!$D23)*(I_Vendite_Acquisti!Q46+M_Vendite!P89)</f>
        <v>0</v>
      </c>
      <c r="P23" s="79">
        <f>+(I_Vendite_Acquisti!R23*I_Vendite_Acquisti!$D23)*(I_Vendite_Acquisti!R46+M_Vendite!Q89)</f>
        <v>0</v>
      </c>
      <c r="Q23" s="79">
        <f>+(I_Vendite_Acquisti!S23*I_Vendite_Acquisti!$D23)*(I_Vendite_Acquisti!S46+M_Vendite!R89)</f>
        <v>0</v>
      </c>
      <c r="R23" s="79">
        <f>+(I_Vendite_Acquisti!T23*I_Vendite_Acquisti!$D23)*(I_Vendite_Acquisti!T46+M_Vendite!S89)</f>
        <v>0</v>
      </c>
      <c r="S23" s="79">
        <f>+(I_Vendite_Acquisti!U23*I_Vendite_Acquisti!$D23)*(I_Vendite_Acquisti!U46+M_Vendite!T89)</f>
        <v>0</v>
      </c>
      <c r="T23" s="79">
        <f>+(I_Vendite_Acquisti!V23*I_Vendite_Acquisti!$D23)*(I_Vendite_Acquisti!V46+M_Vendite!U89)</f>
        <v>0</v>
      </c>
      <c r="U23" s="79">
        <f>+(I_Vendite_Acquisti!W23*I_Vendite_Acquisti!$D23)*(I_Vendite_Acquisti!W46+M_Vendite!V89)</f>
        <v>0</v>
      </c>
      <c r="V23" s="79">
        <f>+(I_Vendite_Acquisti!X23*I_Vendite_Acquisti!$D23)*(I_Vendite_Acquisti!X46+M_Vendite!W89)</f>
        <v>0</v>
      </c>
      <c r="W23" s="79">
        <f>+(I_Vendite_Acquisti!Y23*I_Vendite_Acquisti!$D23)*(I_Vendite_Acquisti!Y46+M_Vendite!X89)</f>
        <v>0</v>
      </c>
      <c r="X23" s="79">
        <f>+(I_Vendite_Acquisti!Z23*I_Vendite_Acquisti!$D23)*(I_Vendite_Acquisti!Z46+M_Vendite!Y89)</f>
        <v>0</v>
      </c>
      <c r="Y23" s="79">
        <f>+(I_Vendite_Acquisti!AA23*I_Vendite_Acquisti!$D23)*(I_Vendite_Acquisti!AA46+M_Vendite!Z89)</f>
        <v>0</v>
      </c>
      <c r="Z23" s="79">
        <f>+(I_Vendite_Acquisti!AB23*I_Vendite_Acquisti!$D23)*(I_Vendite_Acquisti!AB46+M_Vendite!AA89)</f>
        <v>0</v>
      </c>
      <c r="AA23" s="79">
        <f>+(I_Vendite_Acquisti!AC23*I_Vendite_Acquisti!$D23)*(I_Vendite_Acquisti!AC46+M_Vendite!AB89)</f>
        <v>0</v>
      </c>
      <c r="AB23" s="79">
        <f>+(I_Vendite_Acquisti!AD23*I_Vendite_Acquisti!$D23)*(I_Vendite_Acquisti!AD46+M_Vendite!AC89)</f>
        <v>0</v>
      </c>
      <c r="AC23" s="79">
        <f>+(I_Vendite_Acquisti!AE23*I_Vendite_Acquisti!$D23)*(I_Vendite_Acquisti!AE46+M_Vendite!AD89)</f>
        <v>0</v>
      </c>
      <c r="AD23" s="79">
        <f>+(I_Vendite_Acquisti!AF23*I_Vendite_Acquisti!$D23)*(I_Vendite_Acquisti!AF46+M_Vendite!AE89)</f>
        <v>0</v>
      </c>
      <c r="AE23" s="79">
        <f>+(I_Vendite_Acquisti!AG23*I_Vendite_Acquisti!$D23)*(I_Vendite_Acquisti!AG46+M_Vendite!AF89)</f>
        <v>0</v>
      </c>
      <c r="AF23" s="79">
        <f>+(I_Vendite_Acquisti!AH23*I_Vendite_Acquisti!$D23)*(I_Vendite_Acquisti!AH46+M_Vendite!AG89)</f>
        <v>0</v>
      </c>
      <c r="AG23" s="79">
        <f>+(I_Vendite_Acquisti!AI23*I_Vendite_Acquisti!$D23)*(I_Vendite_Acquisti!AI46+M_Vendite!AH89)</f>
        <v>0</v>
      </c>
      <c r="AH23" s="79">
        <f>+(I_Vendite_Acquisti!AJ23*I_Vendite_Acquisti!$D23)*(I_Vendite_Acquisti!AJ46+M_Vendite!AI89)</f>
        <v>0</v>
      </c>
      <c r="AI23" s="79">
        <f>+(I_Vendite_Acquisti!AK23*I_Vendite_Acquisti!$D23)*(I_Vendite_Acquisti!AK46+M_Vendite!AJ89)</f>
        <v>0</v>
      </c>
      <c r="AJ23" s="79">
        <f>+(I_Vendite_Acquisti!AL23*I_Vendite_Acquisti!$D23)*(I_Vendite_Acquisti!AL46+M_Vendite!AK89)</f>
        <v>0</v>
      </c>
      <c r="AK23" s="79">
        <f>+(I_Vendite_Acquisti!AM23*I_Vendite_Acquisti!$D23)*(I_Vendite_Acquisti!AM46+M_Vendite!AL89)</f>
        <v>0</v>
      </c>
      <c r="AL23" s="79">
        <f>+(I_Vendite_Acquisti!AN23*I_Vendite_Acquisti!$D23)*(I_Vendite_Acquisti!AN46+M_Vendite!AM89)</f>
        <v>0</v>
      </c>
      <c r="AM23" s="80">
        <f>+(I_Vendite_Acquisti!AO23*I_Vendite_Acquisti!$D23)*(I_Vendite_Acquisti!AO46+M_Vendite!AN89)</f>
        <v>0</v>
      </c>
    </row>
    <row r="24" spans="1:39" ht="14.4" x14ac:dyDescent="0.3">
      <c r="B24" s="17"/>
      <c r="C24" s="51" t="str">
        <f>+I_Vendite_Acquisti!C24</f>
        <v>Prodotto 16</v>
      </c>
      <c r="D24" s="54">
        <f>+(I_Vendite_Acquisti!F24*I_Vendite_Acquisti!$D24)*(I_Vendite_Acquisti!F47+M_Vendite!E90)</f>
        <v>0</v>
      </c>
      <c r="E24" s="79">
        <f>+(I_Vendite_Acquisti!G24*I_Vendite_Acquisti!$D24)*(I_Vendite_Acquisti!G47+M_Vendite!F90)</f>
        <v>0</v>
      </c>
      <c r="F24" s="79">
        <f>+(I_Vendite_Acquisti!H24*I_Vendite_Acquisti!$D24)*(I_Vendite_Acquisti!H47+M_Vendite!G90)</f>
        <v>0</v>
      </c>
      <c r="G24" s="79">
        <f>+(I_Vendite_Acquisti!I24*I_Vendite_Acquisti!$D24)*(I_Vendite_Acquisti!I47+M_Vendite!H90)</f>
        <v>0</v>
      </c>
      <c r="H24" s="79">
        <f>+(I_Vendite_Acquisti!J24*I_Vendite_Acquisti!$D24)*(I_Vendite_Acquisti!J47+M_Vendite!I90)</f>
        <v>0</v>
      </c>
      <c r="I24" s="79">
        <f>+(I_Vendite_Acquisti!K24*I_Vendite_Acquisti!$D24)*(I_Vendite_Acquisti!K47+M_Vendite!J90)</f>
        <v>0</v>
      </c>
      <c r="J24" s="79">
        <f>+(I_Vendite_Acquisti!L24*I_Vendite_Acquisti!$D24)*(I_Vendite_Acquisti!L47+M_Vendite!K90)</f>
        <v>0</v>
      </c>
      <c r="K24" s="79">
        <f>+(I_Vendite_Acquisti!M24*I_Vendite_Acquisti!$D24)*(I_Vendite_Acquisti!M47+M_Vendite!L90)</f>
        <v>0</v>
      </c>
      <c r="L24" s="79">
        <f>+(I_Vendite_Acquisti!N24*I_Vendite_Acquisti!$D24)*(I_Vendite_Acquisti!N47+M_Vendite!M90)</f>
        <v>0</v>
      </c>
      <c r="M24" s="79">
        <f>+(I_Vendite_Acquisti!O24*I_Vendite_Acquisti!$D24)*(I_Vendite_Acquisti!O47+M_Vendite!N90)</f>
        <v>0</v>
      </c>
      <c r="N24" s="79">
        <f>+(I_Vendite_Acquisti!P24*I_Vendite_Acquisti!$D24)*(I_Vendite_Acquisti!P47+M_Vendite!O90)</f>
        <v>0</v>
      </c>
      <c r="O24" s="79">
        <f>+(I_Vendite_Acquisti!Q24*I_Vendite_Acquisti!$D24)*(I_Vendite_Acquisti!Q47+M_Vendite!P90)</f>
        <v>0</v>
      </c>
      <c r="P24" s="79">
        <f>+(I_Vendite_Acquisti!R24*I_Vendite_Acquisti!$D24)*(I_Vendite_Acquisti!R47+M_Vendite!Q90)</f>
        <v>0</v>
      </c>
      <c r="Q24" s="79">
        <f>+(I_Vendite_Acquisti!S24*I_Vendite_Acquisti!$D24)*(I_Vendite_Acquisti!S47+M_Vendite!R90)</f>
        <v>0</v>
      </c>
      <c r="R24" s="79">
        <f>+(I_Vendite_Acquisti!T24*I_Vendite_Acquisti!$D24)*(I_Vendite_Acquisti!T47+M_Vendite!S90)</f>
        <v>0</v>
      </c>
      <c r="S24" s="79">
        <f>+(I_Vendite_Acquisti!U24*I_Vendite_Acquisti!$D24)*(I_Vendite_Acquisti!U47+M_Vendite!T90)</f>
        <v>0</v>
      </c>
      <c r="T24" s="79">
        <f>+(I_Vendite_Acquisti!V24*I_Vendite_Acquisti!$D24)*(I_Vendite_Acquisti!V47+M_Vendite!U90)</f>
        <v>0</v>
      </c>
      <c r="U24" s="79">
        <f>+(I_Vendite_Acquisti!W24*I_Vendite_Acquisti!$D24)*(I_Vendite_Acquisti!W47+M_Vendite!V90)</f>
        <v>0</v>
      </c>
      <c r="V24" s="79">
        <f>+(I_Vendite_Acquisti!X24*I_Vendite_Acquisti!$D24)*(I_Vendite_Acquisti!X47+M_Vendite!W90)</f>
        <v>0</v>
      </c>
      <c r="W24" s="79">
        <f>+(I_Vendite_Acquisti!Y24*I_Vendite_Acquisti!$D24)*(I_Vendite_Acquisti!Y47+M_Vendite!X90)</f>
        <v>0</v>
      </c>
      <c r="X24" s="79">
        <f>+(I_Vendite_Acquisti!Z24*I_Vendite_Acquisti!$D24)*(I_Vendite_Acquisti!Z47+M_Vendite!Y90)</f>
        <v>0</v>
      </c>
      <c r="Y24" s="79">
        <f>+(I_Vendite_Acquisti!AA24*I_Vendite_Acquisti!$D24)*(I_Vendite_Acquisti!AA47+M_Vendite!Z90)</f>
        <v>0</v>
      </c>
      <c r="Z24" s="79">
        <f>+(I_Vendite_Acquisti!AB24*I_Vendite_Acquisti!$D24)*(I_Vendite_Acquisti!AB47+M_Vendite!AA90)</f>
        <v>0</v>
      </c>
      <c r="AA24" s="79">
        <f>+(I_Vendite_Acquisti!AC24*I_Vendite_Acquisti!$D24)*(I_Vendite_Acquisti!AC47+M_Vendite!AB90)</f>
        <v>0</v>
      </c>
      <c r="AB24" s="79">
        <f>+(I_Vendite_Acquisti!AD24*I_Vendite_Acquisti!$D24)*(I_Vendite_Acquisti!AD47+M_Vendite!AC90)</f>
        <v>0</v>
      </c>
      <c r="AC24" s="79">
        <f>+(I_Vendite_Acquisti!AE24*I_Vendite_Acquisti!$D24)*(I_Vendite_Acquisti!AE47+M_Vendite!AD90)</f>
        <v>0</v>
      </c>
      <c r="AD24" s="79">
        <f>+(I_Vendite_Acquisti!AF24*I_Vendite_Acquisti!$D24)*(I_Vendite_Acquisti!AF47+M_Vendite!AE90)</f>
        <v>0</v>
      </c>
      <c r="AE24" s="79">
        <f>+(I_Vendite_Acquisti!AG24*I_Vendite_Acquisti!$D24)*(I_Vendite_Acquisti!AG47+M_Vendite!AF90)</f>
        <v>0</v>
      </c>
      <c r="AF24" s="79">
        <f>+(I_Vendite_Acquisti!AH24*I_Vendite_Acquisti!$D24)*(I_Vendite_Acquisti!AH47+M_Vendite!AG90)</f>
        <v>0</v>
      </c>
      <c r="AG24" s="79">
        <f>+(I_Vendite_Acquisti!AI24*I_Vendite_Acquisti!$D24)*(I_Vendite_Acquisti!AI47+M_Vendite!AH90)</f>
        <v>0</v>
      </c>
      <c r="AH24" s="79">
        <f>+(I_Vendite_Acquisti!AJ24*I_Vendite_Acquisti!$D24)*(I_Vendite_Acquisti!AJ47+M_Vendite!AI90)</f>
        <v>0</v>
      </c>
      <c r="AI24" s="79">
        <f>+(I_Vendite_Acquisti!AK24*I_Vendite_Acquisti!$D24)*(I_Vendite_Acquisti!AK47+M_Vendite!AJ90)</f>
        <v>0</v>
      </c>
      <c r="AJ24" s="79">
        <f>+(I_Vendite_Acquisti!AL24*I_Vendite_Acquisti!$D24)*(I_Vendite_Acquisti!AL47+M_Vendite!AK90)</f>
        <v>0</v>
      </c>
      <c r="AK24" s="79">
        <f>+(I_Vendite_Acquisti!AM24*I_Vendite_Acquisti!$D24)*(I_Vendite_Acquisti!AM47+M_Vendite!AL90)</f>
        <v>0</v>
      </c>
      <c r="AL24" s="79">
        <f>+(I_Vendite_Acquisti!AN24*I_Vendite_Acquisti!$D24)*(I_Vendite_Acquisti!AN47+M_Vendite!AM90)</f>
        <v>0</v>
      </c>
      <c r="AM24" s="80">
        <f>+(I_Vendite_Acquisti!AO24*I_Vendite_Acquisti!$D24)*(I_Vendite_Acquisti!AO47+M_Vendite!AN90)</f>
        <v>0</v>
      </c>
    </row>
    <row r="25" spans="1:39" ht="14.4" x14ac:dyDescent="0.3">
      <c r="B25" s="17"/>
      <c r="C25" s="51" t="str">
        <f>+I_Vendite_Acquisti!C25</f>
        <v>Prodotto 17</v>
      </c>
      <c r="D25" s="54">
        <f>+(I_Vendite_Acquisti!F25*I_Vendite_Acquisti!$D25)*(I_Vendite_Acquisti!F48+M_Vendite!E91)</f>
        <v>0</v>
      </c>
      <c r="E25" s="79">
        <f>+(I_Vendite_Acquisti!G25*I_Vendite_Acquisti!$D25)*(I_Vendite_Acquisti!G48+M_Vendite!F91)</f>
        <v>0</v>
      </c>
      <c r="F25" s="79">
        <f>+(I_Vendite_Acquisti!H25*I_Vendite_Acquisti!$D25)*(I_Vendite_Acquisti!H48+M_Vendite!G91)</f>
        <v>0</v>
      </c>
      <c r="G25" s="79">
        <f>+(I_Vendite_Acquisti!I25*I_Vendite_Acquisti!$D25)*(I_Vendite_Acquisti!I48+M_Vendite!H91)</f>
        <v>0</v>
      </c>
      <c r="H25" s="79">
        <f>+(I_Vendite_Acquisti!J25*I_Vendite_Acquisti!$D25)*(I_Vendite_Acquisti!J48+M_Vendite!I91)</f>
        <v>0</v>
      </c>
      <c r="I25" s="79">
        <f>+(I_Vendite_Acquisti!K25*I_Vendite_Acquisti!$D25)*(I_Vendite_Acquisti!K48+M_Vendite!J91)</f>
        <v>0</v>
      </c>
      <c r="J25" s="79">
        <f>+(I_Vendite_Acquisti!L25*I_Vendite_Acquisti!$D25)*(I_Vendite_Acquisti!L48+M_Vendite!K91)</f>
        <v>0</v>
      </c>
      <c r="K25" s="79">
        <f>+(I_Vendite_Acquisti!M25*I_Vendite_Acquisti!$D25)*(I_Vendite_Acquisti!M48+M_Vendite!L91)</f>
        <v>0</v>
      </c>
      <c r="L25" s="79">
        <f>+(I_Vendite_Acquisti!N25*I_Vendite_Acquisti!$D25)*(I_Vendite_Acquisti!N48+M_Vendite!M91)</f>
        <v>0</v>
      </c>
      <c r="M25" s="79">
        <f>+(I_Vendite_Acquisti!O25*I_Vendite_Acquisti!$D25)*(I_Vendite_Acquisti!O48+M_Vendite!N91)</f>
        <v>0</v>
      </c>
      <c r="N25" s="79">
        <f>+(I_Vendite_Acquisti!P25*I_Vendite_Acquisti!$D25)*(I_Vendite_Acquisti!P48+M_Vendite!O91)</f>
        <v>0</v>
      </c>
      <c r="O25" s="79">
        <f>+(I_Vendite_Acquisti!Q25*I_Vendite_Acquisti!$D25)*(I_Vendite_Acquisti!Q48+M_Vendite!P91)</f>
        <v>0</v>
      </c>
      <c r="P25" s="79">
        <f>+(I_Vendite_Acquisti!R25*I_Vendite_Acquisti!$D25)*(I_Vendite_Acquisti!R48+M_Vendite!Q91)</f>
        <v>0</v>
      </c>
      <c r="Q25" s="79">
        <f>+(I_Vendite_Acquisti!S25*I_Vendite_Acquisti!$D25)*(I_Vendite_Acquisti!S48+M_Vendite!R91)</f>
        <v>0</v>
      </c>
      <c r="R25" s="79">
        <f>+(I_Vendite_Acquisti!T25*I_Vendite_Acquisti!$D25)*(I_Vendite_Acquisti!T48+M_Vendite!S91)</f>
        <v>0</v>
      </c>
      <c r="S25" s="79">
        <f>+(I_Vendite_Acquisti!U25*I_Vendite_Acquisti!$D25)*(I_Vendite_Acquisti!U48+M_Vendite!T91)</f>
        <v>0</v>
      </c>
      <c r="T25" s="79">
        <f>+(I_Vendite_Acquisti!V25*I_Vendite_Acquisti!$D25)*(I_Vendite_Acquisti!V48+M_Vendite!U91)</f>
        <v>0</v>
      </c>
      <c r="U25" s="79">
        <f>+(I_Vendite_Acquisti!W25*I_Vendite_Acquisti!$D25)*(I_Vendite_Acquisti!W48+M_Vendite!V91)</f>
        <v>0</v>
      </c>
      <c r="V25" s="79">
        <f>+(I_Vendite_Acquisti!X25*I_Vendite_Acquisti!$D25)*(I_Vendite_Acquisti!X48+M_Vendite!W91)</f>
        <v>0</v>
      </c>
      <c r="W25" s="79">
        <f>+(I_Vendite_Acquisti!Y25*I_Vendite_Acquisti!$D25)*(I_Vendite_Acquisti!Y48+M_Vendite!X91)</f>
        <v>0</v>
      </c>
      <c r="X25" s="79">
        <f>+(I_Vendite_Acquisti!Z25*I_Vendite_Acquisti!$D25)*(I_Vendite_Acquisti!Z48+M_Vendite!Y91)</f>
        <v>0</v>
      </c>
      <c r="Y25" s="79">
        <f>+(I_Vendite_Acquisti!AA25*I_Vendite_Acquisti!$D25)*(I_Vendite_Acquisti!AA48+M_Vendite!Z91)</f>
        <v>0</v>
      </c>
      <c r="Z25" s="79">
        <f>+(I_Vendite_Acquisti!AB25*I_Vendite_Acquisti!$D25)*(I_Vendite_Acquisti!AB48+M_Vendite!AA91)</f>
        <v>0</v>
      </c>
      <c r="AA25" s="79">
        <f>+(I_Vendite_Acquisti!AC25*I_Vendite_Acquisti!$D25)*(I_Vendite_Acquisti!AC48+M_Vendite!AB91)</f>
        <v>0</v>
      </c>
      <c r="AB25" s="79">
        <f>+(I_Vendite_Acquisti!AD25*I_Vendite_Acquisti!$D25)*(I_Vendite_Acquisti!AD48+M_Vendite!AC91)</f>
        <v>0</v>
      </c>
      <c r="AC25" s="79">
        <f>+(I_Vendite_Acquisti!AE25*I_Vendite_Acquisti!$D25)*(I_Vendite_Acquisti!AE48+M_Vendite!AD91)</f>
        <v>0</v>
      </c>
      <c r="AD25" s="79">
        <f>+(I_Vendite_Acquisti!AF25*I_Vendite_Acquisti!$D25)*(I_Vendite_Acquisti!AF48+M_Vendite!AE91)</f>
        <v>0</v>
      </c>
      <c r="AE25" s="79">
        <f>+(I_Vendite_Acquisti!AG25*I_Vendite_Acquisti!$D25)*(I_Vendite_Acquisti!AG48+M_Vendite!AF91)</f>
        <v>0</v>
      </c>
      <c r="AF25" s="79">
        <f>+(I_Vendite_Acquisti!AH25*I_Vendite_Acquisti!$D25)*(I_Vendite_Acquisti!AH48+M_Vendite!AG91)</f>
        <v>0</v>
      </c>
      <c r="AG25" s="79">
        <f>+(I_Vendite_Acquisti!AI25*I_Vendite_Acquisti!$D25)*(I_Vendite_Acquisti!AI48+M_Vendite!AH91)</f>
        <v>0</v>
      </c>
      <c r="AH25" s="79">
        <f>+(I_Vendite_Acquisti!AJ25*I_Vendite_Acquisti!$D25)*(I_Vendite_Acquisti!AJ48+M_Vendite!AI91)</f>
        <v>0</v>
      </c>
      <c r="AI25" s="79">
        <f>+(I_Vendite_Acquisti!AK25*I_Vendite_Acquisti!$D25)*(I_Vendite_Acquisti!AK48+M_Vendite!AJ91)</f>
        <v>0</v>
      </c>
      <c r="AJ25" s="79">
        <f>+(I_Vendite_Acquisti!AL25*I_Vendite_Acquisti!$D25)*(I_Vendite_Acquisti!AL48+M_Vendite!AK91)</f>
        <v>0</v>
      </c>
      <c r="AK25" s="79">
        <f>+(I_Vendite_Acquisti!AM25*I_Vendite_Acquisti!$D25)*(I_Vendite_Acquisti!AM48+M_Vendite!AL91)</f>
        <v>0</v>
      </c>
      <c r="AL25" s="79">
        <f>+(I_Vendite_Acquisti!AN25*I_Vendite_Acquisti!$D25)*(I_Vendite_Acquisti!AN48+M_Vendite!AM91)</f>
        <v>0</v>
      </c>
      <c r="AM25" s="80">
        <f>+(I_Vendite_Acquisti!AO25*I_Vendite_Acquisti!$D25)*(I_Vendite_Acquisti!AO48+M_Vendite!AN91)</f>
        <v>0</v>
      </c>
    </row>
    <row r="26" spans="1:39" ht="14.4" x14ac:dyDescent="0.3">
      <c r="B26" s="20"/>
      <c r="C26" s="51" t="str">
        <f>+I_Vendite_Acquisti!C26</f>
        <v>Prodotto 18</v>
      </c>
      <c r="D26" s="54">
        <f>+(I_Vendite_Acquisti!F26*I_Vendite_Acquisti!$D26)*(I_Vendite_Acquisti!F49+M_Vendite!E92)</f>
        <v>0</v>
      </c>
      <c r="E26" s="79">
        <f>+(I_Vendite_Acquisti!G26*I_Vendite_Acquisti!$D26)*(I_Vendite_Acquisti!G49+M_Vendite!F92)</f>
        <v>0</v>
      </c>
      <c r="F26" s="79">
        <f>+(I_Vendite_Acquisti!H26*I_Vendite_Acquisti!$D26)*(I_Vendite_Acquisti!H49+M_Vendite!G92)</f>
        <v>0</v>
      </c>
      <c r="G26" s="79">
        <f>+(I_Vendite_Acquisti!I26*I_Vendite_Acquisti!$D26)*(I_Vendite_Acquisti!I49+M_Vendite!H92)</f>
        <v>0</v>
      </c>
      <c r="H26" s="79">
        <f>+(I_Vendite_Acquisti!J26*I_Vendite_Acquisti!$D26)*(I_Vendite_Acquisti!J49+M_Vendite!I92)</f>
        <v>0</v>
      </c>
      <c r="I26" s="79">
        <f>+(I_Vendite_Acquisti!K26*I_Vendite_Acquisti!$D26)*(I_Vendite_Acquisti!K49+M_Vendite!J92)</f>
        <v>0</v>
      </c>
      <c r="J26" s="79">
        <f>+(I_Vendite_Acquisti!L26*I_Vendite_Acquisti!$D26)*(I_Vendite_Acquisti!L49+M_Vendite!K92)</f>
        <v>0</v>
      </c>
      <c r="K26" s="79">
        <f>+(I_Vendite_Acquisti!M26*I_Vendite_Acquisti!$D26)*(I_Vendite_Acquisti!M49+M_Vendite!L92)</f>
        <v>0</v>
      </c>
      <c r="L26" s="79">
        <f>+(I_Vendite_Acquisti!N26*I_Vendite_Acquisti!$D26)*(I_Vendite_Acquisti!N49+M_Vendite!M92)</f>
        <v>0</v>
      </c>
      <c r="M26" s="79">
        <f>+(I_Vendite_Acquisti!O26*I_Vendite_Acquisti!$D26)*(I_Vendite_Acquisti!O49+M_Vendite!N92)</f>
        <v>0</v>
      </c>
      <c r="N26" s="79">
        <f>+(I_Vendite_Acquisti!P26*I_Vendite_Acquisti!$D26)*(I_Vendite_Acquisti!P49+M_Vendite!O92)</f>
        <v>0</v>
      </c>
      <c r="O26" s="79">
        <f>+(I_Vendite_Acquisti!Q26*I_Vendite_Acquisti!$D26)*(I_Vendite_Acquisti!Q49+M_Vendite!P92)</f>
        <v>0</v>
      </c>
      <c r="P26" s="79">
        <f>+(I_Vendite_Acquisti!R26*I_Vendite_Acquisti!$D26)*(I_Vendite_Acquisti!R49+M_Vendite!Q92)</f>
        <v>0</v>
      </c>
      <c r="Q26" s="79">
        <f>+(I_Vendite_Acquisti!S26*I_Vendite_Acquisti!$D26)*(I_Vendite_Acquisti!S49+M_Vendite!R92)</f>
        <v>0</v>
      </c>
      <c r="R26" s="79">
        <f>+(I_Vendite_Acquisti!T26*I_Vendite_Acquisti!$D26)*(I_Vendite_Acquisti!T49+M_Vendite!S92)</f>
        <v>0</v>
      </c>
      <c r="S26" s="79">
        <f>+(I_Vendite_Acquisti!U26*I_Vendite_Acquisti!$D26)*(I_Vendite_Acquisti!U49+M_Vendite!T92)</f>
        <v>0</v>
      </c>
      <c r="T26" s="79">
        <f>+(I_Vendite_Acquisti!V26*I_Vendite_Acquisti!$D26)*(I_Vendite_Acquisti!V49+M_Vendite!U92)</f>
        <v>0</v>
      </c>
      <c r="U26" s="79">
        <f>+(I_Vendite_Acquisti!W26*I_Vendite_Acquisti!$D26)*(I_Vendite_Acquisti!W49+M_Vendite!V92)</f>
        <v>0</v>
      </c>
      <c r="V26" s="79">
        <f>+(I_Vendite_Acquisti!X26*I_Vendite_Acquisti!$D26)*(I_Vendite_Acquisti!X49+M_Vendite!W92)</f>
        <v>0</v>
      </c>
      <c r="W26" s="79">
        <f>+(I_Vendite_Acquisti!Y26*I_Vendite_Acquisti!$D26)*(I_Vendite_Acquisti!Y49+M_Vendite!X92)</f>
        <v>0</v>
      </c>
      <c r="X26" s="79">
        <f>+(I_Vendite_Acquisti!Z26*I_Vendite_Acquisti!$D26)*(I_Vendite_Acquisti!Z49+M_Vendite!Y92)</f>
        <v>0</v>
      </c>
      <c r="Y26" s="79">
        <f>+(I_Vendite_Acquisti!AA26*I_Vendite_Acquisti!$D26)*(I_Vendite_Acquisti!AA49+M_Vendite!Z92)</f>
        <v>0</v>
      </c>
      <c r="Z26" s="79">
        <f>+(I_Vendite_Acquisti!AB26*I_Vendite_Acquisti!$D26)*(I_Vendite_Acquisti!AB49+M_Vendite!AA92)</f>
        <v>0</v>
      </c>
      <c r="AA26" s="79">
        <f>+(I_Vendite_Acquisti!AC26*I_Vendite_Acquisti!$D26)*(I_Vendite_Acquisti!AC49+M_Vendite!AB92)</f>
        <v>0</v>
      </c>
      <c r="AB26" s="79">
        <f>+(I_Vendite_Acquisti!AD26*I_Vendite_Acquisti!$D26)*(I_Vendite_Acquisti!AD49+M_Vendite!AC92)</f>
        <v>0</v>
      </c>
      <c r="AC26" s="79">
        <f>+(I_Vendite_Acquisti!AE26*I_Vendite_Acquisti!$D26)*(I_Vendite_Acquisti!AE49+M_Vendite!AD92)</f>
        <v>0</v>
      </c>
      <c r="AD26" s="79">
        <f>+(I_Vendite_Acquisti!AF26*I_Vendite_Acquisti!$D26)*(I_Vendite_Acquisti!AF49+M_Vendite!AE92)</f>
        <v>0</v>
      </c>
      <c r="AE26" s="79">
        <f>+(I_Vendite_Acquisti!AG26*I_Vendite_Acquisti!$D26)*(I_Vendite_Acquisti!AG49+M_Vendite!AF92)</f>
        <v>0</v>
      </c>
      <c r="AF26" s="79">
        <f>+(I_Vendite_Acquisti!AH26*I_Vendite_Acquisti!$D26)*(I_Vendite_Acquisti!AH49+M_Vendite!AG92)</f>
        <v>0</v>
      </c>
      <c r="AG26" s="79">
        <f>+(I_Vendite_Acquisti!AI26*I_Vendite_Acquisti!$D26)*(I_Vendite_Acquisti!AI49+M_Vendite!AH92)</f>
        <v>0</v>
      </c>
      <c r="AH26" s="79">
        <f>+(I_Vendite_Acquisti!AJ26*I_Vendite_Acquisti!$D26)*(I_Vendite_Acquisti!AJ49+M_Vendite!AI92)</f>
        <v>0</v>
      </c>
      <c r="AI26" s="79">
        <f>+(I_Vendite_Acquisti!AK26*I_Vendite_Acquisti!$D26)*(I_Vendite_Acquisti!AK49+M_Vendite!AJ92)</f>
        <v>0</v>
      </c>
      <c r="AJ26" s="79">
        <f>+(I_Vendite_Acquisti!AL26*I_Vendite_Acquisti!$D26)*(I_Vendite_Acquisti!AL49+M_Vendite!AK92)</f>
        <v>0</v>
      </c>
      <c r="AK26" s="79">
        <f>+(I_Vendite_Acquisti!AM26*I_Vendite_Acquisti!$D26)*(I_Vendite_Acquisti!AM49+M_Vendite!AL92)</f>
        <v>0</v>
      </c>
      <c r="AL26" s="79">
        <f>+(I_Vendite_Acquisti!AN26*I_Vendite_Acquisti!$D26)*(I_Vendite_Acquisti!AN49+M_Vendite!AM92)</f>
        <v>0</v>
      </c>
      <c r="AM26" s="80">
        <f>+(I_Vendite_Acquisti!AO26*I_Vendite_Acquisti!$D26)*(I_Vendite_Acquisti!AO49+M_Vendite!AN92)</f>
        <v>0</v>
      </c>
    </row>
    <row r="27" spans="1:39" ht="14.4" x14ac:dyDescent="0.3">
      <c r="B27" s="17"/>
      <c r="C27" s="51" t="str">
        <f>+I_Vendite_Acquisti!C27</f>
        <v>Prodotto 19</v>
      </c>
      <c r="D27" s="54">
        <f>+(I_Vendite_Acquisti!F27*I_Vendite_Acquisti!$D27)*(I_Vendite_Acquisti!F50+M_Vendite!E93)</f>
        <v>0</v>
      </c>
      <c r="E27" s="79">
        <f>+(I_Vendite_Acquisti!G27*I_Vendite_Acquisti!$D27)*(I_Vendite_Acquisti!G50+M_Vendite!F93)</f>
        <v>0</v>
      </c>
      <c r="F27" s="79">
        <f>+(I_Vendite_Acquisti!H27*I_Vendite_Acquisti!$D27)*(I_Vendite_Acquisti!H50+M_Vendite!G93)</f>
        <v>0</v>
      </c>
      <c r="G27" s="79">
        <f>+(I_Vendite_Acquisti!I27*I_Vendite_Acquisti!$D27)*(I_Vendite_Acquisti!I50+M_Vendite!H93)</f>
        <v>0</v>
      </c>
      <c r="H27" s="79">
        <f>+(I_Vendite_Acquisti!J27*I_Vendite_Acquisti!$D27)*(I_Vendite_Acquisti!J50+M_Vendite!I93)</f>
        <v>0</v>
      </c>
      <c r="I27" s="79">
        <f>+(I_Vendite_Acquisti!K27*I_Vendite_Acquisti!$D27)*(I_Vendite_Acquisti!K50+M_Vendite!J93)</f>
        <v>0</v>
      </c>
      <c r="J27" s="79">
        <f>+(I_Vendite_Acquisti!L27*I_Vendite_Acquisti!$D27)*(I_Vendite_Acquisti!L50+M_Vendite!K93)</f>
        <v>0</v>
      </c>
      <c r="K27" s="79">
        <f>+(I_Vendite_Acquisti!M27*I_Vendite_Acquisti!$D27)*(I_Vendite_Acquisti!M50+M_Vendite!L93)</f>
        <v>0</v>
      </c>
      <c r="L27" s="79">
        <f>+(I_Vendite_Acquisti!N27*I_Vendite_Acquisti!$D27)*(I_Vendite_Acquisti!N50+M_Vendite!M93)</f>
        <v>0</v>
      </c>
      <c r="M27" s="79">
        <f>+(I_Vendite_Acquisti!O27*I_Vendite_Acquisti!$D27)*(I_Vendite_Acquisti!O50+M_Vendite!N93)</f>
        <v>0</v>
      </c>
      <c r="N27" s="79">
        <f>+(I_Vendite_Acquisti!P27*I_Vendite_Acquisti!$D27)*(I_Vendite_Acquisti!P50+M_Vendite!O93)</f>
        <v>0</v>
      </c>
      <c r="O27" s="79">
        <f>+(I_Vendite_Acquisti!Q27*I_Vendite_Acquisti!$D27)*(I_Vendite_Acquisti!Q50+M_Vendite!P93)</f>
        <v>0</v>
      </c>
      <c r="P27" s="79">
        <f>+(I_Vendite_Acquisti!R27*I_Vendite_Acquisti!$D27)*(I_Vendite_Acquisti!R50+M_Vendite!Q93)</f>
        <v>0</v>
      </c>
      <c r="Q27" s="79">
        <f>+(I_Vendite_Acquisti!S27*I_Vendite_Acquisti!$D27)*(I_Vendite_Acquisti!S50+M_Vendite!R93)</f>
        <v>0</v>
      </c>
      <c r="R27" s="79">
        <f>+(I_Vendite_Acquisti!T27*I_Vendite_Acquisti!$D27)*(I_Vendite_Acquisti!T50+M_Vendite!S93)</f>
        <v>0</v>
      </c>
      <c r="S27" s="79">
        <f>+(I_Vendite_Acquisti!U27*I_Vendite_Acquisti!$D27)*(I_Vendite_Acquisti!U50+M_Vendite!T93)</f>
        <v>0</v>
      </c>
      <c r="T27" s="79">
        <f>+(I_Vendite_Acquisti!V27*I_Vendite_Acquisti!$D27)*(I_Vendite_Acquisti!V50+M_Vendite!U93)</f>
        <v>0</v>
      </c>
      <c r="U27" s="79">
        <f>+(I_Vendite_Acquisti!W27*I_Vendite_Acquisti!$D27)*(I_Vendite_Acquisti!W50+M_Vendite!V93)</f>
        <v>0</v>
      </c>
      <c r="V27" s="79">
        <f>+(I_Vendite_Acquisti!X27*I_Vendite_Acquisti!$D27)*(I_Vendite_Acquisti!X50+M_Vendite!W93)</f>
        <v>0</v>
      </c>
      <c r="W27" s="79">
        <f>+(I_Vendite_Acquisti!Y27*I_Vendite_Acquisti!$D27)*(I_Vendite_Acquisti!Y50+M_Vendite!X93)</f>
        <v>0</v>
      </c>
      <c r="X27" s="79">
        <f>+(I_Vendite_Acquisti!Z27*I_Vendite_Acquisti!$D27)*(I_Vendite_Acquisti!Z50+M_Vendite!Y93)</f>
        <v>0</v>
      </c>
      <c r="Y27" s="79">
        <f>+(I_Vendite_Acquisti!AA27*I_Vendite_Acquisti!$D27)*(I_Vendite_Acquisti!AA50+M_Vendite!Z93)</f>
        <v>0</v>
      </c>
      <c r="Z27" s="79">
        <f>+(I_Vendite_Acquisti!AB27*I_Vendite_Acquisti!$D27)*(I_Vendite_Acquisti!AB50+M_Vendite!AA93)</f>
        <v>0</v>
      </c>
      <c r="AA27" s="79">
        <f>+(I_Vendite_Acquisti!AC27*I_Vendite_Acquisti!$D27)*(I_Vendite_Acquisti!AC50+M_Vendite!AB93)</f>
        <v>0</v>
      </c>
      <c r="AB27" s="79">
        <f>+(I_Vendite_Acquisti!AD27*I_Vendite_Acquisti!$D27)*(I_Vendite_Acquisti!AD50+M_Vendite!AC93)</f>
        <v>0</v>
      </c>
      <c r="AC27" s="79">
        <f>+(I_Vendite_Acquisti!AE27*I_Vendite_Acquisti!$D27)*(I_Vendite_Acquisti!AE50+M_Vendite!AD93)</f>
        <v>0</v>
      </c>
      <c r="AD27" s="79">
        <f>+(I_Vendite_Acquisti!AF27*I_Vendite_Acquisti!$D27)*(I_Vendite_Acquisti!AF50+M_Vendite!AE93)</f>
        <v>0</v>
      </c>
      <c r="AE27" s="79">
        <f>+(I_Vendite_Acquisti!AG27*I_Vendite_Acquisti!$D27)*(I_Vendite_Acquisti!AG50+M_Vendite!AF93)</f>
        <v>0</v>
      </c>
      <c r="AF27" s="79">
        <f>+(I_Vendite_Acquisti!AH27*I_Vendite_Acquisti!$D27)*(I_Vendite_Acquisti!AH50+M_Vendite!AG93)</f>
        <v>0</v>
      </c>
      <c r="AG27" s="79">
        <f>+(I_Vendite_Acquisti!AI27*I_Vendite_Acquisti!$D27)*(I_Vendite_Acquisti!AI50+M_Vendite!AH93)</f>
        <v>0</v>
      </c>
      <c r="AH27" s="79">
        <f>+(I_Vendite_Acquisti!AJ27*I_Vendite_Acquisti!$D27)*(I_Vendite_Acquisti!AJ50+M_Vendite!AI93)</f>
        <v>0</v>
      </c>
      <c r="AI27" s="79">
        <f>+(I_Vendite_Acquisti!AK27*I_Vendite_Acquisti!$D27)*(I_Vendite_Acquisti!AK50+M_Vendite!AJ93)</f>
        <v>0</v>
      </c>
      <c r="AJ27" s="79">
        <f>+(I_Vendite_Acquisti!AL27*I_Vendite_Acquisti!$D27)*(I_Vendite_Acquisti!AL50+M_Vendite!AK93)</f>
        <v>0</v>
      </c>
      <c r="AK27" s="79">
        <f>+(I_Vendite_Acquisti!AM27*I_Vendite_Acquisti!$D27)*(I_Vendite_Acquisti!AM50+M_Vendite!AL93)</f>
        <v>0</v>
      </c>
      <c r="AL27" s="79">
        <f>+(I_Vendite_Acquisti!AN27*I_Vendite_Acquisti!$D27)*(I_Vendite_Acquisti!AN50+M_Vendite!AM93)</f>
        <v>0</v>
      </c>
      <c r="AM27" s="80">
        <f>+(I_Vendite_Acquisti!AO27*I_Vendite_Acquisti!$D27)*(I_Vendite_Acquisti!AO50+M_Vendite!AN93)</f>
        <v>0</v>
      </c>
    </row>
    <row r="28" spans="1:39" ht="15" thickBot="1" x14ac:dyDescent="0.35">
      <c r="B28" s="17"/>
      <c r="C28" s="52" t="str">
        <f>+I_Vendite_Acquisti!C28</f>
        <v>Prodotto 20</v>
      </c>
      <c r="D28" s="81">
        <f>+(I_Vendite_Acquisti!F28*I_Vendite_Acquisti!$D28)*(I_Vendite_Acquisti!F51+M_Vendite!E94)</f>
        <v>0</v>
      </c>
      <c r="E28" s="82">
        <f>+(I_Vendite_Acquisti!G28*I_Vendite_Acquisti!$D28)*(I_Vendite_Acquisti!G51+M_Vendite!F94)</f>
        <v>0</v>
      </c>
      <c r="F28" s="82">
        <f>+(I_Vendite_Acquisti!H28*I_Vendite_Acquisti!$D28)*(I_Vendite_Acquisti!H51+M_Vendite!G94)</f>
        <v>0</v>
      </c>
      <c r="G28" s="82">
        <f>+(I_Vendite_Acquisti!I28*I_Vendite_Acquisti!$D28)*(I_Vendite_Acquisti!I51+M_Vendite!H94)</f>
        <v>0</v>
      </c>
      <c r="H28" s="82">
        <f>+(I_Vendite_Acquisti!J28*I_Vendite_Acquisti!$D28)*(I_Vendite_Acquisti!J51+M_Vendite!I94)</f>
        <v>0</v>
      </c>
      <c r="I28" s="82">
        <f>+(I_Vendite_Acquisti!K28*I_Vendite_Acquisti!$D28)*(I_Vendite_Acquisti!K51+M_Vendite!J94)</f>
        <v>0</v>
      </c>
      <c r="J28" s="82">
        <f>+(I_Vendite_Acquisti!L28*I_Vendite_Acquisti!$D28)*(I_Vendite_Acquisti!L51+M_Vendite!K94)</f>
        <v>0</v>
      </c>
      <c r="K28" s="82">
        <f>+(I_Vendite_Acquisti!M28*I_Vendite_Acquisti!$D28)*(I_Vendite_Acquisti!M51+M_Vendite!L94)</f>
        <v>0</v>
      </c>
      <c r="L28" s="82">
        <f>+(I_Vendite_Acquisti!N28*I_Vendite_Acquisti!$D28)*(I_Vendite_Acquisti!N51+M_Vendite!M94)</f>
        <v>0</v>
      </c>
      <c r="M28" s="82">
        <f>+(I_Vendite_Acquisti!O28*I_Vendite_Acquisti!$D28)*(I_Vendite_Acquisti!O51+M_Vendite!N94)</f>
        <v>0</v>
      </c>
      <c r="N28" s="82">
        <f>+(I_Vendite_Acquisti!P28*I_Vendite_Acquisti!$D28)*(I_Vendite_Acquisti!P51+M_Vendite!O94)</f>
        <v>0</v>
      </c>
      <c r="O28" s="82">
        <f>+(I_Vendite_Acquisti!Q28*I_Vendite_Acquisti!$D28)*(I_Vendite_Acquisti!Q51+M_Vendite!P94)</f>
        <v>0</v>
      </c>
      <c r="P28" s="82">
        <f>+(I_Vendite_Acquisti!R28*I_Vendite_Acquisti!$D28)*(I_Vendite_Acquisti!R51+M_Vendite!Q94)</f>
        <v>0</v>
      </c>
      <c r="Q28" s="82">
        <f>+(I_Vendite_Acquisti!S28*I_Vendite_Acquisti!$D28)*(I_Vendite_Acquisti!S51+M_Vendite!R94)</f>
        <v>0</v>
      </c>
      <c r="R28" s="82">
        <f>+(I_Vendite_Acquisti!T28*I_Vendite_Acquisti!$D28)*(I_Vendite_Acquisti!T51+M_Vendite!S94)</f>
        <v>0</v>
      </c>
      <c r="S28" s="82">
        <f>+(I_Vendite_Acquisti!U28*I_Vendite_Acquisti!$D28)*(I_Vendite_Acquisti!U51+M_Vendite!T94)</f>
        <v>0</v>
      </c>
      <c r="T28" s="82">
        <f>+(I_Vendite_Acquisti!V28*I_Vendite_Acquisti!$D28)*(I_Vendite_Acquisti!V51+M_Vendite!U94)</f>
        <v>0</v>
      </c>
      <c r="U28" s="82">
        <f>+(I_Vendite_Acquisti!W28*I_Vendite_Acquisti!$D28)*(I_Vendite_Acquisti!W51+M_Vendite!V94)</f>
        <v>0</v>
      </c>
      <c r="V28" s="82">
        <f>+(I_Vendite_Acquisti!X28*I_Vendite_Acquisti!$D28)*(I_Vendite_Acquisti!X51+M_Vendite!W94)</f>
        <v>0</v>
      </c>
      <c r="W28" s="82">
        <f>+(I_Vendite_Acquisti!Y28*I_Vendite_Acquisti!$D28)*(I_Vendite_Acquisti!Y51+M_Vendite!X94)</f>
        <v>0</v>
      </c>
      <c r="X28" s="82">
        <f>+(I_Vendite_Acquisti!Z28*I_Vendite_Acquisti!$D28)*(I_Vendite_Acquisti!Z51+M_Vendite!Y94)</f>
        <v>0</v>
      </c>
      <c r="Y28" s="82">
        <f>+(I_Vendite_Acquisti!AA28*I_Vendite_Acquisti!$D28)*(I_Vendite_Acquisti!AA51+M_Vendite!Z94)</f>
        <v>0</v>
      </c>
      <c r="Z28" s="82">
        <f>+(I_Vendite_Acquisti!AB28*I_Vendite_Acquisti!$D28)*(I_Vendite_Acquisti!AB51+M_Vendite!AA94)</f>
        <v>0</v>
      </c>
      <c r="AA28" s="82">
        <f>+(I_Vendite_Acquisti!AC28*I_Vendite_Acquisti!$D28)*(I_Vendite_Acquisti!AC51+M_Vendite!AB94)</f>
        <v>0</v>
      </c>
      <c r="AB28" s="82">
        <f>+(I_Vendite_Acquisti!AD28*I_Vendite_Acquisti!$D28)*(I_Vendite_Acquisti!AD51+M_Vendite!AC94)</f>
        <v>0</v>
      </c>
      <c r="AC28" s="82">
        <f>+(I_Vendite_Acquisti!AE28*I_Vendite_Acquisti!$D28)*(I_Vendite_Acquisti!AE51+M_Vendite!AD94)</f>
        <v>0</v>
      </c>
      <c r="AD28" s="82">
        <f>+(I_Vendite_Acquisti!AF28*I_Vendite_Acquisti!$D28)*(I_Vendite_Acquisti!AF51+M_Vendite!AE94)</f>
        <v>0</v>
      </c>
      <c r="AE28" s="82">
        <f>+(I_Vendite_Acquisti!AG28*I_Vendite_Acquisti!$D28)*(I_Vendite_Acquisti!AG51+M_Vendite!AF94)</f>
        <v>0</v>
      </c>
      <c r="AF28" s="82">
        <f>+(I_Vendite_Acquisti!AH28*I_Vendite_Acquisti!$D28)*(I_Vendite_Acquisti!AH51+M_Vendite!AG94)</f>
        <v>0</v>
      </c>
      <c r="AG28" s="82">
        <f>+(I_Vendite_Acquisti!AI28*I_Vendite_Acquisti!$D28)*(I_Vendite_Acquisti!AI51+M_Vendite!AH94)</f>
        <v>0</v>
      </c>
      <c r="AH28" s="82">
        <f>+(I_Vendite_Acquisti!AJ28*I_Vendite_Acquisti!$D28)*(I_Vendite_Acquisti!AJ51+M_Vendite!AI94)</f>
        <v>0</v>
      </c>
      <c r="AI28" s="82">
        <f>+(I_Vendite_Acquisti!AK28*I_Vendite_Acquisti!$D28)*(I_Vendite_Acquisti!AK51+M_Vendite!AJ94)</f>
        <v>0</v>
      </c>
      <c r="AJ28" s="82">
        <f>+(I_Vendite_Acquisti!AL28*I_Vendite_Acquisti!$D28)*(I_Vendite_Acquisti!AL51+M_Vendite!AK94)</f>
        <v>0</v>
      </c>
      <c r="AK28" s="82">
        <f>+(I_Vendite_Acquisti!AM28*I_Vendite_Acquisti!$D28)*(I_Vendite_Acquisti!AM51+M_Vendite!AL94)</f>
        <v>0</v>
      </c>
      <c r="AL28" s="82">
        <f>+(I_Vendite_Acquisti!AN28*I_Vendite_Acquisti!$D28)*(I_Vendite_Acquisti!AN51+M_Vendite!AM94)</f>
        <v>0</v>
      </c>
      <c r="AM28" s="83">
        <f>+(I_Vendite_Acquisti!AO28*I_Vendite_Acquisti!$D28)*(I_Vendite_Acquisti!AO51+M_Vendite!AN94)</f>
        <v>0</v>
      </c>
    </row>
    <row r="29" spans="1:39" s="2" customFormat="1" x14ac:dyDescent="0.25">
      <c r="A29" s="84"/>
      <c r="B29" s="31"/>
      <c r="C29" s="53" t="s">
        <v>189</v>
      </c>
      <c r="D29" s="85">
        <f>SUM(D9:D28)</f>
        <v>30240</v>
      </c>
      <c r="E29" s="85">
        <f t="shared" ref="E29:AM29" si="0">SUM(E9:E28)</f>
        <v>32200</v>
      </c>
      <c r="F29" s="85">
        <f t="shared" si="0"/>
        <v>32200</v>
      </c>
      <c r="G29" s="85">
        <f t="shared" si="0"/>
        <v>32200</v>
      </c>
      <c r="H29" s="85">
        <f t="shared" si="0"/>
        <v>32200</v>
      </c>
      <c r="I29" s="85">
        <f t="shared" si="0"/>
        <v>32200</v>
      </c>
      <c r="J29" s="85">
        <f t="shared" si="0"/>
        <v>32200</v>
      </c>
      <c r="K29" s="85">
        <f t="shared" si="0"/>
        <v>32200</v>
      </c>
      <c r="L29" s="85">
        <f t="shared" si="0"/>
        <v>32200</v>
      </c>
      <c r="M29" s="85">
        <f t="shared" si="0"/>
        <v>32200</v>
      </c>
      <c r="N29" s="85">
        <f t="shared" si="0"/>
        <v>32200</v>
      </c>
      <c r="O29" s="85">
        <f t="shared" si="0"/>
        <v>32200</v>
      </c>
      <c r="P29" s="85">
        <f t="shared" si="0"/>
        <v>39100</v>
      </c>
      <c r="Q29" s="85">
        <f t="shared" si="0"/>
        <v>39100</v>
      </c>
      <c r="R29" s="85">
        <f t="shared" si="0"/>
        <v>39100</v>
      </c>
      <c r="S29" s="85">
        <f t="shared" si="0"/>
        <v>39100</v>
      </c>
      <c r="T29" s="85">
        <f t="shared" si="0"/>
        <v>39100</v>
      </c>
      <c r="U29" s="85">
        <f t="shared" si="0"/>
        <v>39100</v>
      </c>
      <c r="V29" s="85">
        <f t="shared" si="0"/>
        <v>39100</v>
      </c>
      <c r="W29" s="85">
        <f t="shared" si="0"/>
        <v>39100</v>
      </c>
      <c r="X29" s="85">
        <f t="shared" si="0"/>
        <v>39100</v>
      </c>
      <c r="Y29" s="85">
        <f t="shared" si="0"/>
        <v>39100</v>
      </c>
      <c r="Z29" s="85">
        <f t="shared" si="0"/>
        <v>39100</v>
      </c>
      <c r="AA29" s="85">
        <f t="shared" si="0"/>
        <v>39100</v>
      </c>
      <c r="AB29" s="85">
        <f t="shared" si="0"/>
        <v>39100</v>
      </c>
      <c r="AC29" s="85">
        <f t="shared" si="0"/>
        <v>39100</v>
      </c>
      <c r="AD29" s="85">
        <f t="shared" si="0"/>
        <v>39100</v>
      </c>
      <c r="AE29" s="85">
        <f t="shared" si="0"/>
        <v>39100</v>
      </c>
      <c r="AF29" s="85">
        <f t="shared" si="0"/>
        <v>39100</v>
      </c>
      <c r="AG29" s="85">
        <f t="shared" si="0"/>
        <v>39100</v>
      </c>
      <c r="AH29" s="85">
        <f t="shared" si="0"/>
        <v>39100</v>
      </c>
      <c r="AI29" s="85">
        <f t="shared" si="0"/>
        <v>39100</v>
      </c>
      <c r="AJ29" s="85">
        <f t="shared" si="0"/>
        <v>39100</v>
      </c>
      <c r="AK29" s="85">
        <f t="shared" si="0"/>
        <v>39100</v>
      </c>
      <c r="AL29" s="85">
        <f t="shared" si="0"/>
        <v>39100</v>
      </c>
      <c r="AM29" s="85">
        <f t="shared" si="0"/>
        <v>39100</v>
      </c>
    </row>
    <row r="30" spans="1:39" x14ac:dyDescent="0.25">
      <c r="B30" s="20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15" thickBot="1" x14ac:dyDescent="0.35">
      <c r="B31" s="17"/>
      <c r="C31" t="s">
        <v>185</v>
      </c>
      <c r="D31" s="19">
        <f>+D8</f>
        <v>42766</v>
      </c>
      <c r="E31" s="19">
        <f t="shared" ref="E31:AM31" si="1">+E8</f>
        <v>42794</v>
      </c>
      <c r="F31" s="19">
        <f t="shared" si="1"/>
        <v>42825</v>
      </c>
      <c r="G31" s="19">
        <f t="shared" si="1"/>
        <v>42855</v>
      </c>
      <c r="H31" s="19">
        <f t="shared" si="1"/>
        <v>42886</v>
      </c>
      <c r="I31" s="19">
        <f t="shared" si="1"/>
        <v>42916</v>
      </c>
      <c r="J31" s="19">
        <f t="shared" si="1"/>
        <v>42947</v>
      </c>
      <c r="K31" s="19">
        <f t="shared" si="1"/>
        <v>42978</v>
      </c>
      <c r="L31" s="19">
        <f t="shared" si="1"/>
        <v>43008</v>
      </c>
      <c r="M31" s="19">
        <f t="shared" si="1"/>
        <v>43039</v>
      </c>
      <c r="N31" s="19">
        <f t="shared" si="1"/>
        <v>43069</v>
      </c>
      <c r="O31" s="19">
        <f t="shared" si="1"/>
        <v>43100</v>
      </c>
      <c r="P31" s="19">
        <f t="shared" si="1"/>
        <v>43131</v>
      </c>
      <c r="Q31" s="19">
        <f t="shared" si="1"/>
        <v>43159</v>
      </c>
      <c r="R31" s="19">
        <f t="shared" si="1"/>
        <v>43190</v>
      </c>
      <c r="S31" s="19">
        <f t="shared" si="1"/>
        <v>43220</v>
      </c>
      <c r="T31" s="19">
        <f t="shared" si="1"/>
        <v>43251</v>
      </c>
      <c r="U31" s="19">
        <f t="shared" si="1"/>
        <v>43281</v>
      </c>
      <c r="V31" s="19">
        <f t="shared" si="1"/>
        <v>43312</v>
      </c>
      <c r="W31" s="19">
        <f t="shared" si="1"/>
        <v>43343</v>
      </c>
      <c r="X31" s="19">
        <f t="shared" si="1"/>
        <v>43373</v>
      </c>
      <c r="Y31" s="19">
        <f t="shared" si="1"/>
        <v>43404</v>
      </c>
      <c r="Z31" s="19">
        <f t="shared" si="1"/>
        <v>43434</v>
      </c>
      <c r="AA31" s="19">
        <f t="shared" si="1"/>
        <v>43465</v>
      </c>
      <c r="AB31" s="19">
        <f t="shared" si="1"/>
        <v>43496</v>
      </c>
      <c r="AC31" s="19">
        <f t="shared" si="1"/>
        <v>43524</v>
      </c>
      <c r="AD31" s="19">
        <f t="shared" si="1"/>
        <v>43555</v>
      </c>
      <c r="AE31" s="19">
        <f t="shared" si="1"/>
        <v>43585</v>
      </c>
      <c r="AF31" s="19">
        <f t="shared" si="1"/>
        <v>43616</v>
      </c>
      <c r="AG31" s="19">
        <f t="shared" si="1"/>
        <v>43646</v>
      </c>
      <c r="AH31" s="19">
        <f t="shared" si="1"/>
        <v>43677</v>
      </c>
      <c r="AI31" s="19">
        <f t="shared" si="1"/>
        <v>43708</v>
      </c>
      <c r="AJ31" s="19">
        <f t="shared" si="1"/>
        <v>43738</v>
      </c>
      <c r="AK31" s="19">
        <f t="shared" si="1"/>
        <v>43769</v>
      </c>
      <c r="AL31" s="19">
        <f t="shared" si="1"/>
        <v>43799</v>
      </c>
      <c r="AM31" s="19">
        <f t="shared" si="1"/>
        <v>43830</v>
      </c>
    </row>
    <row r="32" spans="1:39" ht="14.4" x14ac:dyDescent="0.3">
      <c r="B32" s="3"/>
      <c r="C32" s="3" t="str">
        <f>+I_Vendite_Acquisti!C60</f>
        <v>Tipologia Forntore 1</v>
      </c>
      <c r="D32" s="76">
        <f>+D29*I_Vendite_Acquisti!$F$60</f>
        <v>3024</v>
      </c>
      <c r="E32" s="77">
        <f>+E29*I_Vendite_Acquisti!$F$60</f>
        <v>3220</v>
      </c>
      <c r="F32" s="77">
        <f>+F29*I_Vendite_Acquisti!$F$60</f>
        <v>3220</v>
      </c>
      <c r="G32" s="77">
        <f>+G29*I_Vendite_Acquisti!$F$60</f>
        <v>3220</v>
      </c>
      <c r="H32" s="77">
        <f>+H29*I_Vendite_Acquisti!$F$60</f>
        <v>3220</v>
      </c>
      <c r="I32" s="77">
        <f>+I29*I_Vendite_Acquisti!$F$60</f>
        <v>3220</v>
      </c>
      <c r="J32" s="77">
        <f>+J29*I_Vendite_Acquisti!$F$60</f>
        <v>3220</v>
      </c>
      <c r="K32" s="77">
        <f>+K29*I_Vendite_Acquisti!$F$60</f>
        <v>3220</v>
      </c>
      <c r="L32" s="77">
        <f>+L29*I_Vendite_Acquisti!$F$60</f>
        <v>3220</v>
      </c>
      <c r="M32" s="77">
        <f>+M29*I_Vendite_Acquisti!$F$60</f>
        <v>3220</v>
      </c>
      <c r="N32" s="77">
        <f>+N29*I_Vendite_Acquisti!$F$60</f>
        <v>3220</v>
      </c>
      <c r="O32" s="77">
        <f>+O29*I_Vendite_Acquisti!$F$60</f>
        <v>3220</v>
      </c>
      <c r="P32" s="77">
        <f>+P29*I_Vendite_Acquisti!$F$60</f>
        <v>3910</v>
      </c>
      <c r="Q32" s="77">
        <f>+Q29*I_Vendite_Acquisti!$F$60</f>
        <v>3910</v>
      </c>
      <c r="R32" s="77">
        <f>+R29*I_Vendite_Acquisti!$F$60</f>
        <v>3910</v>
      </c>
      <c r="S32" s="77">
        <f>+S29*I_Vendite_Acquisti!$F$60</f>
        <v>3910</v>
      </c>
      <c r="T32" s="77">
        <f>+T29*I_Vendite_Acquisti!$F$60</f>
        <v>3910</v>
      </c>
      <c r="U32" s="77">
        <f>+U29*I_Vendite_Acquisti!$F$60</f>
        <v>3910</v>
      </c>
      <c r="V32" s="77">
        <f>+V29*I_Vendite_Acquisti!$F$60</f>
        <v>3910</v>
      </c>
      <c r="W32" s="77">
        <f>+W29*I_Vendite_Acquisti!$F$60</f>
        <v>3910</v>
      </c>
      <c r="X32" s="77">
        <f>+X29*I_Vendite_Acquisti!$F$60</f>
        <v>3910</v>
      </c>
      <c r="Y32" s="77">
        <f>+Y29*I_Vendite_Acquisti!$F$60</f>
        <v>3910</v>
      </c>
      <c r="Z32" s="77">
        <f>+Z29*I_Vendite_Acquisti!$F$60</f>
        <v>3910</v>
      </c>
      <c r="AA32" s="77">
        <f>+AA29*I_Vendite_Acquisti!$F$60</f>
        <v>3910</v>
      </c>
      <c r="AB32" s="77">
        <f>+AB29*I_Vendite_Acquisti!$F$60</f>
        <v>3910</v>
      </c>
      <c r="AC32" s="77">
        <f>+AC29*I_Vendite_Acquisti!$F$60</f>
        <v>3910</v>
      </c>
      <c r="AD32" s="77">
        <f>+AD29*I_Vendite_Acquisti!$F$60</f>
        <v>3910</v>
      </c>
      <c r="AE32" s="77">
        <f>+AE29*I_Vendite_Acquisti!$F$60</f>
        <v>3910</v>
      </c>
      <c r="AF32" s="77">
        <f>+AF29*I_Vendite_Acquisti!$F$60</f>
        <v>3910</v>
      </c>
      <c r="AG32" s="77">
        <f>+AG29*I_Vendite_Acquisti!$F$60</f>
        <v>3910</v>
      </c>
      <c r="AH32" s="77">
        <f>+AH29*I_Vendite_Acquisti!$F$60</f>
        <v>3910</v>
      </c>
      <c r="AI32" s="77">
        <f>+AI29*I_Vendite_Acquisti!$F$60</f>
        <v>3910</v>
      </c>
      <c r="AJ32" s="77">
        <f>+AJ29*I_Vendite_Acquisti!$F$60</f>
        <v>3910</v>
      </c>
      <c r="AK32" s="77">
        <f>+AK29*I_Vendite_Acquisti!$F$60</f>
        <v>3910</v>
      </c>
      <c r="AL32" s="77">
        <f>+AL29*I_Vendite_Acquisti!$F$60</f>
        <v>3910</v>
      </c>
      <c r="AM32" s="78">
        <f>+AM29*I_Vendite_Acquisti!$F$60</f>
        <v>3910</v>
      </c>
    </row>
    <row r="33" spans="1:39" ht="15" thickBot="1" x14ac:dyDescent="0.35">
      <c r="B33" s="17"/>
      <c r="C33" s="3" t="str">
        <f>+I_Vendite_Acquisti!C61</f>
        <v>Tipologia Fornitore 2</v>
      </c>
      <c r="D33" s="81">
        <f>+D29*I_Vendite_Acquisti!$F$61</f>
        <v>4536</v>
      </c>
      <c r="E33" s="82">
        <f>+E29*I_Vendite_Acquisti!$F$61</f>
        <v>4830</v>
      </c>
      <c r="F33" s="82">
        <f>+F29*I_Vendite_Acquisti!$F$61</f>
        <v>4830</v>
      </c>
      <c r="G33" s="82">
        <f>+G29*I_Vendite_Acquisti!$F$61</f>
        <v>4830</v>
      </c>
      <c r="H33" s="82">
        <f>+H29*I_Vendite_Acquisti!$F$61</f>
        <v>4830</v>
      </c>
      <c r="I33" s="82">
        <f>+I29*I_Vendite_Acquisti!$F$61</f>
        <v>4830</v>
      </c>
      <c r="J33" s="82">
        <f>+J29*I_Vendite_Acquisti!$F$61</f>
        <v>4830</v>
      </c>
      <c r="K33" s="82">
        <f>+K29*I_Vendite_Acquisti!$F$61</f>
        <v>4830</v>
      </c>
      <c r="L33" s="82">
        <f>+L29*I_Vendite_Acquisti!$F$61</f>
        <v>4830</v>
      </c>
      <c r="M33" s="82">
        <f>+M29*I_Vendite_Acquisti!$F$61</f>
        <v>4830</v>
      </c>
      <c r="N33" s="82">
        <f>+N29*I_Vendite_Acquisti!$F$61</f>
        <v>4830</v>
      </c>
      <c r="O33" s="82">
        <f>+O29*I_Vendite_Acquisti!$F$61</f>
        <v>4830</v>
      </c>
      <c r="P33" s="82">
        <f>+P29*I_Vendite_Acquisti!$F$61</f>
        <v>5865</v>
      </c>
      <c r="Q33" s="82">
        <f>+Q29*I_Vendite_Acquisti!$F$61</f>
        <v>5865</v>
      </c>
      <c r="R33" s="82">
        <f>+R29*I_Vendite_Acquisti!$F$61</f>
        <v>5865</v>
      </c>
      <c r="S33" s="82">
        <f>+S29*I_Vendite_Acquisti!$F$61</f>
        <v>5865</v>
      </c>
      <c r="T33" s="82">
        <f>+T29*I_Vendite_Acquisti!$F$61</f>
        <v>5865</v>
      </c>
      <c r="U33" s="82">
        <f>+U29*I_Vendite_Acquisti!$F$61</f>
        <v>5865</v>
      </c>
      <c r="V33" s="82">
        <f>+V29*I_Vendite_Acquisti!$F$61</f>
        <v>5865</v>
      </c>
      <c r="W33" s="82">
        <f>+W29*I_Vendite_Acquisti!$F$61</f>
        <v>5865</v>
      </c>
      <c r="X33" s="82">
        <f>+X29*I_Vendite_Acquisti!$F$61</f>
        <v>5865</v>
      </c>
      <c r="Y33" s="82">
        <f>+Y29*I_Vendite_Acquisti!$F$61</f>
        <v>5865</v>
      </c>
      <c r="Z33" s="82">
        <f>+Z29*I_Vendite_Acquisti!$F$61</f>
        <v>5865</v>
      </c>
      <c r="AA33" s="82">
        <f>+AA29*I_Vendite_Acquisti!$F$61</f>
        <v>5865</v>
      </c>
      <c r="AB33" s="82">
        <f>+AB29*I_Vendite_Acquisti!$F$61</f>
        <v>5865</v>
      </c>
      <c r="AC33" s="82">
        <f>+AC29*I_Vendite_Acquisti!$F$61</f>
        <v>5865</v>
      </c>
      <c r="AD33" s="82">
        <f>+AD29*I_Vendite_Acquisti!$F$61</f>
        <v>5865</v>
      </c>
      <c r="AE33" s="82">
        <f>+AE29*I_Vendite_Acquisti!$F$61</f>
        <v>5865</v>
      </c>
      <c r="AF33" s="82">
        <f>+AF29*I_Vendite_Acquisti!$F$61</f>
        <v>5865</v>
      </c>
      <c r="AG33" s="82">
        <f>+AG29*I_Vendite_Acquisti!$F$61</f>
        <v>5865</v>
      </c>
      <c r="AH33" s="82">
        <f>+AH29*I_Vendite_Acquisti!$F$61</f>
        <v>5865</v>
      </c>
      <c r="AI33" s="82">
        <f>+AI29*I_Vendite_Acquisti!$F$61</f>
        <v>5865</v>
      </c>
      <c r="AJ33" s="82">
        <f>+AJ29*I_Vendite_Acquisti!$F$61</f>
        <v>5865</v>
      </c>
      <c r="AK33" s="82">
        <f>+AK29*I_Vendite_Acquisti!$F$61</f>
        <v>5865</v>
      </c>
      <c r="AL33" s="82">
        <f>+AL29*I_Vendite_Acquisti!$F$61</f>
        <v>5865</v>
      </c>
      <c r="AM33" s="83">
        <f>+AM29*I_Vendite_Acquisti!$F$61</f>
        <v>5865</v>
      </c>
    </row>
    <row r="34" spans="1:39" s="2" customFormat="1" x14ac:dyDescent="0.25">
      <c r="A34" s="84"/>
      <c r="B34" s="31"/>
      <c r="C34" s="53" t="s">
        <v>189</v>
      </c>
      <c r="D34" s="85">
        <f>SUM(D32:D33)</f>
        <v>7560</v>
      </c>
      <c r="E34" s="85">
        <f t="shared" ref="E34:AM34" si="2">SUM(E32:E33)</f>
        <v>8050</v>
      </c>
      <c r="F34" s="85">
        <f t="shared" si="2"/>
        <v>8050</v>
      </c>
      <c r="G34" s="85">
        <f t="shared" si="2"/>
        <v>8050</v>
      </c>
      <c r="H34" s="85">
        <f t="shared" si="2"/>
        <v>8050</v>
      </c>
      <c r="I34" s="85">
        <f t="shared" si="2"/>
        <v>8050</v>
      </c>
      <c r="J34" s="85">
        <f t="shared" si="2"/>
        <v>8050</v>
      </c>
      <c r="K34" s="85">
        <f t="shared" si="2"/>
        <v>8050</v>
      </c>
      <c r="L34" s="85">
        <f t="shared" si="2"/>
        <v>8050</v>
      </c>
      <c r="M34" s="85">
        <f t="shared" si="2"/>
        <v>8050</v>
      </c>
      <c r="N34" s="85">
        <f t="shared" si="2"/>
        <v>8050</v>
      </c>
      <c r="O34" s="85">
        <f t="shared" si="2"/>
        <v>8050</v>
      </c>
      <c r="P34" s="85">
        <f t="shared" si="2"/>
        <v>9775</v>
      </c>
      <c r="Q34" s="85">
        <f t="shared" si="2"/>
        <v>9775</v>
      </c>
      <c r="R34" s="85">
        <f t="shared" si="2"/>
        <v>9775</v>
      </c>
      <c r="S34" s="85">
        <f t="shared" si="2"/>
        <v>9775</v>
      </c>
      <c r="T34" s="85">
        <f t="shared" si="2"/>
        <v>9775</v>
      </c>
      <c r="U34" s="85">
        <f t="shared" si="2"/>
        <v>9775</v>
      </c>
      <c r="V34" s="85">
        <f t="shared" si="2"/>
        <v>9775</v>
      </c>
      <c r="W34" s="85">
        <f t="shared" si="2"/>
        <v>9775</v>
      </c>
      <c r="X34" s="85">
        <f t="shared" si="2"/>
        <v>9775</v>
      </c>
      <c r="Y34" s="85">
        <f t="shared" si="2"/>
        <v>9775</v>
      </c>
      <c r="Z34" s="85">
        <f t="shared" si="2"/>
        <v>9775</v>
      </c>
      <c r="AA34" s="85">
        <f t="shared" si="2"/>
        <v>9775</v>
      </c>
      <c r="AB34" s="85">
        <f t="shared" si="2"/>
        <v>9775</v>
      </c>
      <c r="AC34" s="85">
        <f t="shared" si="2"/>
        <v>9775</v>
      </c>
      <c r="AD34" s="85">
        <f t="shared" si="2"/>
        <v>9775</v>
      </c>
      <c r="AE34" s="85">
        <f t="shared" si="2"/>
        <v>9775</v>
      </c>
      <c r="AF34" s="85">
        <f t="shared" si="2"/>
        <v>9775</v>
      </c>
      <c r="AG34" s="85">
        <f t="shared" si="2"/>
        <v>9775</v>
      </c>
      <c r="AH34" s="85">
        <f t="shared" si="2"/>
        <v>9775</v>
      </c>
      <c r="AI34" s="85">
        <f t="shared" si="2"/>
        <v>9775</v>
      </c>
      <c r="AJ34" s="85">
        <f t="shared" si="2"/>
        <v>9775</v>
      </c>
      <c r="AK34" s="85">
        <f t="shared" si="2"/>
        <v>9775</v>
      </c>
      <c r="AL34" s="85">
        <f t="shared" si="2"/>
        <v>9775</v>
      </c>
      <c r="AM34" s="85">
        <f t="shared" si="2"/>
        <v>9775</v>
      </c>
    </row>
    <row r="35" spans="1:39" x14ac:dyDescent="0.25">
      <c r="B35" s="20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ht="15" thickBot="1" x14ac:dyDescent="0.35">
      <c r="B36" s="20"/>
      <c r="C36" t="s">
        <v>190</v>
      </c>
      <c r="D36" s="19">
        <f>+D31</f>
        <v>42766</v>
      </c>
      <c r="E36" s="19">
        <f t="shared" ref="E36:AM36" si="3">+E31</f>
        <v>42794</v>
      </c>
      <c r="F36" s="19">
        <f t="shared" si="3"/>
        <v>42825</v>
      </c>
      <c r="G36" s="19">
        <f t="shared" si="3"/>
        <v>42855</v>
      </c>
      <c r="H36" s="19">
        <f t="shared" si="3"/>
        <v>42886</v>
      </c>
      <c r="I36" s="19">
        <f t="shared" si="3"/>
        <v>42916</v>
      </c>
      <c r="J36" s="19">
        <f t="shared" si="3"/>
        <v>42947</v>
      </c>
      <c r="K36" s="19">
        <f t="shared" si="3"/>
        <v>42978</v>
      </c>
      <c r="L36" s="19">
        <f t="shared" si="3"/>
        <v>43008</v>
      </c>
      <c r="M36" s="19">
        <f t="shared" si="3"/>
        <v>43039</v>
      </c>
      <c r="N36" s="19">
        <f t="shared" si="3"/>
        <v>43069</v>
      </c>
      <c r="O36" s="19">
        <f t="shared" si="3"/>
        <v>43100</v>
      </c>
      <c r="P36" s="19">
        <f t="shared" si="3"/>
        <v>43131</v>
      </c>
      <c r="Q36" s="19">
        <f t="shared" si="3"/>
        <v>43159</v>
      </c>
      <c r="R36" s="19">
        <f t="shared" si="3"/>
        <v>43190</v>
      </c>
      <c r="S36" s="19">
        <f t="shared" si="3"/>
        <v>43220</v>
      </c>
      <c r="T36" s="19">
        <f t="shared" si="3"/>
        <v>43251</v>
      </c>
      <c r="U36" s="19">
        <f t="shared" si="3"/>
        <v>43281</v>
      </c>
      <c r="V36" s="19">
        <f t="shared" si="3"/>
        <v>43312</v>
      </c>
      <c r="W36" s="19">
        <f t="shared" si="3"/>
        <v>43343</v>
      </c>
      <c r="X36" s="19">
        <f t="shared" si="3"/>
        <v>43373</v>
      </c>
      <c r="Y36" s="19">
        <f t="shared" si="3"/>
        <v>43404</v>
      </c>
      <c r="Z36" s="19">
        <f t="shared" si="3"/>
        <v>43434</v>
      </c>
      <c r="AA36" s="19">
        <f t="shared" si="3"/>
        <v>43465</v>
      </c>
      <c r="AB36" s="19">
        <f t="shared" si="3"/>
        <v>43496</v>
      </c>
      <c r="AC36" s="19">
        <f t="shared" si="3"/>
        <v>43524</v>
      </c>
      <c r="AD36" s="19">
        <f t="shared" si="3"/>
        <v>43555</v>
      </c>
      <c r="AE36" s="19">
        <f t="shared" si="3"/>
        <v>43585</v>
      </c>
      <c r="AF36" s="19">
        <f t="shared" si="3"/>
        <v>43616</v>
      </c>
      <c r="AG36" s="19">
        <f t="shared" si="3"/>
        <v>43646</v>
      </c>
      <c r="AH36" s="19">
        <f t="shared" si="3"/>
        <v>43677</v>
      </c>
      <c r="AI36" s="19">
        <f t="shared" si="3"/>
        <v>43708</v>
      </c>
      <c r="AJ36" s="19">
        <f t="shared" si="3"/>
        <v>43738</v>
      </c>
      <c r="AK36" s="19">
        <f t="shared" si="3"/>
        <v>43769</v>
      </c>
      <c r="AL36" s="19">
        <f t="shared" si="3"/>
        <v>43799</v>
      </c>
      <c r="AM36" s="19">
        <f t="shared" si="3"/>
        <v>43830</v>
      </c>
    </row>
    <row r="37" spans="1:39" ht="14.4" x14ac:dyDescent="0.3">
      <c r="B37" s="20"/>
      <c r="C37" s="3" t="str">
        <f>+C32</f>
        <v>Tipologia Forntore 1</v>
      </c>
      <c r="D37" s="76">
        <f>+D32*I_Vendite_Acquisti!$I$60</f>
        <v>665.28</v>
      </c>
      <c r="E37" s="77">
        <f>+E32*I_Vendite_Acquisti!$I$60</f>
        <v>708.4</v>
      </c>
      <c r="F37" s="77">
        <f>+F32*I_Vendite_Acquisti!$I$60</f>
        <v>708.4</v>
      </c>
      <c r="G37" s="77">
        <f>+G32*I_Vendite_Acquisti!$I$60</f>
        <v>708.4</v>
      </c>
      <c r="H37" s="77">
        <f>+H32*I_Vendite_Acquisti!$I$60</f>
        <v>708.4</v>
      </c>
      <c r="I37" s="77">
        <f>+I32*I_Vendite_Acquisti!$I$60</f>
        <v>708.4</v>
      </c>
      <c r="J37" s="77">
        <f>+J32*I_Vendite_Acquisti!$I$60</f>
        <v>708.4</v>
      </c>
      <c r="K37" s="77">
        <f>+K32*I_Vendite_Acquisti!$I$60</f>
        <v>708.4</v>
      </c>
      <c r="L37" s="77">
        <f>+L32*I_Vendite_Acquisti!$I$60</f>
        <v>708.4</v>
      </c>
      <c r="M37" s="77">
        <f>+M32*I_Vendite_Acquisti!$I$60</f>
        <v>708.4</v>
      </c>
      <c r="N37" s="77">
        <f>+N32*I_Vendite_Acquisti!$I$60</f>
        <v>708.4</v>
      </c>
      <c r="O37" s="77">
        <f>+O32*I_Vendite_Acquisti!$I$60</f>
        <v>708.4</v>
      </c>
      <c r="P37" s="77">
        <f>+P32*I_Vendite_Acquisti!$I$60</f>
        <v>860.2</v>
      </c>
      <c r="Q37" s="77">
        <f>+Q32*I_Vendite_Acquisti!$I$60</f>
        <v>860.2</v>
      </c>
      <c r="R37" s="77">
        <f>+R32*I_Vendite_Acquisti!$I$60</f>
        <v>860.2</v>
      </c>
      <c r="S37" s="77">
        <f>+S32*I_Vendite_Acquisti!$I$60</f>
        <v>860.2</v>
      </c>
      <c r="T37" s="77">
        <f>+T32*I_Vendite_Acquisti!$I$60</f>
        <v>860.2</v>
      </c>
      <c r="U37" s="77">
        <f>+U32*I_Vendite_Acquisti!$I$60</f>
        <v>860.2</v>
      </c>
      <c r="V37" s="77">
        <f>+V32*I_Vendite_Acquisti!$I$60</f>
        <v>860.2</v>
      </c>
      <c r="W37" s="77">
        <f>+W32*I_Vendite_Acquisti!$I$60</f>
        <v>860.2</v>
      </c>
      <c r="X37" s="77">
        <f>+X32*I_Vendite_Acquisti!$I$60</f>
        <v>860.2</v>
      </c>
      <c r="Y37" s="77">
        <f>+Y32*I_Vendite_Acquisti!$I$60</f>
        <v>860.2</v>
      </c>
      <c r="Z37" s="77">
        <f>+Z32*I_Vendite_Acquisti!$I$60</f>
        <v>860.2</v>
      </c>
      <c r="AA37" s="77">
        <f>+AA32*I_Vendite_Acquisti!$I$60</f>
        <v>860.2</v>
      </c>
      <c r="AB37" s="77">
        <f>+AB32*I_Vendite_Acquisti!$I$60</f>
        <v>860.2</v>
      </c>
      <c r="AC37" s="77">
        <f>+AC32*I_Vendite_Acquisti!$I$60</f>
        <v>860.2</v>
      </c>
      <c r="AD37" s="77">
        <f>+AD32*I_Vendite_Acquisti!$I$60</f>
        <v>860.2</v>
      </c>
      <c r="AE37" s="77">
        <f>+AE32*I_Vendite_Acquisti!$I$60</f>
        <v>860.2</v>
      </c>
      <c r="AF37" s="77">
        <f>+AF32*I_Vendite_Acquisti!$I$60</f>
        <v>860.2</v>
      </c>
      <c r="AG37" s="77">
        <f>+AG32*I_Vendite_Acquisti!$I$60</f>
        <v>860.2</v>
      </c>
      <c r="AH37" s="77">
        <f>+AH32*I_Vendite_Acquisti!$I$60</f>
        <v>860.2</v>
      </c>
      <c r="AI37" s="77">
        <f>+AI32*I_Vendite_Acquisti!$I$60</f>
        <v>860.2</v>
      </c>
      <c r="AJ37" s="77">
        <f>+AJ32*I_Vendite_Acquisti!$I$60</f>
        <v>860.2</v>
      </c>
      <c r="AK37" s="77">
        <f>+AK32*I_Vendite_Acquisti!$I$60</f>
        <v>860.2</v>
      </c>
      <c r="AL37" s="77">
        <f>+AL32*I_Vendite_Acquisti!$I$60</f>
        <v>860.2</v>
      </c>
      <c r="AM37" s="78">
        <f>+AM32*I_Vendite_Acquisti!$I$60</f>
        <v>860.2</v>
      </c>
    </row>
    <row r="38" spans="1:39" ht="15" thickBot="1" x14ac:dyDescent="0.35">
      <c r="B38" s="17"/>
      <c r="C38" s="3" t="str">
        <f>+C33</f>
        <v>Tipologia Fornitore 2</v>
      </c>
      <c r="D38" s="81">
        <f>+D33*I_Vendite_Acquisti!$I$61</f>
        <v>997.92</v>
      </c>
      <c r="E38" s="82">
        <f>+E33*I_Vendite_Acquisti!$I$61</f>
        <v>1062.5999999999999</v>
      </c>
      <c r="F38" s="82">
        <f>+F33*I_Vendite_Acquisti!$I$61</f>
        <v>1062.5999999999999</v>
      </c>
      <c r="G38" s="82">
        <f>+G33*I_Vendite_Acquisti!$I$61</f>
        <v>1062.5999999999999</v>
      </c>
      <c r="H38" s="82">
        <f>+H33*I_Vendite_Acquisti!$I$61</f>
        <v>1062.5999999999999</v>
      </c>
      <c r="I38" s="82">
        <f>+I33*I_Vendite_Acquisti!$I$61</f>
        <v>1062.5999999999999</v>
      </c>
      <c r="J38" s="82">
        <f>+J33*I_Vendite_Acquisti!$I$61</f>
        <v>1062.5999999999999</v>
      </c>
      <c r="K38" s="82">
        <f>+K33*I_Vendite_Acquisti!$I$61</f>
        <v>1062.5999999999999</v>
      </c>
      <c r="L38" s="82">
        <f>+L33*I_Vendite_Acquisti!$I$61</f>
        <v>1062.5999999999999</v>
      </c>
      <c r="M38" s="82">
        <f>+M33*I_Vendite_Acquisti!$I$61</f>
        <v>1062.5999999999999</v>
      </c>
      <c r="N38" s="82">
        <f>+N33*I_Vendite_Acquisti!$I$61</f>
        <v>1062.5999999999999</v>
      </c>
      <c r="O38" s="82">
        <f>+O33*I_Vendite_Acquisti!$I$61</f>
        <v>1062.5999999999999</v>
      </c>
      <c r="P38" s="82">
        <f>+P33*I_Vendite_Acquisti!$I$61</f>
        <v>1290.3</v>
      </c>
      <c r="Q38" s="82">
        <f>+Q33*I_Vendite_Acquisti!$I$61</f>
        <v>1290.3</v>
      </c>
      <c r="R38" s="82">
        <f>+R33*I_Vendite_Acquisti!$I$61</f>
        <v>1290.3</v>
      </c>
      <c r="S38" s="82">
        <f>+S33*I_Vendite_Acquisti!$I$61</f>
        <v>1290.3</v>
      </c>
      <c r="T38" s="82">
        <f>+T33*I_Vendite_Acquisti!$I$61</f>
        <v>1290.3</v>
      </c>
      <c r="U38" s="82">
        <f>+U33*I_Vendite_Acquisti!$I$61</f>
        <v>1290.3</v>
      </c>
      <c r="V38" s="82">
        <f>+V33*I_Vendite_Acquisti!$I$61</f>
        <v>1290.3</v>
      </c>
      <c r="W38" s="82">
        <f>+W33*I_Vendite_Acquisti!$I$61</f>
        <v>1290.3</v>
      </c>
      <c r="X38" s="82">
        <f>+X33*I_Vendite_Acquisti!$I$61</f>
        <v>1290.3</v>
      </c>
      <c r="Y38" s="82">
        <f>+Y33*I_Vendite_Acquisti!$I$61</f>
        <v>1290.3</v>
      </c>
      <c r="Z38" s="82">
        <f>+Z33*I_Vendite_Acquisti!$I$61</f>
        <v>1290.3</v>
      </c>
      <c r="AA38" s="82">
        <f>+AA33*I_Vendite_Acquisti!$I$61</f>
        <v>1290.3</v>
      </c>
      <c r="AB38" s="82">
        <f>+AB33*I_Vendite_Acquisti!$I$61</f>
        <v>1290.3</v>
      </c>
      <c r="AC38" s="82">
        <f>+AC33*I_Vendite_Acquisti!$I$61</f>
        <v>1290.3</v>
      </c>
      <c r="AD38" s="82">
        <f>+AD33*I_Vendite_Acquisti!$I$61</f>
        <v>1290.3</v>
      </c>
      <c r="AE38" s="82">
        <f>+AE33*I_Vendite_Acquisti!$I$61</f>
        <v>1290.3</v>
      </c>
      <c r="AF38" s="82">
        <f>+AF33*I_Vendite_Acquisti!$I$61</f>
        <v>1290.3</v>
      </c>
      <c r="AG38" s="82">
        <f>+AG33*I_Vendite_Acquisti!$I$61</f>
        <v>1290.3</v>
      </c>
      <c r="AH38" s="82">
        <f>+AH33*I_Vendite_Acquisti!$I$61</f>
        <v>1290.3</v>
      </c>
      <c r="AI38" s="82">
        <f>+AI33*I_Vendite_Acquisti!$I$61</f>
        <v>1290.3</v>
      </c>
      <c r="AJ38" s="82">
        <f>+AJ33*I_Vendite_Acquisti!$I$61</f>
        <v>1290.3</v>
      </c>
      <c r="AK38" s="82">
        <f>+AK33*I_Vendite_Acquisti!$I$61</f>
        <v>1290.3</v>
      </c>
      <c r="AL38" s="82">
        <f>+AL33*I_Vendite_Acquisti!$I$61</f>
        <v>1290.3</v>
      </c>
      <c r="AM38" s="83">
        <f>+AM33*I_Vendite_Acquisti!$I$61</f>
        <v>1290.3</v>
      </c>
    </row>
    <row r="39" spans="1:39" s="2" customFormat="1" x14ac:dyDescent="0.25">
      <c r="A39" s="84"/>
      <c r="C39" s="53" t="s">
        <v>191</v>
      </c>
      <c r="D39" s="85">
        <f>SUM(D37:D38)</f>
        <v>1663.1999999999998</v>
      </c>
      <c r="E39" s="85">
        <f t="shared" ref="E39:AM39" si="4">SUM(E37:E38)</f>
        <v>1771</v>
      </c>
      <c r="F39" s="85">
        <f t="shared" si="4"/>
        <v>1771</v>
      </c>
      <c r="G39" s="85">
        <f t="shared" si="4"/>
        <v>1771</v>
      </c>
      <c r="H39" s="85">
        <f t="shared" si="4"/>
        <v>1771</v>
      </c>
      <c r="I39" s="85">
        <f t="shared" si="4"/>
        <v>1771</v>
      </c>
      <c r="J39" s="85">
        <f t="shared" si="4"/>
        <v>1771</v>
      </c>
      <c r="K39" s="85">
        <f t="shared" si="4"/>
        <v>1771</v>
      </c>
      <c r="L39" s="85">
        <f t="shared" si="4"/>
        <v>1771</v>
      </c>
      <c r="M39" s="85">
        <f t="shared" si="4"/>
        <v>1771</v>
      </c>
      <c r="N39" s="85">
        <f t="shared" si="4"/>
        <v>1771</v>
      </c>
      <c r="O39" s="85">
        <f t="shared" si="4"/>
        <v>1771</v>
      </c>
      <c r="P39" s="85">
        <f t="shared" si="4"/>
        <v>2150.5</v>
      </c>
      <c r="Q39" s="85">
        <f t="shared" si="4"/>
        <v>2150.5</v>
      </c>
      <c r="R39" s="85">
        <f t="shared" si="4"/>
        <v>2150.5</v>
      </c>
      <c r="S39" s="85">
        <f t="shared" si="4"/>
        <v>2150.5</v>
      </c>
      <c r="T39" s="85">
        <f t="shared" si="4"/>
        <v>2150.5</v>
      </c>
      <c r="U39" s="85">
        <f t="shared" si="4"/>
        <v>2150.5</v>
      </c>
      <c r="V39" s="85">
        <f t="shared" si="4"/>
        <v>2150.5</v>
      </c>
      <c r="W39" s="85">
        <f t="shared" si="4"/>
        <v>2150.5</v>
      </c>
      <c r="X39" s="85">
        <f t="shared" si="4"/>
        <v>2150.5</v>
      </c>
      <c r="Y39" s="85">
        <f t="shared" si="4"/>
        <v>2150.5</v>
      </c>
      <c r="Z39" s="85">
        <f t="shared" si="4"/>
        <v>2150.5</v>
      </c>
      <c r="AA39" s="85">
        <f t="shared" si="4"/>
        <v>2150.5</v>
      </c>
      <c r="AB39" s="85">
        <f t="shared" si="4"/>
        <v>2150.5</v>
      </c>
      <c r="AC39" s="85">
        <f t="shared" si="4"/>
        <v>2150.5</v>
      </c>
      <c r="AD39" s="85">
        <f t="shared" si="4"/>
        <v>2150.5</v>
      </c>
      <c r="AE39" s="85">
        <f t="shared" si="4"/>
        <v>2150.5</v>
      </c>
      <c r="AF39" s="85">
        <f t="shared" si="4"/>
        <v>2150.5</v>
      </c>
      <c r="AG39" s="85">
        <f t="shared" si="4"/>
        <v>2150.5</v>
      </c>
      <c r="AH39" s="85">
        <f t="shared" si="4"/>
        <v>2150.5</v>
      </c>
      <c r="AI39" s="85">
        <f t="shared" si="4"/>
        <v>2150.5</v>
      </c>
      <c r="AJ39" s="85">
        <f t="shared" si="4"/>
        <v>2150.5</v>
      </c>
      <c r="AK39" s="85">
        <f t="shared" si="4"/>
        <v>2150.5</v>
      </c>
      <c r="AL39" s="85">
        <f t="shared" si="4"/>
        <v>2150.5</v>
      </c>
      <c r="AM39" s="85">
        <f t="shared" si="4"/>
        <v>2150.5</v>
      </c>
    </row>
    <row r="41" spans="1:39" ht="14.4" x14ac:dyDescent="0.3">
      <c r="B41" s="17"/>
      <c r="C41" t="s">
        <v>119</v>
      </c>
      <c r="D41" s="19">
        <f>+D36</f>
        <v>42766</v>
      </c>
      <c r="E41" s="19">
        <f t="shared" ref="E41:AM41" si="5">+E36</f>
        <v>42794</v>
      </c>
      <c r="F41" s="19">
        <f t="shared" si="5"/>
        <v>42825</v>
      </c>
      <c r="G41" s="19">
        <f t="shared" si="5"/>
        <v>42855</v>
      </c>
      <c r="H41" s="19">
        <f t="shared" si="5"/>
        <v>42886</v>
      </c>
      <c r="I41" s="19">
        <f t="shared" si="5"/>
        <v>42916</v>
      </c>
      <c r="J41" s="19">
        <f t="shared" si="5"/>
        <v>42947</v>
      </c>
      <c r="K41" s="19">
        <f t="shared" si="5"/>
        <v>42978</v>
      </c>
      <c r="L41" s="19">
        <f t="shared" si="5"/>
        <v>43008</v>
      </c>
      <c r="M41" s="19">
        <f t="shared" si="5"/>
        <v>43039</v>
      </c>
      <c r="N41" s="19">
        <f t="shared" si="5"/>
        <v>43069</v>
      </c>
      <c r="O41" s="19">
        <f t="shared" si="5"/>
        <v>43100</v>
      </c>
      <c r="P41" s="19">
        <f t="shared" si="5"/>
        <v>43131</v>
      </c>
      <c r="Q41" s="19">
        <f t="shared" si="5"/>
        <v>43159</v>
      </c>
      <c r="R41" s="19">
        <f t="shared" si="5"/>
        <v>43190</v>
      </c>
      <c r="S41" s="19">
        <f t="shared" si="5"/>
        <v>43220</v>
      </c>
      <c r="T41" s="19">
        <f t="shared" si="5"/>
        <v>43251</v>
      </c>
      <c r="U41" s="19">
        <f t="shared" si="5"/>
        <v>43281</v>
      </c>
      <c r="V41" s="19">
        <f t="shared" si="5"/>
        <v>43312</v>
      </c>
      <c r="W41" s="19">
        <f t="shared" si="5"/>
        <v>43343</v>
      </c>
      <c r="X41" s="19">
        <f t="shared" si="5"/>
        <v>43373</v>
      </c>
      <c r="Y41" s="19">
        <f t="shared" si="5"/>
        <v>43404</v>
      </c>
      <c r="Z41" s="19">
        <f t="shared" si="5"/>
        <v>43434</v>
      </c>
      <c r="AA41" s="19">
        <f t="shared" si="5"/>
        <v>43465</v>
      </c>
      <c r="AB41" s="19">
        <f t="shared" si="5"/>
        <v>43496</v>
      </c>
      <c r="AC41" s="19">
        <f t="shared" si="5"/>
        <v>43524</v>
      </c>
      <c r="AD41" s="19">
        <f t="shared" si="5"/>
        <v>43555</v>
      </c>
      <c r="AE41" s="19">
        <f t="shared" si="5"/>
        <v>43585</v>
      </c>
      <c r="AF41" s="19">
        <f t="shared" si="5"/>
        <v>43616</v>
      </c>
      <c r="AG41" s="19">
        <f t="shared" si="5"/>
        <v>43646</v>
      </c>
      <c r="AH41" s="19">
        <f t="shared" si="5"/>
        <v>43677</v>
      </c>
      <c r="AI41" s="19">
        <f t="shared" si="5"/>
        <v>43708</v>
      </c>
      <c r="AJ41" s="19">
        <f t="shared" si="5"/>
        <v>43738</v>
      </c>
      <c r="AK41" s="19">
        <f t="shared" si="5"/>
        <v>43769</v>
      </c>
      <c r="AL41" s="19">
        <f t="shared" si="5"/>
        <v>43799</v>
      </c>
      <c r="AM41" s="19">
        <f t="shared" si="5"/>
        <v>43830</v>
      </c>
    </row>
    <row r="42" spans="1:39" x14ac:dyDescent="0.25">
      <c r="C42" s="3" t="str">
        <f>+C37</f>
        <v>Tipologia Forntore 1</v>
      </c>
      <c r="D42" s="29">
        <f>+IF(I_Vendite_Acquisti!$H$60=0,D32+D37,0)</f>
        <v>0</v>
      </c>
      <c r="E42" s="29">
        <f>+IF(I_Vendite_Acquisti!$H$60=0,E32+E37,IF(I_Vendite_Acquisti!$H$60=30,D32+D37,0))</f>
        <v>3689.2799999999997</v>
      </c>
      <c r="F42" s="29">
        <f>+IF(I_Vendite_Acquisti!$H$60=0,F32+F37,IF(I_Vendite_Acquisti!$H$60=30,E32+E37,IF(I_Vendite_Acquisti!$H$60=60,D32+D37,0)))</f>
        <v>3928.4</v>
      </c>
      <c r="G42" s="29">
        <f>+IF(I_Vendite_Acquisti!$H$60=0,G32+G37,IF(I_Vendite_Acquisti!$H$60=30,F32+F37,IF(I_Vendite_Acquisti!$H$60=60,E32+E37,IF(I_Vendite_Acquisti!$H$60=90,D32+D37,0))))</f>
        <v>3928.4</v>
      </c>
      <c r="H42" s="29">
        <f>+IF(I_Vendite_Acquisti!$H$60=0,H32+H37,IF(I_Vendite_Acquisti!$H$60=30,G32+G37,IF(I_Vendite_Acquisti!$H$60=60,F32+F37,IF(I_Vendite_Acquisti!$H$60=90,E32+E37,0))))</f>
        <v>3928.4</v>
      </c>
      <c r="I42" s="29">
        <f>+IF(I_Vendite_Acquisti!$H$60=0,I32+I37,IF(I_Vendite_Acquisti!$H$60=30,H32+H37,IF(I_Vendite_Acquisti!$H$60=60,G32+G37,IF(I_Vendite_Acquisti!$H$60=90,F32+F37,0))))</f>
        <v>3928.4</v>
      </c>
      <c r="J42" s="29">
        <f>+IF(I_Vendite_Acquisti!$H$60=0,J32+J37,IF(I_Vendite_Acquisti!$H$60=30,I32+I37,IF(I_Vendite_Acquisti!$H$60=60,H32+H37,IF(I_Vendite_Acquisti!$H$60=90,G32+G37,0))))</f>
        <v>3928.4</v>
      </c>
      <c r="K42" s="29">
        <f>+IF(I_Vendite_Acquisti!$H$60=0,K32+K37,IF(I_Vendite_Acquisti!$H$60=30,J32+J37,IF(I_Vendite_Acquisti!$H$60=60,I32+I37,IF(I_Vendite_Acquisti!$H$60=90,H32+H37,0))))</f>
        <v>3928.4</v>
      </c>
      <c r="L42" s="29">
        <f>+IF(I_Vendite_Acquisti!$H$60=0,L32+L37,IF(I_Vendite_Acquisti!$H$60=30,K32+K37,IF(I_Vendite_Acquisti!$H$60=60,J32+J37,IF(I_Vendite_Acquisti!$H$60=90,I32+I37,0))))</f>
        <v>3928.4</v>
      </c>
      <c r="M42" s="29">
        <f>+IF(I_Vendite_Acquisti!$H$60=0,M32+M37,IF(I_Vendite_Acquisti!$H$60=30,L32+L37,IF(I_Vendite_Acquisti!$H$60=60,K32+K37,IF(I_Vendite_Acquisti!$H$60=90,J32+J37,0))))</f>
        <v>3928.4</v>
      </c>
      <c r="N42" s="29">
        <f>+IF(I_Vendite_Acquisti!$H$60=0,N32+N37,IF(I_Vendite_Acquisti!$H$60=30,M32+M37,IF(I_Vendite_Acquisti!$H$60=60,L32+L37,IF(I_Vendite_Acquisti!$H$60=90,K32+K37,0))))</f>
        <v>3928.4</v>
      </c>
      <c r="O42" s="29">
        <f>+IF(I_Vendite_Acquisti!$H$60=0,O32+O37,IF(I_Vendite_Acquisti!$H$60=30,N32+N37,IF(I_Vendite_Acquisti!$H$60=60,M32+M37,IF(I_Vendite_Acquisti!$H$60=90,L32+L37,0))))</f>
        <v>3928.4</v>
      </c>
      <c r="P42" s="29">
        <f>+IF(I_Vendite_Acquisti!$H$60=0,P32+P37,IF(I_Vendite_Acquisti!$H$60=30,O32+O37,IF(I_Vendite_Acquisti!$H$60=60,N32+N37,IF(I_Vendite_Acquisti!$H$60=90,M32+M37,0))))</f>
        <v>3928.4</v>
      </c>
      <c r="Q42" s="29">
        <f>+IF(I_Vendite_Acquisti!$H$60=0,Q32+Q37,IF(I_Vendite_Acquisti!$H$60=30,P32+P37,IF(I_Vendite_Acquisti!$H$60=60,O32+O37,IF(I_Vendite_Acquisti!$H$60=90,N32+N37,0))))</f>
        <v>4770.2</v>
      </c>
      <c r="R42" s="29">
        <f>+IF(I_Vendite_Acquisti!$H$60=0,R32+R37,IF(I_Vendite_Acquisti!$H$60=30,Q32+Q37,IF(I_Vendite_Acquisti!$H$60=60,P32+P37,IF(I_Vendite_Acquisti!$H$60=90,O32+O37,0))))</f>
        <v>4770.2</v>
      </c>
      <c r="S42" s="29">
        <f>+IF(I_Vendite_Acquisti!$H$60=0,S32+S37,IF(I_Vendite_Acquisti!$H$60=30,R32+R37,IF(I_Vendite_Acquisti!$H$60=60,Q32+Q37,IF(I_Vendite_Acquisti!$H$60=90,P32+P37,0))))</f>
        <v>4770.2</v>
      </c>
      <c r="T42" s="29">
        <f>+IF(I_Vendite_Acquisti!$H$60=0,T32+T37,IF(I_Vendite_Acquisti!$H$60=30,S32+S37,IF(I_Vendite_Acquisti!$H$60=60,R32+R37,IF(I_Vendite_Acquisti!$H$60=90,Q32+Q37,0))))</f>
        <v>4770.2</v>
      </c>
      <c r="U42" s="29">
        <f>+IF(I_Vendite_Acquisti!$H$60=0,U32+U37,IF(I_Vendite_Acquisti!$H$60=30,T32+T37,IF(I_Vendite_Acquisti!$H$60=60,S32+S37,IF(I_Vendite_Acquisti!$H$60=90,R32+R37,0))))</f>
        <v>4770.2</v>
      </c>
      <c r="V42" s="29">
        <f>+IF(I_Vendite_Acquisti!$H$60=0,V32+V37,IF(I_Vendite_Acquisti!$H$60=30,U32+U37,IF(I_Vendite_Acquisti!$H$60=60,T32+T37,IF(I_Vendite_Acquisti!$H$60=90,S32+S37,0))))</f>
        <v>4770.2</v>
      </c>
      <c r="W42" s="29">
        <f>+IF(I_Vendite_Acquisti!$H$60=0,W32+W37,IF(I_Vendite_Acquisti!$H$60=30,V32+V37,IF(I_Vendite_Acquisti!$H$60=60,U32+U37,IF(I_Vendite_Acquisti!$H$60=90,T32+T37,0))))</f>
        <v>4770.2</v>
      </c>
      <c r="X42" s="29">
        <f>+IF(I_Vendite_Acquisti!$H$60=0,X32+X37,IF(I_Vendite_Acquisti!$H$60=30,W32+W37,IF(I_Vendite_Acquisti!$H$60=60,V32+V37,IF(I_Vendite_Acquisti!$H$60=90,U32+U37,0))))</f>
        <v>4770.2</v>
      </c>
      <c r="Y42" s="29">
        <f>+IF(I_Vendite_Acquisti!$H$60=0,Y32+Y37,IF(I_Vendite_Acquisti!$H$60=30,X32+X37,IF(I_Vendite_Acquisti!$H$60=60,W32+W37,IF(I_Vendite_Acquisti!$H$60=90,V32+V37,0))))</f>
        <v>4770.2</v>
      </c>
      <c r="Z42" s="29">
        <f>+IF(I_Vendite_Acquisti!$H$60=0,Z32+Z37,IF(I_Vendite_Acquisti!$H$60=30,Y32+Y37,IF(I_Vendite_Acquisti!$H$60=60,X32+X37,IF(I_Vendite_Acquisti!$H$60=90,W32+W37,0))))</f>
        <v>4770.2</v>
      </c>
      <c r="AA42" s="29">
        <f>+IF(I_Vendite_Acquisti!$H$60=0,AA32+AA37,IF(I_Vendite_Acquisti!$H$60=30,Z32+Z37,IF(I_Vendite_Acquisti!$H$60=60,Y32+Y37,IF(I_Vendite_Acquisti!$H$60=90,X32+X37,0))))</f>
        <v>4770.2</v>
      </c>
      <c r="AB42" s="29">
        <f>+IF(I_Vendite_Acquisti!$H$60=0,AB32+AB37,IF(I_Vendite_Acquisti!$H$60=30,AA32+AA37,IF(I_Vendite_Acquisti!$H$60=60,Z32+Z37,IF(I_Vendite_Acquisti!$H$60=90,Y32+Y37,0))))</f>
        <v>4770.2</v>
      </c>
      <c r="AC42" s="29">
        <f>+IF(I_Vendite_Acquisti!$H$60=0,AC32+AC37,IF(I_Vendite_Acquisti!$H$60=30,AB32+AB37,IF(I_Vendite_Acquisti!$H$60=60,AA32+AA37,IF(I_Vendite_Acquisti!$H$60=90,Z32+Z37,0))))</f>
        <v>4770.2</v>
      </c>
      <c r="AD42" s="29">
        <f>+IF(I_Vendite_Acquisti!$H$60=0,AD32+AD37,IF(I_Vendite_Acquisti!$H$60=30,AC32+AC37,IF(I_Vendite_Acquisti!$H$60=60,AB32+AB37,IF(I_Vendite_Acquisti!$H$60=90,AA32+AA37,0))))</f>
        <v>4770.2</v>
      </c>
      <c r="AE42" s="29">
        <f>+IF(I_Vendite_Acquisti!$H$60=0,AE32+AE37,IF(I_Vendite_Acquisti!$H$60=30,AD32+AD37,IF(I_Vendite_Acquisti!$H$60=60,AC32+AC37,IF(I_Vendite_Acquisti!$H$60=90,AB32+AB37,0))))</f>
        <v>4770.2</v>
      </c>
      <c r="AF42" s="29">
        <f>+IF(I_Vendite_Acquisti!$H$60=0,AF32+AF37,IF(I_Vendite_Acquisti!$H$60=30,AE32+AE37,IF(I_Vendite_Acquisti!$H$60=60,AD32+AD37,IF(I_Vendite_Acquisti!$H$60=90,AC32+AC37,0))))</f>
        <v>4770.2</v>
      </c>
      <c r="AG42" s="29">
        <f>+IF(I_Vendite_Acquisti!$H$60=0,AG32+AG37,IF(I_Vendite_Acquisti!$H$60=30,AF32+AF37,IF(I_Vendite_Acquisti!$H$60=60,AE32+AE37,IF(I_Vendite_Acquisti!$H$60=90,AD32+AD37,0))))</f>
        <v>4770.2</v>
      </c>
      <c r="AH42" s="29">
        <f>+IF(I_Vendite_Acquisti!$H$60=0,AH32+AH37,IF(I_Vendite_Acquisti!$H$60=30,AG32+AG37,IF(I_Vendite_Acquisti!$H$60=60,AF32+AF37,IF(I_Vendite_Acquisti!$H$60=90,AE32+AE37,0))))</f>
        <v>4770.2</v>
      </c>
      <c r="AI42" s="29">
        <f>+IF(I_Vendite_Acquisti!$H$60=0,AI32+AI37,IF(I_Vendite_Acquisti!$H$60=30,AH32+AH37,IF(I_Vendite_Acquisti!$H$60=60,AG32+AG37,IF(I_Vendite_Acquisti!$H$60=90,AF32+AF37,0))))</f>
        <v>4770.2</v>
      </c>
      <c r="AJ42" s="29">
        <f>+IF(I_Vendite_Acquisti!$H$60=0,AJ32+AJ37,IF(I_Vendite_Acquisti!$H$60=30,AI32+AI37,IF(I_Vendite_Acquisti!$H$60=60,AH32+AH37,IF(I_Vendite_Acquisti!$H$60=90,AG32+AG37,0))))</f>
        <v>4770.2</v>
      </c>
      <c r="AK42" s="29">
        <f>+IF(I_Vendite_Acquisti!$H$60=0,AK32+AK37,IF(I_Vendite_Acquisti!$H$60=30,AJ32+AJ37,IF(I_Vendite_Acquisti!$H$60=60,AI32+AI37,IF(I_Vendite_Acquisti!$H$60=90,AH32+AH37,0))))</f>
        <v>4770.2</v>
      </c>
      <c r="AL42" s="29">
        <f>+IF(I_Vendite_Acquisti!$H$60=0,AL32+AL37,IF(I_Vendite_Acquisti!$H$60=30,AK32+AK37,IF(I_Vendite_Acquisti!$H$60=60,AJ32+AJ37,IF(I_Vendite_Acquisti!$H$60=90,AI32+AI37,0))))</f>
        <v>4770.2</v>
      </c>
      <c r="AM42" s="29">
        <f>+IF(I_Vendite_Acquisti!$H$60=0,AM32+AM37,IF(I_Vendite_Acquisti!$H$60=30,AL32+AL37,IF(I_Vendite_Acquisti!$H$60=60,AK32+AK37,IF(I_Vendite_Acquisti!$H$60=90,AJ32+AJ37,0))))</f>
        <v>4770.2</v>
      </c>
    </row>
    <row r="43" spans="1:39" x14ac:dyDescent="0.25">
      <c r="B43" s="17"/>
      <c r="C43" s="3" t="str">
        <f>+C38</f>
        <v>Tipologia Fornitore 2</v>
      </c>
      <c r="D43" s="28">
        <f>+IF(I_Vendite_Acquisti!H61=0,D33+D38,0)</f>
        <v>0</v>
      </c>
      <c r="E43" s="29">
        <f>+IF(I_Vendite_Acquisti!$H$61=0,E33+E38,IF(I_Vendite_Acquisti!$H$61=30,D33+D38,0))</f>
        <v>5533.92</v>
      </c>
      <c r="F43" s="29">
        <f>+IF(I_Vendite_Acquisti!$H$61=0,F33+F38,IF(I_Vendite_Acquisti!$H$61=30,E33+E38,IF(I_Vendite_Acquisti!$H$61=60,D33+D38,0)))</f>
        <v>5892.6</v>
      </c>
      <c r="G43" s="29">
        <f>+IF(I_Vendite_Acquisti!$H$61=0,G33+G38,IF(I_Vendite_Acquisti!$H$61=30,F33+F38,IF(I_Vendite_Acquisti!$H$61=60,E33+E38,IF(I_Vendite_Acquisti!$H$61=90,D33+D38,0))))</f>
        <v>5892.6</v>
      </c>
      <c r="H43" s="29">
        <f>+IF(I_Vendite_Acquisti!$H$61=0,H33+H38,IF(I_Vendite_Acquisti!$H$61=30,G33+G38,IF(I_Vendite_Acquisti!$H$61=60,F33+F38,IF(I_Vendite_Acquisti!$H$61=90,E33+E38,0))))</f>
        <v>5892.6</v>
      </c>
      <c r="I43" s="29">
        <f>+IF(I_Vendite_Acquisti!$H$61=0,I33+I38,IF(I_Vendite_Acquisti!$H$61=30,H33+H38,IF(I_Vendite_Acquisti!$H$61=60,G33+G38,IF(I_Vendite_Acquisti!$H$61=90,F33+F38,0))))</f>
        <v>5892.6</v>
      </c>
      <c r="J43" s="29">
        <f>+IF(I_Vendite_Acquisti!$H$61=0,J33+J38,IF(I_Vendite_Acquisti!$H$61=30,I33+I38,IF(I_Vendite_Acquisti!$H$61=60,H33+H38,IF(I_Vendite_Acquisti!$H$61=90,G33+G38,0))))</f>
        <v>5892.6</v>
      </c>
      <c r="K43" s="29">
        <f>+IF(I_Vendite_Acquisti!$H$61=0,K33+K38,IF(I_Vendite_Acquisti!$H$61=30,J33+J38,IF(I_Vendite_Acquisti!$H$61=60,I33+I38,IF(I_Vendite_Acquisti!$H$61=90,H33+H38,0))))</f>
        <v>5892.6</v>
      </c>
      <c r="L43" s="29">
        <f>+IF(I_Vendite_Acquisti!$H$61=0,L33+L38,IF(I_Vendite_Acquisti!$H$61=30,K33+K38,IF(I_Vendite_Acquisti!$H$61=60,J33+J38,IF(I_Vendite_Acquisti!$H$61=90,I33+I38,0))))</f>
        <v>5892.6</v>
      </c>
      <c r="M43" s="29">
        <f>+IF(I_Vendite_Acquisti!$H$61=0,M33+M38,IF(I_Vendite_Acquisti!$H$61=30,L33+L38,IF(I_Vendite_Acquisti!$H$61=60,K33+K38,IF(I_Vendite_Acquisti!$H$61=90,J33+J38,0))))</f>
        <v>5892.6</v>
      </c>
      <c r="N43" s="29">
        <f>+IF(I_Vendite_Acquisti!$H$61=0,N33+N38,IF(I_Vendite_Acquisti!$H$61=30,M33+M38,IF(I_Vendite_Acquisti!$H$61=60,L33+L38,IF(I_Vendite_Acquisti!$H$61=90,K33+K38,0))))</f>
        <v>5892.6</v>
      </c>
      <c r="O43" s="29">
        <f>+IF(I_Vendite_Acquisti!$H$61=0,O33+O38,IF(I_Vendite_Acquisti!$H$61=30,N33+N38,IF(I_Vendite_Acquisti!$H$61=60,M33+M38,IF(I_Vendite_Acquisti!$H$61=90,L33+L38,0))))</f>
        <v>5892.6</v>
      </c>
      <c r="P43" s="29">
        <f>+IF(I_Vendite_Acquisti!$H$61=0,P33+P38,IF(I_Vendite_Acquisti!$H$61=30,O33+O38,IF(I_Vendite_Acquisti!$H$61=60,N33+N38,IF(I_Vendite_Acquisti!$H$61=90,M33+M38,0))))</f>
        <v>5892.6</v>
      </c>
      <c r="Q43" s="29">
        <f>+IF(I_Vendite_Acquisti!$H$61=0,Q33+Q38,IF(I_Vendite_Acquisti!$H$61=30,P33+P38,IF(I_Vendite_Acquisti!$H$61=60,O33+O38,IF(I_Vendite_Acquisti!$H$61=90,N33+N38,0))))</f>
        <v>7155.3</v>
      </c>
      <c r="R43" s="29">
        <f>+IF(I_Vendite_Acquisti!$H$61=0,R33+R38,IF(I_Vendite_Acquisti!$H$61=30,Q33+Q38,IF(I_Vendite_Acquisti!$H$61=60,P33+P38,IF(I_Vendite_Acquisti!$H$61=90,O33+O38,0))))</f>
        <v>7155.3</v>
      </c>
      <c r="S43" s="29">
        <f>+IF(I_Vendite_Acquisti!$H$61=0,S33+S38,IF(I_Vendite_Acquisti!$H$61=30,R33+R38,IF(I_Vendite_Acquisti!$H$61=60,Q33+Q38,IF(I_Vendite_Acquisti!$H$61=90,P33+P38,0))))</f>
        <v>7155.3</v>
      </c>
      <c r="T43" s="29">
        <f>+IF(I_Vendite_Acquisti!$H$61=0,T33+T38,IF(I_Vendite_Acquisti!$H$61=30,S33+S38,IF(I_Vendite_Acquisti!$H$61=60,R33+R38,IF(I_Vendite_Acquisti!$H$61=90,Q33+Q38,0))))</f>
        <v>7155.3</v>
      </c>
      <c r="U43" s="29">
        <f>+IF(I_Vendite_Acquisti!$H$61=0,U33+U38,IF(I_Vendite_Acquisti!$H$61=30,T33+T38,IF(I_Vendite_Acquisti!$H$61=60,S33+S38,IF(I_Vendite_Acquisti!$H$61=90,R33+R38,0))))</f>
        <v>7155.3</v>
      </c>
      <c r="V43" s="29">
        <f>+IF(I_Vendite_Acquisti!$H$61=0,V33+V38,IF(I_Vendite_Acquisti!$H$61=30,U33+U38,IF(I_Vendite_Acquisti!$H$61=60,T33+T38,IF(I_Vendite_Acquisti!$H$61=90,S33+S38,0))))</f>
        <v>7155.3</v>
      </c>
      <c r="W43" s="29">
        <f>+IF(I_Vendite_Acquisti!$H$61=0,W33+W38,IF(I_Vendite_Acquisti!$H$61=30,V33+V38,IF(I_Vendite_Acquisti!$H$61=60,U33+U38,IF(I_Vendite_Acquisti!$H$61=90,T33+T38,0))))</f>
        <v>7155.3</v>
      </c>
      <c r="X43" s="29">
        <f>+IF(I_Vendite_Acquisti!$H$61=0,X33+X38,IF(I_Vendite_Acquisti!$H$61=30,W33+W38,IF(I_Vendite_Acquisti!$H$61=60,V33+V38,IF(I_Vendite_Acquisti!$H$61=90,U33+U38,0))))</f>
        <v>7155.3</v>
      </c>
      <c r="Y43" s="29">
        <f>+IF(I_Vendite_Acquisti!$H$61=0,Y33+Y38,IF(I_Vendite_Acquisti!$H$61=30,X33+X38,IF(I_Vendite_Acquisti!$H$61=60,W33+W38,IF(I_Vendite_Acquisti!$H$61=90,V33+V38,0))))</f>
        <v>7155.3</v>
      </c>
      <c r="Z43" s="29">
        <f>+IF(I_Vendite_Acquisti!$H$61=0,Z33+Z38,IF(I_Vendite_Acquisti!$H$61=30,Y33+Y38,IF(I_Vendite_Acquisti!$H$61=60,X33+X38,IF(I_Vendite_Acquisti!$H$61=90,W33+W38,0))))</f>
        <v>7155.3</v>
      </c>
      <c r="AA43" s="29">
        <f>+IF(I_Vendite_Acquisti!$H$61=0,AA33+AA38,IF(I_Vendite_Acquisti!$H$61=30,Z33+Z38,IF(I_Vendite_Acquisti!$H$61=60,Y33+Y38,IF(I_Vendite_Acquisti!$H$61=90,X33+X38,0))))</f>
        <v>7155.3</v>
      </c>
      <c r="AB43" s="29">
        <f>+IF(I_Vendite_Acquisti!$H$61=0,AB33+AB38,IF(I_Vendite_Acquisti!$H$61=30,AA33+AA38,IF(I_Vendite_Acquisti!$H$61=60,Z33+Z38,IF(I_Vendite_Acquisti!$H$61=90,Y33+Y38,0))))</f>
        <v>7155.3</v>
      </c>
      <c r="AC43" s="29">
        <f>+IF(I_Vendite_Acquisti!$H$61=0,AC33+AC38,IF(I_Vendite_Acquisti!$H$61=30,AB33+AB38,IF(I_Vendite_Acquisti!$H$61=60,AA33+AA38,IF(I_Vendite_Acquisti!$H$61=90,Z33+Z38,0))))</f>
        <v>7155.3</v>
      </c>
      <c r="AD43" s="29">
        <f>+IF(I_Vendite_Acquisti!$H$61=0,AD33+AD38,IF(I_Vendite_Acquisti!$H$61=30,AC33+AC38,IF(I_Vendite_Acquisti!$H$61=60,AB33+AB38,IF(I_Vendite_Acquisti!$H$61=90,AA33+AA38,0))))</f>
        <v>7155.3</v>
      </c>
      <c r="AE43" s="29">
        <f>+IF(I_Vendite_Acquisti!$H$61=0,AE33+AE38,IF(I_Vendite_Acquisti!$H$61=30,AD33+AD38,IF(I_Vendite_Acquisti!$H$61=60,AC33+AC38,IF(I_Vendite_Acquisti!$H$61=90,AB33+AB38,0))))</f>
        <v>7155.3</v>
      </c>
      <c r="AF43" s="29">
        <f>+IF(I_Vendite_Acquisti!$H$61=0,AF33+AF38,IF(I_Vendite_Acquisti!$H$61=30,AE33+AE38,IF(I_Vendite_Acquisti!$H$61=60,AD33+AD38,IF(I_Vendite_Acquisti!$H$61=90,AC33+AC38,0))))</f>
        <v>7155.3</v>
      </c>
      <c r="AG43" s="29">
        <f>+IF(I_Vendite_Acquisti!$H$61=0,AG33+AG38,IF(I_Vendite_Acquisti!$H$61=30,AF33+AF38,IF(I_Vendite_Acquisti!$H$61=60,AE33+AE38,IF(I_Vendite_Acquisti!$H$61=90,AD33+AD38,0))))</f>
        <v>7155.3</v>
      </c>
      <c r="AH43" s="29">
        <f>+IF(I_Vendite_Acquisti!$H$61=0,AH33+AH38,IF(I_Vendite_Acquisti!$H$61=30,AG33+AG38,IF(I_Vendite_Acquisti!$H$61=60,AF33+AF38,IF(I_Vendite_Acquisti!$H$61=90,AE33+AE38,0))))</f>
        <v>7155.3</v>
      </c>
      <c r="AI43" s="29">
        <f>+IF(I_Vendite_Acquisti!$H$61=0,AI33+AI38,IF(I_Vendite_Acquisti!$H$61=30,AH33+AH38,IF(I_Vendite_Acquisti!$H$61=60,AG33+AG38,IF(I_Vendite_Acquisti!$H$61=90,AF33+AF38,0))))</f>
        <v>7155.3</v>
      </c>
      <c r="AJ43" s="29">
        <f>+IF(I_Vendite_Acquisti!$H$61=0,AJ33+AJ38,IF(I_Vendite_Acquisti!$H$61=30,AI33+AI38,IF(I_Vendite_Acquisti!$H$61=60,AH33+AH38,IF(I_Vendite_Acquisti!$H$61=90,AG33+AG38,0))))</f>
        <v>7155.3</v>
      </c>
      <c r="AK43" s="29">
        <f>+IF(I_Vendite_Acquisti!$H$61=0,AK33+AK38,IF(I_Vendite_Acquisti!$H$61=30,AJ33+AJ38,IF(I_Vendite_Acquisti!$H$61=60,AI33+AI38,IF(I_Vendite_Acquisti!$H$61=90,AH33+AH38,0))))</f>
        <v>7155.3</v>
      </c>
      <c r="AL43" s="29">
        <f>+IF(I_Vendite_Acquisti!$H$61=0,AL33+AL38,IF(I_Vendite_Acquisti!$H$61=30,AK33+AK38,IF(I_Vendite_Acquisti!$H$61=60,AJ33+AJ38,IF(I_Vendite_Acquisti!$H$61=90,AI33+AI38,0))))</f>
        <v>7155.3</v>
      </c>
      <c r="AM43" s="29">
        <f>+IF(I_Vendite_Acquisti!$H$61=0,AM33+AM38,IF(I_Vendite_Acquisti!$H$61=30,AL33+AL38,IF(I_Vendite_Acquisti!$H$61=60,AK33+AK38,IF(I_Vendite_Acquisti!$H$61=90,AJ33+AJ38,0))))</f>
        <v>7155.3</v>
      </c>
    </row>
    <row r="44" spans="1:39" s="2" customFormat="1" x14ac:dyDescent="0.25">
      <c r="A44" s="84"/>
      <c r="C44" s="53" t="s">
        <v>192</v>
      </c>
      <c r="D44" s="86">
        <f>SUM(D42:D43)</f>
        <v>0</v>
      </c>
      <c r="E44" s="86">
        <f>SUM(E42:E43)</f>
        <v>9223.2000000000007</v>
      </c>
      <c r="F44" s="86">
        <f>SUM(F42:F43)</f>
        <v>9821</v>
      </c>
      <c r="G44" s="86">
        <f>SUM(G42:G43)</f>
        <v>9821</v>
      </c>
      <c r="H44" s="86">
        <f>SUM(H42:H43)</f>
        <v>9821</v>
      </c>
      <c r="I44" s="86">
        <f t="shared" ref="I44:AM44" si="6">SUM(I42:I43)</f>
        <v>9821</v>
      </c>
      <c r="J44" s="86">
        <f t="shared" si="6"/>
        <v>9821</v>
      </c>
      <c r="K44" s="86">
        <f t="shared" si="6"/>
        <v>9821</v>
      </c>
      <c r="L44" s="86">
        <f t="shared" si="6"/>
        <v>9821</v>
      </c>
      <c r="M44" s="86">
        <f t="shared" si="6"/>
        <v>9821</v>
      </c>
      <c r="N44" s="86">
        <f t="shared" si="6"/>
        <v>9821</v>
      </c>
      <c r="O44" s="86">
        <f t="shared" si="6"/>
        <v>9821</v>
      </c>
      <c r="P44" s="86">
        <f t="shared" si="6"/>
        <v>9821</v>
      </c>
      <c r="Q44" s="86">
        <f t="shared" si="6"/>
        <v>11925.5</v>
      </c>
      <c r="R44" s="86">
        <f t="shared" si="6"/>
        <v>11925.5</v>
      </c>
      <c r="S44" s="86">
        <f t="shared" si="6"/>
        <v>11925.5</v>
      </c>
      <c r="T44" s="86">
        <f t="shared" si="6"/>
        <v>11925.5</v>
      </c>
      <c r="U44" s="86">
        <f t="shared" si="6"/>
        <v>11925.5</v>
      </c>
      <c r="V44" s="86">
        <f t="shared" si="6"/>
        <v>11925.5</v>
      </c>
      <c r="W44" s="86">
        <f t="shared" si="6"/>
        <v>11925.5</v>
      </c>
      <c r="X44" s="86">
        <f t="shared" si="6"/>
        <v>11925.5</v>
      </c>
      <c r="Y44" s="86">
        <f t="shared" si="6"/>
        <v>11925.5</v>
      </c>
      <c r="Z44" s="86">
        <f t="shared" si="6"/>
        <v>11925.5</v>
      </c>
      <c r="AA44" s="86">
        <f t="shared" si="6"/>
        <v>11925.5</v>
      </c>
      <c r="AB44" s="86">
        <f t="shared" si="6"/>
        <v>11925.5</v>
      </c>
      <c r="AC44" s="86">
        <f t="shared" si="6"/>
        <v>11925.5</v>
      </c>
      <c r="AD44" s="86">
        <f t="shared" si="6"/>
        <v>11925.5</v>
      </c>
      <c r="AE44" s="86">
        <f t="shared" si="6"/>
        <v>11925.5</v>
      </c>
      <c r="AF44" s="86">
        <f t="shared" si="6"/>
        <v>11925.5</v>
      </c>
      <c r="AG44" s="86">
        <f t="shared" si="6"/>
        <v>11925.5</v>
      </c>
      <c r="AH44" s="86">
        <f t="shared" si="6"/>
        <v>11925.5</v>
      </c>
      <c r="AI44" s="86">
        <f t="shared" si="6"/>
        <v>11925.5</v>
      </c>
      <c r="AJ44" s="86">
        <f t="shared" si="6"/>
        <v>11925.5</v>
      </c>
      <c r="AK44" s="86">
        <f t="shared" si="6"/>
        <v>11925.5</v>
      </c>
      <c r="AL44" s="86">
        <f t="shared" si="6"/>
        <v>11925.5</v>
      </c>
      <c r="AM44" s="86">
        <f t="shared" si="6"/>
        <v>11925.5</v>
      </c>
    </row>
    <row r="45" spans="1:39" x14ac:dyDescent="0.25">
      <c r="B45" s="1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1:39" ht="14.4" x14ac:dyDescent="0.3">
      <c r="B46" s="20"/>
      <c r="C46" t="s">
        <v>193</v>
      </c>
      <c r="D46" s="19">
        <f>+D41</f>
        <v>42766</v>
      </c>
      <c r="E46" s="19">
        <f t="shared" ref="E46:AM46" si="7">+E41</f>
        <v>42794</v>
      </c>
      <c r="F46" s="19">
        <f t="shared" si="7"/>
        <v>42825</v>
      </c>
      <c r="G46" s="19">
        <f t="shared" si="7"/>
        <v>42855</v>
      </c>
      <c r="H46" s="19">
        <f t="shared" si="7"/>
        <v>42886</v>
      </c>
      <c r="I46" s="19">
        <f t="shared" si="7"/>
        <v>42916</v>
      </c>
      <c r="J46" s="19">
        <f t="shared" si="7"/>
        <v>42947</v>
      </c>
      <c r="K46" s="19">
        <f t="shared" si="7"/>
        <v>42978</v>
      </c>
      <c r="L46" s="19">
        <f t="shared" si="7"/>
        <v>43008</v>
      </c>
      <c r="M46" s="19">
        <f t="shared" si="7"/>
        <v>43039</v>
      </c>
      <c r="N46" s="19">
        <f t="shared" si="7"/>
        <v>43069</v>
      </c>
      <c r="O46" s="19">
        <f t="shared" si="7"/>
        <v>43100</v>
      </c>
      <c r="P46" s="19">
        <f t="shared" si="7"/>
        <v>43131</v>
      </c>
      <c r="Q46" s="19">
        <f t="shared" si="7"/>
        <v>43159</v>
      </c>
      <c r="R46" s="19">
        <f t="shared" si="7"/>
        <v>43190</v>
      </c>
      <c r="S46" s="19">
        <f t="shared" si="7"/>
        <v>43220</v>
      </c>
      <c r="T46" s="19">
        <f t="shared" si="7"/>
        <v>43251</v>
      </c>
      <c r="U46" s="19">
        <f t="shared" si="7"/>
        <v>43281</v>
      </c>
      <c r="V46" s="19">
        <f t="shared" si="7"/>
        <v>43312</v>
      </c>
      <c r="W46" s="19">
        <f t="shared" si="7"/>
        <v>43343</v>
      </c>
      <c r="X46" s="19">
        <f t="shared" si="7"/>
        <v>43373</v>
      </c>
      <c r="Y46" s="19">
        <f t="shared" si="7"/>
        <v>43404</v>
      </c>
      <c r="Z46" s="19">
        <f t="shared" si="7"/>
        <v>43434</v>
      </c>
      <c r="AA46" s="19">
        <f t="shared" si="7"/>
        <v>43465</v>
      </c>
      <c r="AB46" s="19">
        <f t="shared" si="7"/>
        <v>43496</v>
      </c>
      <c r="AC46" s="19">
        <f t="shared" si="7"/>
        <v>43524</v>
      </c>
      <c r="AD46" s="19">
        <f t="shared" si="7"/>
        <v>43555</v>
      </c>
      <c r="AE46" s="19">
        <f t="shared" si="7"/>
        <v>43585</v>
      </c>
      <c r="AF46" s="19">
        <f t="shared" si="7"/>
        <v>43616</v>
      </c>
      <c r="AG46" s="19">
        <f t="shared" si="7"/>
        <v>43646</v>
      </c>
      <c r="AH46" s="19">
        <f t="shared" si="7"/>
        <v>43677</v>
      </c>
      <c r="AI46" s="19">
        <f t="shared" si="7"/>
        <v>43708</v>
      </c>
      <c r="AJ46" s="19">
        <f t="shared" si="7"/>
        <v>43738</v>
      </c>
      <c r="AK46" s="19">
        <f t="shared" si="7"/>
        <v>43769</v>
      </c>
      <c r="AL46" s="19">
        <f t="shared" si="7"/>
        <v>43799</v>
      </c>
      <c r="AM46" s="19">
        <f t="shared" si="7"/>
        <v>43830</v>
      </c>
    </row>
    <row r="47" spans="1:39" x14ac:dyDescent="0.25">
      <c r="B47" s="3"/>
      <c r="C47" s="3" t="str">
        <f>+C42</f>
        <v>Tipologia Forntore 1</v>
      </c>
      <c r="D47" s="29">
        <f>+D32+D37-D42</f>
        <v>3689.2799999999997</v>
      </c>
      <c r="E47" s="29">
        <f t="shared" ref="E47:AM48" si="8">+E32+E37-E42</f>
        <v>239.12000000000035</v>
      </c>
      <c r="F47" s="29">
        <f t="shared" si="8"/>
        <v>0</v>
      </c>
      <c r="G47" s="29">
        <f t="shared" si="8"/>
        <v>0</v>
      </c>
      <c r="H47" s="29">
        <f t="shared" si="8"/>
        <v>0</v>
      </c>
      <c r="I47" s="29">
        <f t="shared" si="8"/>
        <v>0</v>
      </c>
      <c r="J47" s="29">
        <f t="shared" si="8"/>
        <v>0</v>
      </c>
      <c r="K47" s="29">
        <f t="shared" si="8"/>
        <v>0</v>
      </c>
      <c r="L47" s="29">
        <f t="shared" si="8"/>
        <v>0</v>
      </c>
      <c r="M47" s="29">
        <f t="shared" si="8"/>
        <v>0</v>
      </c>
      <c r="N47" s="29">
        <f t="shared" si="8"/>
        <v>0</v>
      </c>
      <c r="O47" s="29">
        <f t="shared" si="8"/>
        <v>0</v>
      </c>
      <c r="P47" s="29">
        <f t="shared" si="8"/>
        <v>841.79999999999973</v>
      </c>
      <c r="Q47" s="29">
        <f t="shared" si="8"/>
        <v>0</v>
      </c>
      <c r="R47" s="29">
        <f t="shared" si="8"/>
        <v>0</v>
      </c>
      <c r="S47" s="29">
        <f t="shared" si="8"/>
        <v>0</v>
      </c>
      <c r="T47" s="29">
        <f t="shared" si="8"/>
        <v>0</v>
      </c>
      <c r="U47" s="29">
        <f t="shared" si="8"/>
        <v>0</v>
      </c>
      <c r="V47" s="29">
        <f t="shared" si="8"/>
        <v>0</v>
      </c>
      <c r="W47" s="29">
        <f t="shared" si="8"/>
        <v>0</v>
      </c>
      <c r="X47" s="29">
        <f t="shared" si="8"/>
        <v>0</v>
      </c>
      <c r="Y47" s="29">
        <f t="shared" si="8"/>
        <v>0</v>
      </c>
      <c r="Z47" s="29">
        <f t="shared" si="8"/>
        <v>0</v>
      </c>
      <c r="AA47" s="29">
        <f t="shared" si="8"/>
        <v>0</v>
      </c>
      <c r="AB47" s="29">
        <f t="shared" si="8"/>
        <v>0</v>
      </c>
      <c r="AC47" s="29">
        <f t="shared" si="8"/>
        <v>0</v>
      </c>
      <c r="AD47" s="29">
        <f t="shared" si="8"/>
        <v>0</v>
      </c>
      <c r="AE47" s="29">
        <f t="shared" si="8"/>
        <v>0</v>
      </c>
      <c r="AF47" s="29">
        <f t="shared" si="8"/>
        <v>0</v>
      </c>
      <c r="AG47" s="29">
        <f t="shared" si="8"/>
        <v>0</v>
      </c>
      <c r="AH47" s="29">
        <f t="shared" si="8"/>
        <v>0</v>
      </c>
      <c r="AI47" s="29">
        <f t="shared" si="8"/>
        <v>0</v>
      </c>
      <c r="AJ47" s="29">
        <f t="shared" si="8"/>
        <v>0</v>
      </c>
      <c r="AK47" s="29">
        <f t="shared" si="8"/>
        <v>0</v>
      </c>
      <c r="AL47" s="29">
        <f t="shared" si="8"/>
        <v>0</v>
      </c>
      <c r="AM47" s="29">
        <f t="shared" si="8"/>
        <v>0</v>
      </c>
    </row>
    <row r="48" spans="1:39" x14ac:dyDescent="0.25">
      <c r="B48" s="17"/>
      <c r="C48" s="3" t="str">
        <f>+C43</f>
        <v>Tipologia Fornitore 2</v>
      </c>
      <c r="D48" s="29">
        <f>+D33+D38-D43</f>
        <v>5533.92</v>
      </c>
      <c r="E48" s="29">
        <f t="shared" si="8"/>
        <v>358.68000000000029</v>
      </c>
      <c r="F48" s="29">
        <f t="shared" si="8"/>
        <v>0</v>
      </c>
      <c r="G48" s="29">
        <f t="shared" si="8"/>
        <v>0</v>
      </c>
      <c r="H48" s="29">
        <f t="shared" si="8"/>
        <v>0</v>
      </c>
      <c r="I48" s="29">
        <f t="shared" si="8"/>
        <v>0</v>
      </c>
      <c r="J48" s="29">
        <f t="shared" si="8"/>
        <v>0</v>
      </c>
      <c r="K48" s="29">
        <f t="shared" si="8"/>
        <v>0</v>
      </c>
      <c r="L48" s="29">
        <f t="shared" si="8"/>
        <v>0</v>
      </c>
      <c r="M48" s="29">
        <f t="shared" si="8"/>
        <v>0</v>
      </c>
      <c r="N48" s="29">
        <f t="shared" si="8"/>
        <v>0</v>
      </c>
      <c r="O48" s="29">
        <f t="shared" si="8"/>
        <v>0</v>
      </c>
      <c r="P48" s="29">
        <f t="shared" si="8"/>
        <v>1262.6999999999998</v>
      </c>
      <c r="Q48" s="29">
        <f t="shared" si="8"/>
        <v>0</v>
      </c>
      <c r="R48" s="29">
        <f t="shared" si="8"/>
        <v>0</v>
      </c>
      <c r="S48" s="29">
        <f t="shared" si="8"/>
        <v>0</v>
      </c>
      <c r="T48" s="29">
        <f t="shared" si="8"/>
        <v>0</v>
      </c>
      <c r="U48" s="29">
        <f t="shared" si="8"/>
        <v>0</v>
      </c>
      <c r="V48" s="29">
        <f t="shared" si="8"/>
        <v>0</v>
      </c>
      <c r="W48" s="29">
        <f t="shared" si="8"/>
        <v>0</v>
      </c>
      <c r="X48" s="29">
        <f t="shared" si="8"/>
        <v>0</v>
      </c>
      <c r="Y48" s="29">
        <f t="shared" si="8"/>
        <v>0</v>
      </c>
      <c r="Z48" s="29">
        <f t="shared" si="8"/>
        <v>0</v>
      </c>
      <c r="AA48" s="29">
        <f t="shared" si="8"/>
        <v>0</v>
      </c>
      <c r="AB48" s="29">
        <f t="shared" si="8"/>
        <v>0</v>
      </c>
      <c r="AC48" s="29">
        <f t="shared" si="8"/>
        <v>0</v>
      </c>
      <c r="AD48" s="29">
        <f t="shared" si="8"/>
        <v>0</v>
      </c>
      <c r="AE48" s="29">
        <f t="shared" si="8"/>
        <v>0</v>
      </c>
      <c r="AF48" s="29">
        <f t="shared" si="8"/>
        <v>0</v>
      </c>
      <c r="AG48" s="29">
        <f t="shared" si="8"/>
        <v>0</v>
      </c>
      <c r="AH48" s="29">
        <f t="shared" si="8"/>
        <v>0</v>
      </c>
      <c r="AI48" s="29">
        <f t="shared" si="8"/>
        <v>0</v>
      </c>
      <c r="AJ48" s="29">
        <f t="shared" si="8"/>
        <v>0</v>
      </c>
      <c r="AK48" s="29">
        <f t="shared" si="8"/>
        <v>0</v>
      </c>
      <c r="AL48" s="29">
        <f t="shared" si="8"/>
        <v>0</v>
      </c>
      <c r="AM48" s="29">
        <f t="shared" si="8"/>
        <v>0</v>
      </c>
    </row>
    <row r="49" spans="1:39" s="2" customFormat="1" x14ac:dyDescent="0.25">
      <c r="A49" s="84"/>
      <c r="C49" s="53" t="s">
        <v>194</v>
      </c>
      <c r="D49" s="86">
        <f>SUM(D47:D48)</f>
        <v>9223.2000000000007</v>
      </c>
      <c r="E49" s="86">
        <f t="shared" ref="E49:AM49" si="9">SUM(E47:E48)</f>
        <v>597.80000000000064</v>
      </c>
      <c r="F49" s="86">
        <f t="shared" si="9"/>
        <v>0</v>
      </c>
      <c r="G49" s="86">
        <f t="shared" si="9"/>
        <v>0</v>
      </c>
      <c r="H49" s="86">
        <f t="shared" si="9"/>
        <v>0</v>
      </c>
      <c r="I49" s="86">
        <f t="shared" si="9"/>
        <v>0</v>
      </c>
      <c r="J49" s="86">
        <f t="shared" si="9"/>
        <v>0</v>
      </c>
      <c r="K49" s="86">
        <f t="shared" si="9"/>
        <v>0</v>
      </c>
      <c r="L49" s="86">
        <f t="shared" si="9"/>
        <v>0</v>
      </c>
      <c r="M49" s="86">
        <f t="shared" si="9"/>
        <v>0</v>
      </c>
      <c r="N49" s="86">
        <f t="shared" si="9"/>
        <v>0</v>
      </c>
      <c r="O49" s="86">
        <f t="shared" si="9"/>
        <v>0</v>
      </c>
      <c r="P49" s="86">
        <f t="shared" si="9"/>
        <v>2104.4999999999995</v>
      </c>
      <c r="Q49" s="86">
        <f t="shared" si="9"/>
        <v>0</v>
      </c>
      <c r="R49" s="86">
        <f t="shared" si="9"/>
        <v>0</v>
      </c>
      <c r="S49" s="86">
        <f t="shared" si="9"/>
        <v>0</v>
      </c>
      <c r="T49" s="86">
        <f t="shared" si="9"/>
        <v>0</v>
      </c>
      <c r="U49" s="86">
        <f t="shared" si="9"/>
        <v>0</v>
      </c>
      <c r="V49" s="86">
        <f t="shared" si="9"/>
        <v>0</v>
      </c>
      <c r="W49" s="86">
        <f t="shared" si="9"/>
        <v>0</v>
      </c>
      <c r="X49" s="86">
        <f t="shared" si="9"/>
        <v>0</v>
      </c>
      <c r="Y49" s="86">
        <f t="shared" si="9"/>
        <v>0</v>
      </c>
      <c r="Z49" s="86">
        <f t="shared" si="9"/>
        <v>0</v>
      </c>
      <c r="AA49" s="86">
        <f t="shared" si="9"/>
        <v>0</v>
      </c>
      <c r="AB49" s="86">
        <f t="shared" si="9"/>
        <v>0</v>
      </c>
      <c r="AC49" s="86">
        <f t="shared" si="9"/>
        <v>0</v>
      </c>
      <c r="AD49" s="86">
        <f t="shared" si="9"/>
        <v>0</v>
      </c>
      <c r="AE49" s="86">
        <f t="shared" si="9"/>
        <v>0</v>
      </c>
      <c r="AF49" s="86">
        <f t="shared" si="9"/>
        <v>0</v>
      </c>
      <c r="AG49" s="86">
        <f t="shared" si="9"/>
        <v>0</v>
      </c>
      <c r="AH49" s="86">
        <f t="shared" si="9"/>
        <v>0</v>
      </c>
      <c r="AI49" s="86">
        <f t="shared" si="9"/>
        <v>0</v>
      </c>
      <c r="AJ49" s="86">
        <f t="shared" si="9"/>
        <v>0</v>
      </c>
      <c r="AK49" s="86">
        <f t="shared" si="9"/>
        <v>0</v>
      </c>
      <c r="AL49" s="86">
        <f t="shared" si="9"/>
        <v>0</v>
      </c>
      <c r="AM49" s="86">
        <f t="shared" si="9"/>
        <v>0</v>
      </c>
    </row>
    <row r="50" spans="1:39" x14ac:dyDescent="0.25">
      <c r="B50" s="20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</row>
    <row r="51" spans="1:39" x14ac:dyDescent="0.25">
      <c r="B51" s="20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</row>
    <row r="52" spans="1:39" ht="15" thickBot="1" x14ac:dyDescent="0.35">
      <c r="B52" s="20"/>
      <c r="C52" t="s">
        <v>179</v>
      </c>
      <c r="D52" s="19">
        <f>+D8</f>
        <v>42766</v>
      </c>
      <c r="E52" s="19">
        <f t="shared" ref="E52:AM52" si="10">+E8</f>
        <v>42794</v>
      </c>
      <c r="F52" s="19">
        <f t="shared" si="10"/>
        <v>42825</v>
      </c>
      <c r="G52" s="19">
        <f t="shared" si="10"/>
        <v>42855</v>
      </c>
      <c r="H52" s="19">
        <f t="shared" si="10"/>
        <v>42886</v>
      </c>
      <c r="I52" s="19">
        <f t="shared" si="10"/>
        <v>42916</v>
      </c>
      <c r="J52" s="19">
        <f t="shared" si="10"/>
        <v>42947</v>
      </c>
      <c r="K52" s="19">
        <f t="shared" si="10"/>
        <v>42978</v>
      </c>
      <c r="L52" s="19">
        <f t="shared" si="10"/>
        <v>43008</v>
      </c>
      <c r="M52" s="19">
        <f t="shared" si="10"/>
        <v>43039</v>
      </c>
      <c r="N52" s="19">
        <f t="shared" si="10"/>
        <v>43069</v>
      </c>
      <c r="O52" s="19">
        <f t="shared" si="10"/>
        <v>43100</v>
      </c>
      <c r="P52" s="19">
        <f t="shared" si="10"/>
        <v>43131</v>
      </c>
      <c r="Q52" s="19">
        <f t="shared" si="10"/>
        <v>43159</v>
      </c>
      <c r="R52" s="19">
        <f t="shared" si="10"/>
        <v>43190</v>
      </c>
      <c r="S52" s="19">
        <f t="shared" si="10"/>
        <v>43220</v>
      </c>
      <c r="T52" s="19">
        <f t="shared" si="10"/>
        <v>43251</v>
      </c>
      <c r="U52" s="19">
        <f t="shared" si="10"/>
        <v>43281</v>
      </c>
      <c r="V52" s="19">
        <f t="shared" si="10"/>
        <v>43312</v>
      </c>
      <c r="W52" s="19">
        <f t="shared" si="10"/>
        <v>43343</v>
      </c>
      <c r="X52" s="19">
        <f t="shared" si="10"/>
        <v>43373</v>
      </c>
      <c r="Y52" s="19">
        <f t="shared" si="10"/>
        <v>43404</v>
      </c>
      <c r="Z52" s="19">
        <f t="shared" si="10"/>
        <v>43434</v>
      </c>
      <c r="AA52" s="19">
        <f t="shared" si="10"/>
        <v>43465</v>
      </c>
      <c r="AB52" s="19">
        <f t="shared" si="10"/>
        <v>43496</v>
      </c>
      <c r="AC52" s="19">
        <f t="shared" si="10"/>
        <v>43524</v>
      </c>
      <c r="AD52" s="19">
        <f t="shared" si="10"/>
        <v>43555</v>
      </c>
      <c r="AE52" s="19">
        <f t="shared" si="10"/>
        <v>43585</v>
      </c>
      <c r="AF52" s="19">
        <f t="shared" si="10"/>
        <v>43616</v>
      </c>
      <c r="AG52" s="19">
        <f t="shared" si="10"/>
        <v>43646</v>
      </c>
      <c r="AH52" s="19">
        <f t="shared" si="10"/>
        <v>43677</v>
      </c>
      <c r="AI52" s="19">
        <f t="shared" si="10"/>
        <v>43708</v>
      </c>
      <c r="AJ52" s="19">
        <f t="shared" si="10"/>
        <v>43738</v>
      </c>
      <c r="AK52" s="19">
        <f t="shared" si="10"/>
        <v>43769</v>
      </c>
      <c r="AL52" s="19">
        <f t="shared" si="10"/>
        <v>43799</v>
      </c>
      <c r="AM52" s="19">
        <f t="shared" si="10"/>
        <v>43830</v>
      </c>
    </row>
    <row r="53" spans="1:39" ht="14.4" x14ac:dyDescent="0.3">
      <c r="B53" s="20"/>
      <c r="C53" s="50" t="str">
        <f>+C9</f>
        <v>Prodotto 1</v>
      </c>
      <c r="D53" s="91">
        <f>+(I_Vendite_Acquisti!$E$9/30)*I_Vendite_Acquisti!F32</f>
        <v>0</v>
      </c>
      <c r="E53" s="92">
        <f>+(I_Vendite_Acquisti!$E$9/30)*I_Vendite_Acquisti!G32</f>
        <v>0</v>
      </c>
      <c r="F53" s="92">
        <f>+(I_Vendite_Acquisti!$E$9/30)*I_Vendite_Acquisti!H32</f>
        <v>0</v>
      </c>
      <c r="G53" s="92">
        <f>+(I_Vendite_Acquisti!$E$9/30)*I_Vendite_Acquisti!I32</f>
        <v>0</v>
      </c>
      <c r="H53" s="92">
        <f>+(I_Vendite_Acquisti!$E$9/30)*I_Vendite_Acquisti!J32</f>
        <v>0</v>
      </c>
      <c r="I53" s="92">
        <f>+(I_Vendite_Acquisti!$E$9/30)*I_Vendite_Acquisti!K32</f>
        <v>0</v>
      </c>
      <c r="J53" s="92">
        <f>+(I_Vendite_Acquisti!$E$9/30)*I_Vendite_Acquisti!L32</f>
        <v>0</v>
      </c>
      <c r="K53" s="92">
        <f>+(I_Vendite_Acquisti!$E$9/30)*I_Vendite_Acquisti!M32</f>
        <v>0</v>
      </c>
      <c r="L53" s="92">
        <f>+(I_Vendite_Acquisti!$E$9/30)*I_Vendite_Acquisti!N32</f>
        <v>0</v>
      </c>
      <c r="M53" s="92">
        <f>+(I_Vendite_Acquisti!$E$9/30)*I_Vendite_Acquisti!O32</f>
        <v>0</v>
      </c>
      <c r="N53" s="92">
        <f>+(I_Vendite_Acquisti!$E$9/30)*I_Vendite_Acquisti!P32</f>
        <v>0</v>
      </c>
      <c r="O53" s="92">
        <f>+(I_Vendite_Acquisti!$E$9/30)*I_Vendite_Acquisti!Q32</f>
        <v>0</v>
      </c>
      <c r="P53" s="92">
        <f>+(I_Vendite_Acquisti!$E$9/30)*I_Vendite_Acquisti!R32</f>
        <v>0</v>
      </c>
      <c r="Q53" s="92">
        <f>+(I_Vendite_Acquisti!$E$9/30)*I_Vendite_Acquisti!S32</f>
        <v>0</v>
      </c>
      <c r="R53" s="92">
        <f>+(I_Vendite_Acquisti!$E$9/30)*I_Vendite_Acquisti!T32</f>
        <v>0</v>
      </c>
      <c r="S53" s="92">
        <f>+(I_Vendite_Acquisti!$E$9/30)*I_Vendite_Acquisti!U32</f>
        <v>0</v>
      </c>
      <c r="T53" s="92">
        <f>+(I_Vendite_Acquisti!$E$9/30)*I_Vendite_Acquisti!V32</f>
        <v>0</v>
      </c>
      <c r="U53" s="92">
        <f>+(I_Vendite_Acquisti!$E$9/30)*I_Vendite_Acquisti!W32</f>
        <v>0</v>
      </c>
      <c r="V53" s="92">
        <f>+(I_Vendite_Acquisti!$E$9/30)*I_Vendite_Acquisti!X32</f>
        <v>0</v>
      </c>
      <c r="W53" s="92">
        <f>+(I_Vendite_Acquisti!$E$9/30)*I_Vendite_Acquisti!Y32</f>
        <v>0</v>
      </c>
      <c r="X53" s="92">
        <f>+(I_Vendite_Acquisti!$E$9/30)*I_Vendite_Acquisti!Z32</f>
        <v>0</v>
      </c>
      <c r="Y53" s="92">
        <f>+(I_Vendite_Acquisti!$E$9/30)*I_Vendite_Acquisti!AA32</f>
        <v>0</v>
      </c>
      <c r="Z53" s="92">
        <f>+(I_Vendite_Acquisti!$E$9/30)*I_Vendite_Acquisti!AB32</f>
        <v>0</v>
      </c>
      <c r="AA53" s="92">
        <f>+(I_Vendite_Acquisti!$E$9/30)*I_Vendite_Acquisti!AC32</f>
        <v>0</v>
      </c>
      <c r="AB53" s="92">
        <f>+(I_Vendite_Acquisti!$E$9/30)*I_Vendite_Acquisti!AD32</f>
        <v>0</v>
      </c>
      <c r="AC53" s="92">
        <f>+(I_Vendite_Acquisti!$E$9/30)*I_Vendite_Acquisti!AE32</f>
        <v>0</v>
      </c>
      <c r="AD53" s="92">
        <f>+(I_Vendite_Acquisti!$E$9/30)*I_Vendite_Acquisti!AF32</f>
        <v>0</v>
      </c>
      <c r="AE53" s="92">
        <f>+(I_Vendite_Acquisti!$E$9/30)*I_Vendite_Acquisti!AG32</f>
        <v>0</v>
      </c>
      <c r="AF53" s="92">
        <f>+(I_Vendite_Acquisti!$E$9/30)*I_Vendite_Acquisti!AH32</f>
        <v>0</v>
      </c>
      <c r="AG53" s="92">
        <f>+(I_Vendite_Acquisti!$E$9/30)*I_Vendite_Acquisti!AI32</f>
        <v>0</v>
      </c>
      <c r="AH53" s="92">
        <f>+(I_Vendite_Acquisti!$E$9/30)*I_Vendite_Acquisti!AJ32</f>
        <v>0</v>
      </c>
      <c r="AI53" s="92">
        <f>+(I_Vendite_Acquisti!$E$9/30)*I_Vendite_Acquisti!AK32</f>
        <v>0</v>
      </c>
      <c r="AJ53" s="92">
        <f>+(I_Vendite_Acquisti!$E$9/30)*I_Vendite_Acquisti!AL32</f>
        <v>0</v>
      </c>
      <c r="AK53" s="92">
        <f>+(I_Vendite_Acquisti!$E$9/30)*I_Vendite_Acquisti!AM32</f>
        <v>0</v>
      </c>
      <c r="AL53" s="92">
        <f>+(I_Vendite_Acquisti!$E$9/30)*I_Vendite_Acquisti!AN32</f>
        <v>0</v>
      </c>
      <c r="AM53" s="93">
        <f>+(I_Vendite_Acquisti!$E$9/30)*I_Vendite_Acquisti!AO32</f>
        <v>0</v>
      </c>
    </row>
    <row r="54" spans="1:39" ht="14.4" x14ac:dyDescent="0.3">
      <c r="B54" s="20"/>
      <c r="C54" s="51" t="str">
        <f t="shared" ref="C54:C72" si="11">+C10</f>
        <v>Prodotto 2</v>
      </c>
      <c r="D54" s="94">
        <f>+(I_Vendite_Acquisti!$E$10/30)*I_Vendite_Acquisti!F33</f>
        <v>0</v>
      </c>
      <c r="E54" s="95">
        <f>+(I_Vendite_Acquisti!$E$10/30)*I_Vendite_Acquisti!G33</f>
        <v>0</v>
      </c>
      <c r="F54" s="95">
        <f>+(I_Vendite_Acquisti!$E$10/30)*I_Vendite_Acquisti!H33</f>
        <v>0</v>
      </c>
      <c r="G54" s="95">
        <f>+(I_Vendite_Acquisti!$E$10/30)*I_Vendite_Acquisti!I33</f>
        <v>0</v>
      </c>
      <c r="H54" s="95">
        <f>+(I_Vendite_Acquisti!$E$10/30)*I_Vendite_Acquisti!J33</f>
        <v>0</v>
      </c>
      <c r="I54" s="95">
        <f>+(I_Vendite_Acquisti!$E$10/30)*I_Vendite_Acquisti!K33</f>
        <v>0</v>
      </c>
      <c r="J54" s="95">
        <f>+(I_Vendite_Acquisti!$E$10/30)*I_Vendite_Acquisti!L33</f>
        <v>0</v>
      </c>
      <c r="K54" s="95">
        <f>+(I_Vendite_Acquisti!$E$10/30)*I_Vendite_Acquisti!M33</f>
        <v>0</v>
      </c>
      <c r="L54" s="95">
        <f>+(I_Vendite_Acquisti!$E$10/30)*I_Vendite_Acquisti!N33</f>
        <v>0</v>
      </c>
      <c r="M54" s="95">
        <f>+(I_Vendite_Acquisti!$E$10/30)*I_Vendite_Acquisti!O33</f>
        <v>0</v>
      </c>
      <c r="N54" s="95">
        <f>+(I_Vendite_Acquisti!$E$10/30)*I_Vendite_Acquisti!P33</f>
        <v>0</v>
      </c>
      <c r="O54" s="95">
        <f>+(I_Vendite_Acquisti!$E$10/30)*I_Vendite_Acquisti!Q33</f>
        <v>0</v>
      </c>
      <c r="P54" s="95">
        <f>+(I_Vendite_Acquisti!$E$10/30)*I_Vendite_Acquisti!R33</f>
        <v>0</v>
      </c>
      <c r="Q54" s="95">
        <f>+(I_Vendite_Acquisti!$E$10/30)*I_Vendite_Acquisti!S33</f>
        <v>0</v>
      </c>
      <c r="R54" s="95">
        <f>+(I_Vendite_Acquisti!$E$10/30)*I_Vendite_Acquisti!T33</f>
        <v>0</v>
      </c>
      <c r="S54" s="95">
        <f>+(I_Vendite_Acquisti!$E$10/30)*I_Vendite_Acquisti!U33</f>
        <v>0</v>
      </c>
      <c r="T54" s="95">
        <f>+(I_Vendite_Acquisti!$E$10/30)*I_Vendite_Acquisti!V33</f>
        <v>0</v>
      </c>
      <c r="U54" s="95">
        <f>+(I_Vendite_Acquisti!$E$10/30)*I_Vendite_Acquisti!W33</f>
        <v>0</v>
      </c>
      <c r="V54" s="95">
        <f>+(I_Vendite_Acquisti!$E$10/30)*I_Vendite_Acquisti!X33</f>
        <v>0</v>
      </c>
      <c r="W54" s="95">
        <f>+(I_Vendite_Acquisti!$E$10/30)*I_Vendite_Acquisti!Y33</f>
        <v>0</v>
      </c>
      <c r="X54" s="95">
        <f>+(I_Vendite_Acquisti!$E$10/30)*I_Vendite_Acquisti!Z33</f>
        <v>0</v>
      </c>
      <c r="Y54" s="95">
        <f>+(I_Vendite_Acquisti!$E$10/30)*I_Vendite_Acquisti!AA33</f>
        <v>0</v>
      </c>
      <c r="Z54" s="95">
        <f>+(I_Vendite_Acquisti!$E$10/30)*I_Vendite_Acquisti!AB33</f>
        <v>0</v>
      </c>
      <c r="AA54" s="95">
        <f>+(I_Vendite_Acquisti!$E$10/30)*I_Vendite_Acquisti!AC33</f>
        <v>0</v>
      </c>
      <c r="AB54" s="95">
        <f>+(I_Vendite_Acquisti!$E$10/30)*I_Vendite_Acquisti!AD33</f>
        <v>0</v>
      </c>
      <c r="AC54" s="95">
        <f>+(I_Vendite_Acquisti!$E$10/30)*I_Vendite_Acquisti!AE33</f>
        <v>0</v>
      </c>
      <c r="AD54" s="95">
        <f>+(I_Vendite_Acquisti!$E$10/30)*I_Vendite_Acquisti!AF33</f>
        <v>0</v>
      </c>
      <c r="AE54" s="95">
        <f>+(I_Vendite_Acquisti!$E$10/30)*I_Vendite_Acquisti!AG33</f>
        <v>0</v>
      </c>
      <c r="AF54" s="95">
        <f>+(I_Vendite_Acquisti!$E$10/30)*I_Vendite_Acquisti!AH33</f>
        <v>0</v>
      </c>
      <c r="AG54" s="95">
        <f>+(I_Vendite_Acquisti!$E$10/30)*I_Vendite_Acquisti!AI33</f>
        <v>0</v>
      </c>
      <c r="AH54" s="95">
        <f>+(I_Vendite_Acquisti!$E$10/30)*I_Vendite_Acquisti!AJ33</f>
        <v>0</v>
      </c>
      <c r="AI54" s="95">
        <f>+(I_Vendite_Acquisti!$E$10/30)*I_Vendite_Acquisti!AK33</f>
        <v>0</v>
      </c>
      <c r="AJ54" s="95">
        <f>+(I_Vendite_Acquisti!$E$10/30)*I_Vendite_Acquisti!AL33</f>
        <v>0</v>
      </c>
      <c r="AK54" s="95">
        <f>+(I_Vendite_Acquisti!$E$10/30)*I_Vendite_Acquisti!AM33</f>
        <v>0</v>
      </c>
      <c r="AL54" s="95">
        <f>+(I_Vendite_Acquisti!$E$10/30)*I_Vendite_Acquisti!AN33</f>
        <v>0</v>
      </c>
      <c r="AM54" s="96">
        <f>+(I_Vendite_Acquisti!$E$10/30)*I_Vendite_Acquisti!AO33</f>
        <v>0</v>
      </c>
    </row>
    <row r="55" spans="1:39" ht="14.4" x14ac:dyDescent="0.3">
      <c r="B55" s="20"/>
      <c r="C55" s="51" t="str">
        <f t="shared" si="11"/>
        <v>Prodotto 3</v>
      </c>
      <c r="D55" s="94">
        <f>+(I_Vendite_Acquisti!$E$11/30)*I_Vendite_Acquisti!F34</f>
        <v>0</v>
      </c>
      <c r="E55" s="95">
        <f>+(I_Vendite_Acquisti!$E$11/30)*I_Vendite_Acquisti!G34</f>
        <v>0</v>
      </c>
      <c r="F55" s="95">
        <f>+(I_Vendite_Acquisti!$E$11/30)*I_Vendite_Acquisti!H34</f>
        <v>0</v>
      </c>
      <c r="G55" s="95">
        <f>+(I_Vendite_Acquisti!$E$11/30)*I_Vendite_Acquisti!I34</f>
        <v>0</v>
      </c>
      <c r="H55" s="95">
        <f>+(I_Vendite_Acquisti!$E$11/30)*I_Vendite_Acquisti!J34</f>
        <v>0</v>
      </c>
      <c r="I55" s="95">
        <f>+(I_Vendite_Acquisti!$E$11/30)*I_Vendite_Acquisti!K34</f>
        <v>0</v>
      </c>
      <c r="J55" s="95">
        <f>+(I_Vendite_Acquisti!$E$11/30)*I_Vendite_Acquisti!L34</f>
        <v>0</v>
      </c>
      <c r="K55" s="95">
        <f>+(I_Vendite_Acquisti!$E$11/30)*I_Vendite_Acquisti!M34</f>
        <v>0</v>
      </c>
      <c r="L55" s="95">
        <f>+(I_Vendite_Acquisti!$E$11/30)*I_Vendite_Acquisti!N34</f>
        <v>0</v>
      </c>
      <c r="M55" s="95">
        <f>+(I_Vendite_Acquisti!$E$11/30)*I_Vendite_Acquisti!O34</f>
        <v>0</v>
      </c>
      <c r="N55" s="95">
        <f>+(I_Vendite_Acquisti!$E$11/30)*I_Vendite_Acquisti!P34</f>
        <v>0</v>
      </c>
      <c r="O55" s="95">
        <f>+(I_Vendite_Acquisti!$E$11/30)*I_Vendite_Acquisti!Q34</f>
        <v>0</v>
      </c>
      <c r="P55" s="95">
        <f>+(I_Vendite_Acquisti!$E$11/30)*I_Vendite_Acquisti!R34</f>
        <v>0</v>
      </c>
      <c r="Q55" s="95">
        <f>+(I_Vendite_Acquisti!$E$11/30)*I_Vendite_Acquisti!S34</f>
        <v>0</v>
      </c>
      <c r="R55" s="95">
        <f>+(I_Vendite_Acquisti!$E$11/30)*I_Vendite_Acquisti!T34</f>
        <v>0</v>
      </c>
      <c r="S55" s="95">
        <f>+(I_Vendite_Acquisti!$E$11/30)*I_Vendite_Acquisti!U34</f>
        <v>0</v>
      </c>
      <c r="T55" s="95">
        <f>+(I_Vendite_Acquisti!$E$11/30)*I_Vendite_Acquisti!V34</f>
        <v>0</v>
      </c>
      <c r="U55" s="95">
        <f>+(I_Vendite_Acquisti!$E$11/30)*I_Vendite_Acquisti!W34</f>
        <v>0</v>
      </c>
      <c r="V55" s="95">
        <f>+(I_Vendite_Acquisti!$E$11/30)*I_Vendite_Acquisti!X34</f>
        <v>0</v>
      </c>
      <c r="W55" s="95">
        <f>+(I_Vendite_Acquisti!$E$11/30)*I_Vendite_Acquisti!Y34</f>
        <v>0</v>
      </c>
      <c r="X55" s="95">
        <f>+(I_Vendite_Acquisti!$E$11/30)*I_Vendite_Acquisti!Z34</f>
        <v>0</v>
      </c>
      <c r="Y55" s="95">
        <f>+(I_Vendite_Acquisti!$E$11/30)*I_Vendite_Acquisti!AA34</f>
        <v>0</v>
      </c>
      <c r="Z55" s="95">
        <f>+(I_Vendite_Acquisti!$E$11/30)*I_Vendite_Acquisti!AB34</f>
        <v>0</v>
      </c>
      <c r="AA55" s="95">
        <f>+(I_Vendite_Acquisti!$E$11/30)*I_Vendite_Acquisti!AC34</f>
        <v>0</v>
      </c>
      <c r="AB55" s="95">
        <f>+(I_Vendite_Acquisti!$E$11/30)*I_Vendite_Acquisti!AD34</f>
        <v>0</v>
      </c>
      <c r="AC55" s="95">
        <f>+(I_Vendite_Acquisti!$E$11/30)*I_Vendite_Acquisti!AE34</f>
        <v>0</v>
      </c>
      <c r="AD55" s="95">
        <f>+(I_Vendite_Acquisti!$E$11/30)*I_Vendite_Acquisti!AF34</f>
        <v>0</v>
      </c>
      <c r="AE55" s="95">
        <f>+(I_Vendite_Acquisti!$E$11/30)*I_Vendite_Acquisti!AG34</f>
        <v>0</v>
      </c>
      <c r="AF55" s="95">
        <f>+(I_Vendite_Acquisti!$E$11/30)*I_Vendite_Acquisti!AH34</f>
        <v>0</v>
      </c>
      <c r="AG55" s="95">
        <f>+(I_Vendite_Acquisti!$E$11/30)*I_Vendite_Acquisti!AI34</f>
        <v>0</v>
      </c>
      <c r="AH55" s="95">
        <f>+(I_Vendite_Acquisti!$E$11/30)*I_Vendite_Acquisti!AJ34</f>
        <v>0</v>
      </c>
      <c r="AI55" s="95">
        <f>+(I_Vendite_Acquisti!$E$11/30)*I_Vendite_Acquisti!AK34</f>
        <v>0</v>
      </c>
      <c r="AJ55" s="95">
        <f>+(I_Vendite_Acquisti!$E$11/30)*I_Vendite_Acquisti!AL34</f>
        <v>0</v>
      </c>
      <c r="AK55" s="95">
        <f>+(I_Vendite_Acquisti!$E$11/30)*I_Vendite_Acquisti!AM34</f>
        <v>0</v>
      </c>
      <c r="AL55" s="95">
        <f>+(I_Vendite_Acquisti!$E$11/30)*I_Vendite_Acquisti!AN34</f>
        <v>0</v>
      </c>
      <c r="AM55" s="96">
        <f>+(I_Vendite_Acquisti!$E$11/30)*I_Vendite_Acquisti!AO34</f>
        <v>0</v>
      </c>
    </row>
    <row r="56" spans="1:39" ht="14.4" x14ac:dyDescent="0.3">
      <c r="B56" s="20"/>
      <c r="C56" s="51" t="str">
        <f t="shared" si="11"/>
        <v>Prodotto 4</v>
      </c>
      <c r="D56" s="94">
        <f>+(I_Vendite_Acquisti!$E$12/30)*I_Vendite_Acquisti!F35</f>
        <v>0</v>
      </c>
      <c r="E56" s="95">
        <f>+(I_Vendite_Acquisti!$E$12/30)*I_Vendite_Acquisti!G35</f>
        <v>0</v>
      </c>
      <c r="F56" s="95">
        <f>+(I_Vendite_Acquisti!$E$12/30)*I_Vendite_Acquisti!H35</f>
        <v>0</v>
      </c>
      <c r="G56" s="95">
        <f>+(I_Vendite_Acquisti!$E$12/30)*I_Vendite_Acquisti!I35</f>
        <v>0</v>
      </c>
      <c r="H56" s="95">
        <f>+(I_Vendite_Acquisti!$E$12/30)*I_Vendite_Acquisti!J35</f>
        <v>0</v>
      </c>
      <c r="I56" s="95">
        <f>+(I_Vendite_Acquisti!$E$12/30)*I_Vendite_Acquisti!K35</f>
        <v>0</v>
      </c>
      <c r="J56" s="95">
        <f>+(I_Vendite_Acquisti!$E$12/30)*I_Vendite_Acquisti!L35</f>
        <v>0</v>
      </c>
      <c r="K56" s="95">
        <f>+(I_Vendite_Acquisti!$E$12/30)*I_Vendite_Acquisti!M35</f>
        <v>0</v>
      </c>
      <c r="L56" s="95">
        <f>+(I_Vendite_Acquisti!$E$12/30)*I_Vendite_Acquisti!N35</f>
        <v>0</v>
      </c>
      <c r="M56" s="95">
        <f>+(I_Vendite_Acquisti!$E$12/30)*I_Vendite_Acquisti!O35</f>
        <v>0</v>
      </c>
      <c r="N56" s="95">
        <f>+(I_Vendite_Acquisti!$E$12/30)*I_Vendite_Acquisti!P35</f>
        <v>0</v>
      </c>
      <c r="O56" s="95">
        <f>+(I_Vendite_Acquisti!$E$12/30)*I_Vendite_Acquisti!Q35</f>
        <v>0</v>
      </c>
      <c r="P56" s="95">
        <f>+(I_Vendite_Acquisti!$E$12/30)*I_Vendite_Acquisti!R35</f>
        <v>0</v>
      </c>
      <c r="Q56" s="95">
        <f>+(I_Vendite_Acquisti!$E$12/30)*I_Vendite_Acquisti!S35</f>
        <v>0</v>
      </c>
      <c r="R56" s="95">
        <f>+(I_Vendite_Acquisti!$E$12/30)*I_Vendite_Acquisti!T35</f>
        <v>0</v>
      </c>
      <c r="S56" s="95">
        <f>+(I_Vendite_Acquisti!$E$12/30)*I_Vendite_Acquisti!U35</f>
        <v>0</v>
      </c>
      <c r="T56" s="95">
        <f>+(I_Vendite_Acquisti!$E$12/30)*I_Vendite_Acquisti!V35</f>
        <v>0</v>
      </c>
      <c r="U56" s="95">
        <f>+(I_Vendite_Acquisti!$E$12/30)*I_Vendite_Acquisti!W35</f>
        <v>0</v>
      </c>
      <c r="V56" s="95">
        <f>+(I_Vendite_Acquisti!$E$12/30)*I_Vendite_Acquisti!X35</f>
        <v>0</v>
      </c>
      <c r="W56" s="95">
        <f>+(I_Vendite_Acquisti!$E$12/30)*I_Vendite_Acquisti!Y35</f>
        <v>0</v>
      </c>
      <c r="X56" s="95">
        <f>+(I_Vendite_Acquisti!$E$12/30)*I_Vendite_Acquisti!Z35</f>
        <v>0</v>
      </c>
      <c r="Y56" s="95">
        <f>+(I_Vendite_Acquisti!$E$12/30)*I_Vendite_Acquisti!AA35</f>
        <v>0</v>
      </c>
      <c r="Z56" s="95">
        <f>+(I_Vendite_Acquisti!$E$12/30)*I_Vendite_Acquisti!AB35</f>
        <v>0</v>
      </c>
      <c r="AA56" s="95">
        <f>+(I_Vendite_Acquisti!$E$12/30)*I_Vendite_Acquisti!AC35</f>
        <v>0</v>
      </c>
      <c r="AB56" s="95">
        <f>+(I_Vendite_Acquisti!$E$12/30)*I_Vendite_Acquisti!AD35</f>
        <v>0</v>
      </c>
      <c r="AC56" s="95">
        <f>+(I_Vendite_Acquisti!$E$12/30)*I_Vendite_Acquisti!AE35</f>
        <v>0</v>
      </c>
      <c r="AD56" s="95">
        <f>+(I_Vendite_Acquisti!$E$12/30)*I_Vendite_Acquisti!AF35</f>
        <v>0</v>
      </c>
      <c r="AE56" s="95">
        <f>+(I_Vendite_Acquisti!$E$12/30)*I_Vendite_Acquisti!AG35</f>
        <v>0</v>
      </c>
      <c r="AF56" s="95">
        <f>+(I_Vendite_Acquisti!$E$12/30)*I_Vendite_Acquisti!AH35</f>
        <v>0</v>
      </c>
      <c r="AG56" s="95">
        <f>+(I_Vendite_Acquisti!$E$12/30)*I_Vendite_Acquisti!AI35</f>
        <v>0</v>
      </c>
      <c r="AH56" s="95">
        <f>+(I_Vendite_Acquisti!$E$12/30)*I_Vendite_Acquisti!AJ35</f>
        <v>0</v>
      </c>
      <c r="AI56" s="95">
        <f>+(I_Vendite_Acquisti!$E$12/30)*I_Vendite_Acquisti!AK35</f>
        <v>0</v>
      </c>
      <c r="AJ56" s="95">
        <f>+(I_Vendite_Acquisti!$E$12/30)*I_Vendite_Acquisti!AL35</f>
        <v>0</v>
      </c>
      <c r="AK56" s="95">
        <f>+(I_Vendite_Acquisti!$E$12/30)*I_Vendite_Acquisti!AM35</f>
        <v>0</v>
      </c>
      <c r="AL56" s="95">
        <f>+(I_Vendite_Acquisti!$E$12/30)*I_Vendite_Acquisti!AN35</f>
        <v>0</v>
      </c>
      <c r="AM56" s="96">
        <f>+(I_Vendite_Acquisti!$E$12/30)*I_Vendite_Acquisti!AO35</f>
        <v>0</v>
      </c>
    </row>
    <row r="57" spans="1:39" ht="14.4" x14ac:dyDescent="0.3">
      <c r="B57" s="2"/>
      <c r="C57" s="51" t="str">
        <f t="shared" si="11"/>
        <v>Prodotto 5</v>
      </c>
      <c r="D57" s="94">
        <f>+(I_Vendite_Acquisti!$E$13/30)*I_Vendite_Acquisti!F36</f>
        <v>0</v>
      </c>
      <c r="E57" s="95">
        <f>+(I_Vendite_Acquisti!$E$13/30)*I_Vendite_Acquisti!G36</f>
        <v>0</v>
      </c>
      <c r="F57" s="95">
        <f>+(I_Vendite_Acquisti!$E$13/30)*I_Vendite_Acquisti!H36</f>
        <v>0</v>
      </c>
      <c r="G57" s="95">
        <f>+(I_Vendite_Acquisti!$E$13/30)*I_Vendite_Acquisti!I36</f>
        <v>0</v>
      </c>
      <c r="H57" s="95">
        <f>+(I_Vendite_Acquisti!$E$13/30)*I_Vendite_Acquisti!J36</f>
        <v>0</v>
      </c>
      <c r="I57" s="95">
        <f>+(I_Vendite_Acquisti!$E$13/30)*I_Vendite_Acquisti!K36</f>
        <v>0</v>
      </c>
      <c r="J57" s="95">
        <f>+(I_Vendite_Acquisti!$E$13/30)*I_Vendite_Acquisti!L36</f>
        <v>0</v>
      </c>
      <c r="K57" s="95">
        <f>+(I_Vendite_Acquisti!$E$13/30)*I_Vendite_Acquisti!M36</f>
        <v>0</v>
      </c>
      <c r="L57" s="95">
        <f>+(I_Vendite_Acquisti!$E$13/30)*I_Vendite_Acquisti!N36</f>
        <v>0</v>
      </c>
      <c r="M57" s="95">
        <f>+(I_Vendite_Acquisti!$E$13/30)*I_Vendite_Acquisti!O36</f>
        <v>0</v>
      </c>
      <c r="N57" s="95">
        <f>+(I_Vendite_Acquisti!$E$13/30)*I_Vendite_Acquisti!P36</f>
        <v>0</v>
      </c>
      <c r="O57" s="95">
        <f>+(I_Vendite_Acquisti!$E$13/30)*I_Vendite_Acquisti!Q36</f>
        <v>0</v>
      </c>
      <c r="P57" s="95">
        <f>+(I_Vendite_Acquisti!$E$13/30)*I_Vendite_Acquisti!R36</f>
        <v>0</v>
      </c>
      <c r="Q57" s="95">
        <f>+(I_Vendite_Acquisti!$E$13/30)*I_Vendite_Acquisti!S36</f>
        <v>0</v>
      </c>
      <c r="R57" s="95">
        <f>+(I_Vendite_Acquisti!$E$13/30)*I_Vendite_Acquisti!T36</f>
        <v>0</v>
      </c>
      <c r="S57" s="95">
        <f>+(I_Vendite_Acquisti!$E$13/30)*I_Vendite_Acquisti!U36</f>
        <v>0</v>
      </c>
      <c r="T57" s="95">
        <f>+(I_Vendite_Acquisti!$E$13/30)*I_Vendite_Acquisti!V36</f>
        <v>0</v>
      </c>
      <c r="U57" s="95">
        <f>+(I_Vendite_Acquisti!$E$13/30)*I_Vendite_Acquisti!W36</f>
        <v>0</v>
      </c>
      <c r="V57" s="95">
        <f>+(I_Vendite_Acquisti!$E$13/30)*I_Vendite_Acquisti!X36</f>
        <v>0</v>
      </c>
      <c r="W57" s="95">
        <f>+(I_Vendite_Acquisti!$E$13/30)*I_Vendite_Acquisti!Y36</f>
        <v>0</v>
      </c>
      <c r="X57" s="95">
        <f>+(I_Vendite_Acquisti!$E$13/30)*I_Vendite_Acquisti!Z36</f>
        <v>0</v>
      </c>
      <c r="Y57" s="95">
        <f>+(I_Vendite_Acquisti!$E$13/30)*I_Vendite_Acquisti!AA36</f>
        <v>0</v>
      </c>
      <c r="Z57" s="95">
        <f>+(I_Vendite_Acquisti!$E$13/30)*I_Vendite_Acquisti!AB36</f>
        <v>0</v>
      </c>
      <c r="AA57" s="95">
        <f>+(I_Vendite_Acquisti!$E$13/30)*I_Vendite_Acquisti!AC36</f>
        <v>0</v>
      </c>
      <c r="AB57" s="95">
        <f>+(I_Vendite_Acquisti!$E$13/30)*I_Vendite_Acquisti!AD36</f>
        <v>0</v>
      </c>
      <c r="AC57" s="95">
        <f>+(I_Vendite_Acquisti!$E$13/30)*I_Vendite_Acquisti!AE36</f>
        <v>0</v>
      </c>
      <c r="AD57" s="95">
        <f>+(I_Vendite_Acquisti!$E$13/30)*I_Vendite_Acquisti!AF36</f>
        <v>0</v>
      </c>
      <c r="AE57" s="95">
        <f>+(I_Vendite_Acquisti!$E$13/30)*I_Vendite_Acquisti!AG36</f>
        <v>0</v>
      </c>
      <c r="AF57" s="95">
        <f>+(I_Vendite_Acquisti!$E$13/30)*I_Vendite_Acquisti!AH36</f>
        <v>0</v>
      </c>
      <c r="AG57" s="95">
        <f>+(I_Vendite_Acquisti!$E$13/30)*I_Vendite_Acquisti!AI36</f>
        <v>0</v>
      </c>
      <c r="AH57" s="95">
        <f>+(I_Vendite_Acquisti!$E$13/30)*I_Vendite_Acquisti!AJ36</f>
        <v>0</v>
      </c>
      <c r="AI57" s="95">
        <f>+(I_Vendite_Acquisti!$E$13/30)*I_Vendite_Acquisti!AK36</f>
        <v>0</v>
      </c>
      <c r="AJ57" s="95">
        <f>+(I_Vendite_Acquisti!$E$13/30)*I_Vendite_Acquisti!AL36</f>
        <v>0</v>
      </c>
      <c r="AK57" s="95">
        <f>+(I_Vendite_Acquisti!$E$13/30)*I_Vendite_Acquisti!AM36</f>
        <v>0</v>
      </c>
      <c r="AL57" s="95">
        <f>+(I_Vendite_Acquisti!$E$13/30)*I_Vendite_Acquisti!AN36</f>
        <v>0</v>
      </c>
      <c r="AM57" s="96">
        <f>+(I_Vendite_Acquisti!$E$13/30)*I_Vendite_Acquisti!AO36</f>
        <v>0</v>
      </c>
    </row>
    <row r="58" spans="1:39" ht="14.4" x14ac:dyDescent="0.3">
      <c r="B58" s="17"/>
      <c r="C58" s="51" t="str">
        <f t="shared" si="11"/>
        <v>Prodotto 6</v>
      </c>
      <c r="D58" s="94">
        <f>+(I_Vendite_Acquisti!$E$14/30)*I_Vendite_Acquisti!F37</f>
        <v>0</v>
      </c>
      <c r="E58" s="95">
        <f>+(I_Vendite_Acquisti!$E$14/30)*I_Vendite_Acquisti!G37</f>
        <v>0</v>
      </c>
      <c r="F58" s="95">
        <f>+(I_Vendite_Acquisti!$E$14/30)*I_Vendite_Acquisti!H37</f>
        <v>0</v>
      </c>
      <c r="G58" s="95">
        <f>+(I_Vendite_Acquisti!$E$14/30)*I_Vendite_Acquisti!I37</f>
        <v>0</v>
      </c>
      <c r="H58" s="95">
        <f>+(I_Vendite_Acquisti!$E$14/30)*I_Vendite_Acquisti!J37</f>
        <v>0</v>
      </c>
      <c r="I58" s="95">
        <f>+(I_Vendite_Acquisti!$E$14/30)*I_Vendite_Acquisti!K37</f>
        <v>0</v>
      </c>
      <c r="J58" s="95">
        <f>+(I_Vendite_Acquisti!$E$14/30)*I_Vendite_Acquisti!L37</f>
        <v>0</v>
      </c>
      <c r="K58" s="95">
        <f>+(I_Vendite_Acquisti!$E$14/30)*I_Vendite_Acquisti!M37</f>
        <v>0</v>
      </c>
      <c r="L58" s="95">
        <f>+(I_Vendite_Acquisti!$E$14/30)*I_Vendite_Acquisti!N37</f>
        <v>0</v>
      </c>
      <c r="M58" s="95">
        <f>+(I_Vendite_Acquisti!$E$14/30)*I_Vendite_Acquisti!O37</f>
        <v>0</v>
      </c>
      <c r="N58" s="95">
        <f>+(I_Vendite_Acquisti!$E$14/30)*I_Vendite_Acquisti!P37</f>
        <v>0</v>
      </c>
      <c r="O58" s="95">
        <f>+(I_Vendite_Acquisti!$E$14/30)*I_Vendite_Acquisti!Q37</f>
        <v>0</v>
      </c>
      <c r="P58" s="95">
        <f>+(I_Vendite_Acquisti!$E$14/30)*I_Vendite_Acquisti!R37</f>
        <v>0</v>
      </c>
      <c r="Q58" s="95">
        <f>+(I_Vendite_Acquisti!$E$14/30)*I_Vendite_Acquisti!S37</f>
        <v>0</v>
      </c>
      <c r="R58" s="95">
        <f>+(I_Vendite_Acquisti!$E$14/30)*I_Vendite_Acquisti!T37</f>
        <v>0</v>
      </c>
      <c r="S58" s="95">
        <f>+(I_Vendite_Acquisti!$E$14/30)*I_Vendite_Acquisti!U37</f>
        <v>0</v>
      </c>
      <c r="T58" s="95">
        <f>+(I_Vendite_Acquisti!$E$14/30)*I_Vendite_Acquisti!V37</f>
        <v>0</v>
      </c>
      <c r="U58" s="95">
        <f>+(I_Vendite_Acquisti!$E$14/30)*I_Vendite_Acquisti!W37</f>
        <v>0</v>
      </c>
      <c r="V58" s="95">
        <f>+(I_Vendite_Acquisti!$E$14/30)*I_Vendite_Acquisti!X37</f>
        <v>0</v>
      </c>
      <c r="W58" s="95">
        <f>+(I_Vendite_Acquisti!$E$14/30)*I_Vendite_Acquisti!Y37</f>
        <v>0</v>
      </c>
      <c r="X58" s="95">
        <f>+(I_Vendite_Acquisti!$E$14/30)*I_Vendite_Acquisti!Z37</f>
        <v>0</v>
      </c>
      <c r="Y58" s="95">
        <f>+(I_Vendite_Acquisti!$E$14/30)*I_Vendite_Acquisti!AA37</f>
        <v>0</v>
      </c>
      <c r="Z58" s="95">
        <f>+(I_Vendite_Acquisti!$E$14/30)*I_Vendite_Acquisti!AB37</f>
        <v>0</v>
      </c>
      <c r="AA58" s="95">
        <f>+(I_Vendite_Acquisti!$E$14/30)*I_Vendite_Acquisti!AC37</f>
        <v>0</v>
      </c>
      <c r="AB58" s="95">
        <f>+(I_Vendite_Acquisti!$E$14/30)*I_Vendite_Acquisti!AD37</f>
        <v>0</v>
      </c>
      <c r="AC58" s="95">
        <f>+(I_Vendite_Acquisti!$E$14/30)*I_Vendite_Acquisti!AE37</f>
        <v>0</v>
      </c>
      <c r="AD58" s="95">
        <f>+(I_Vendite_Acquisti!$E$14/30)*I_Vendite_Acquisti!AF37</f>
        <v>0</v>
      </c>
      <c r="AE58" s="95">
        <f>+(I_Vendite_Acquisti!$E$14/30)*I_Vendite_Acquisti!AG37</f>
        <v>0</v>
      </c>
      <c r="AF58" s="95">
        <f>+(I_Vendite_Acquisti!$E$14/30)*I_Vendite_Acquisti!AH37</f>
        <v>0</v>
      </c>
      <c r="AG58" s="95">
        <f>+(I_Vendite_Acquisti!$E$14/30)*I_Vendite_Acquisti!AI37</f>
        <v>0</v>
      </c>
      <c r="AH58" s="95">
        <f>+(I_Vendite_Acquisti!$E$14/30)*I_Vendite_Acquisti!AJ37</f>
        <v>0</v>
      </c>
      <c r="AI58" s="95">
        <f>+(I_Vendite_Acquisti!$E$14/30)*I_Vendite_Acquisti!AK37</f>
        <v>0</v>
      </c>
      <c r="AJ58" s="95">
        <f>+(I_Vendite_Acquisti!$E$14/30)*I_Vendite_Acquisti!AL37</f>
        <v>0</v>
      </c>
      <c r="AK58" s="95">
        <f>+(I_Vendite_Acquisti!$E$14/30)*I_Vendite_Acquisti!AM37</f>
        <v>0</v>
      </c>
      <c r="AL58" s="95">
        <f>+(I_Vendite_Acquisti!$E$14/30)*I_Vendite_Acquisti!AN37</f>
        <v>0</v>
      </c>
      <c r="AM58" s="96">
        <f>+(I_Vendite_Acquisti!$E$14/30)*I_Vendite_Acquisti!AO37</f>
        <v>0</v>
      </c>
    </row>
    <row r="59" spans="1:39" ht="14.4" x14ac:dyDescent="0.3">
      <c r="B59" s="20"/>
      <c r="C59" s="51" t="str">
        <f t="shared" si="11"/>
        <v>Prodotto 7</v>
      </c>
      <c r="D59" s="94">
        <f>+(I_Vendite_Acquisti!$E$15/30)*I_Vendite_Acquisti!F38</f>
        <v>0</v>
      </c>
      <c r="E59" s="95">
        <f>+(I_Vendite_Acquisti!$E$15/30)*I_Vendite_Acquisti!G38</f>
        <v>0</v>
      </c>
      <c r="F59" s="95">
        <f>+(I_Vendite_Acquisti!$E$15/30)*I_Vendite_Acquisti!H38</f>
        <v>0</v>
      </c>
      <c r="G59" s="95">
        <f>+(I_Vendite_Acquisti!$E$15/30)*I_Vendite_Acquisti!I38</f>
        <v>0</v>
      </c>
      <c r="H59" s="95">
        <f>+(I_Vendite_Acquisti!$E$15/30)*I_Vendite_Acquisti!J38</f>
        <v>0</v>
      </c>
      <c r="I59" s="95">
        <f>+(I_Vendite_Acquisti!$E$15/30)*I_Vendite_Acquisti!K38</f>
        <v>0</v>
      </c>
      <c r="J59" s="95">
        <f>+(I_Vendite_Acquisti!$E$15/30)*I_Vendite_Acquisti!L38</f>
        <v>0</v>
      </c>
      <c r="K59" s="95">
        <f>+(I_Vendite_Acquisti!$E$15/30)*I_Vendite_Acquisti!M38</f>
        <v>0</v>
      </c>
      <c r="L59" s="95">
        <f>+(I_Vendite_Acquisti!$E$15/30)*I_Vendite_Acquisti!N38</f>
        <v>0</v>
      </c>
      <c r="M59" s="95">
        <f>+(I_Vendite_Acquisti!$E$15/30)*I_Vendite_Acquisti!O38</f>
        <v>0</v>
      </c>
      <c r="N59" s="95">
        <f>+(I_Vendite_Acquisti!$E$15/30)*I_Vendite_Acquisti!P38</f>
        <v>0</v>
      </c>
      <c r="O59" s="95">
        <f>+(I_Vendite_Acquisti!$E$15/30)*I_Vendite_Acquisti!Q38</f>
        <v>0</v>
      </c>
      <c r="P59" s="95">
        <f>+(I_Vendite_Acquisti!$E$15/30)*I_Vendite_Acquisti!R38</f>
        <v>0</v>
      </c>
      <c r="Q59" s="95">
        <f>+(I_Vendite_Acquisti!$E$15/30)*I_Vendite_Acquisti!S38</f>
        <v>0</v>
      </c>
      <c r="R59" s="95">
        <f>+(I_Vendite_Acquisti!$E$15/30)*I_Vendite_Acquisti!T38</f>
        <v>0</v>
      </c>
      <c r="S59" s="95">
        <f>+(I_Vendite_Acquisti!$E$15/30)*I_Vendite_Acquisti!U38</f>
        <v>0</v>
      </c>
      <c r="T59" s="95">
        <f>+(I_Vendite_Acquisti!$E$15/30)*I_Vendite_Acquisti!V38</f>
        <v>0</v>
      </c>
      <c r="U59" s="95">
        <f>+(I_Vendite_Acquisti!$E$15/30)*I_Vendite_Acquisti!W38</f>
        <v>0</v>
      </c>
      <c r="V59" s="95">
        <f>+(I_Vendite_Acquisti!$E$15/30)*I_Vendite_Acquisti!X38</f>
        <v>0</v>
      </c>
      <c r="W59" s="95">
        <f>+(I_Vendite_Acquisti!$E$15/30)*I_Vendite_Acquisti!Y38</f>
        <v>0</v>
      </c>
      <c r="X59" s="95">
        <f>+(I_Vendite_Acquisti!$E$15/30)*I_Vendite_Acquisti!Z38</f>
        <v>0</v>
      </c>
      <c r="Y59" s="95">
        <f>+(I_Vendite_Acquisti!$E$15/30)*I_Vendite_Acquisti!AA38</f>
        <v>0</v>
      </c>
      <c r="Z59" s="95">
        <f>+(I_Vendite_Acquisti!$E$15/30)*I_Vendite_Acquisti!AB38</f>
        <v>0</v>
      </c>
      <c r="AA59" s="95">
        <f>+(I_Vendite_Acquisti!$E$15/30)*I_Vendite_Acquisti!AC38</f>
        <v>0</v>
      </c>
      <c r="AB59" s="95">
        <f>+(I_Vendite_Acquisti!$E$15/30)*I_Vendite_Acquisti!AD38</f>
        <v>0</v>
      </c>
      <c r="AC59" s="95">
        <f>+(I_Vendite_Acquisti!$E$15/30)*I_Vendite_Acquisti!AE38</f>
        <v>0</v>
      </c>
      <c r="AD59" s="95">
        <f>+(I_Vendite_Acquisti!$E$15/30)*I_Vendite_Acquisti!AF38</f>
        <v>0</v>
      </c>
      <c r="AE59" s="95">
        <f>+(I_Vendite_Acquisti!$E$15/30)*I_Vendite_Acquisti!AG38</f>
        <v>0</v>
      </c>
      <c r="AF59" s="95">
        <f>+(I_Vendite_Acquisti!$E$15/30)*I_Vendite_Acquisti!AH38</f>
        <v>0</v>
      </c>
      <c r="AG59" s="95">
        <f>+(I_Vendite_Acquisti!$E$15/30)*I_Vendite_Acquisti!AI38</f>
        <v>0</v>
      </c>
      <c r="AH59" s="95">
        <f>+(I_Vendite_Acquisti!$E$15/30)*I_Vendite_Acquisti!AJ38</f>
        <v>0</v>
      </c>
      <c r="AI59" s="95">
        <f>+(I_Vendite_Acquisti!$E$15/30)*I_Vendite_Acquisti!AK38</f>
        <v>0</v>
      </c>
      <c r="AJ59" s="95">
        <f>+(I_Vendite_Acquisti!$E$15/30)*I_Vendite_Acquisti!AL38</f>
        <v>0</v>
      </c>
      <c r="AK59" s="95">
        <f>+(I_Vendite_Acquisti!$E$15/30)*I_Vendite_Acquisti!AM38</f>
        <v>0</v>
      </c>
      <c r="AL59" s="95">
        <f>+(I_Vendite_Acquisti!$E$15/30)*I_Vendite_Acquisti!AN38</f>
        <v>0</v>
      </c>
      <c r="AM59" s="96">
        <f>+(I_Vendite_Acquisti!$E$15/30)*I_Vendite_Acquisti!AO38</f>
        <v>0</v>
      </c>
    </row>
    <row r="60" spans="1:39" ht="14.4" x14ac:dyDescent="0.3">
      <c r="B60" s="20"/>
      <c r="C60" s="51" t="str">
        <f t="shared" si="11"/>
        <v>Prodotto 8</v>
      </c>
      <c r="D60" s="94">
        <f>+(I_Vendite_Acquisti!$E$16/30)*I_Vendite_Acquisti!F39</f>
        <v>0</v>
      </c>
      <c r="E60" s="95">
        <f>+(I_Vendite_Acquisti!$E$16/30)*I_Vendite_Acquisti!G39</f>
        <v>0</v>
      </c>
      <c r="F60" s="95">
        <f>+(I_Vendite_Acquisti!$E$16/30)*I_Vendite_Acquisti!H39</f>
        <v>0</v>
      </c>
      <c r="G60" s="95">
        <f>+(I_Vendite_Acquisti!$E$16/30)*I_Vendite_Acquisti!I39</f>
        <v>0</v>
      </c>
      <c r="H60" s="95">
        <f>+(I_Vendite_Acquisti!$E$16/30)*I_Vendite_Acquisti!J39</f>
        <v>0</v>
      </c>
      <c r="I60" s="95">
        <f>+(I_Vendite_Acquisti!$E$16/30)*I_Vendite_Acquisti!K39</f>
        <v>0</v>
      </c>
      <c r="J60" s="95">
        <f>+(I_Vendite_Acquisti!$E$16/30)*I_Vendite_Acquisti!L39</f>
        <v>0</v>
      </c>
      <c r="K60" s="95">
        <f>+(I_Vendite_Acquisti!$E$16/30)*I_Vendite_Acquisti!M39</f>
        <v>0</v>
      </c>
      <c r="L60" s="95">
        <f>+(I_Vendite_Acquisti!$E$16/30)*I_Vendite_Acquisti!N39</f>
        <v>0</v>
      </c>
      <c r="M60" s="95">
        <f>+(I_Vendite_Acquisti!$E$16/30)*I_Vendite_Acquisti!O39</f>
        <v>0</v>
      </c>
      <c r="N60" s="95">
        <f>+(I_Vendite_Acquisti!$E$16/30)*I_Vendite_Acquisti!P39</f>
        <v>0</v>
      </c>
      <c r="O60" s="95">
        <f>+(I_Vendite_Acquisti!$E$16/30)*I_Vendite_Acquisti!Q39</f>
        <v>0</v>
      </c>
      <c r="P60" s="95">
        <f>+(I_Vendite_Acquisti!$E$16/30)*I_Vendite_Acquisti!R39</f>
        <v>0</v>
      </c>
      <c r="Q60" s="95">
        <f>+(I_Vendite_Acquisti!$E$16/30)*I_Vendite_Acquisti!S39</f>
        <v>0</v>
      </c>
      <c r="R60" s="95">
        <f>+(I_Vendite_Acquisti!$E$16/30)*I_Vendite_Acquisti!T39</f>
        <v>0</v>
      </c>
      <c r="S60" s="95">
        <f>+(I_Vendite_Acquisti!$E$16/30)*I_Vendite_Acquisti!U39</f>
        <v>0</v>
      </c>
      <c r="T60" s="95">
        <f>+(I_Vendite_Acquisti!$E$16/30)*I_Vendite_Acquisti!V39</f>
        <v>0</v>
      </c>
      <c r="U60" s="95">
        <f>+(I_Vendite_Acquisti!$E$16/30)*I_Vendite_Acquisti!W39</f>
        <v>0</v>
      </c>
      <c r="V60" s="95">
        <f>+(I_Vendite_Acquisti!$E$16/30)*I_Vendite_Acquisti!X39</f>
        <v>0</v>
      </c>
      <c r="W60" s="95">
        <f>+(I_Vendite_Acquisti!$E$16/30)*I_Vendite_Acquisti!Y39</f>
        <v>0</v>
      </c>
      <c r="X60" s="95">
        <f>+(I_Vendite_Acquisti!$E$16/30)*I_Vendite_Acquisti!Z39</f>
        <v>0</v>
      </c>
      <c r="Y60" s="95">
        <f>+(I_Vendite_Acquisti!$E$16/30)*I_Vendite_Acquisti!AA39</f>
        <v>0</v>
      </c>
      <c r="Z60" s="95">
        <f>+(I_Vendite_Acquisti!$E$16/30)*I_Vendite_Acquisti!AB39</f>
        <v>0</v>
      </c>
      <c r="AA60" s="95">
        <f>+(I_Vendite_Acquisti!$E$16/30)*I_Vendite_Acquisti!AC39</f>
        <v>0</v>
      </c>
      <c r="AB60" s="95">
        <f>+(I_Vendite_Acquisti!$E$16/30)*I_Vendite_Acquisti!AD39</f>
        <v>0</v>
      </c>
      <c r="AC60" s="95">
        <f>+(I_Vendite_Acquisti!$E$16/30)*I_Vendite_Acquisti!AE39</f>
        <v>0</v>
      </c>
      <c r="AD60" s="95">
        <f>+(I_Vendite_Acquisti!$E$16/30)*I_Vendite_Acquisti!AF39</f>
        <v>0</v>
      </c>
      <c r="AE60" s="95">
        <f>+(I_Vendite_Acquisti!$E$16/30)*I_Vendite_Acquisti!AG39</f>
        <v>0</v>
      </c>
      <c r="AF60" s="95">
        <f>+(I_Vendite_Acquisti!$E$16/30)*I_Vendite_Acquisti!AH39</f>
        <v>0</v>
      </c>
      <c r="AG60" s="95">
        <f>+(I_Vendite_Acquisti!$E$16/30)*I_Vendite_Acquisti!AI39</f>
        <v>0</v>
      </c>
      <c r="AH60" s="95">
        <f>+(I_Vendite_Acquisti!$E$16/30)*I_Vendite_Acquisti!AJ39</f>
        <v>0</v>
      </c>
      <c r="AI60" s="95">
        <f>+(I_Vendite_Acquisti!$E$16/30)*I_Vendite_Acquisti!AK39</f>
        <v>0</v>
      </c>
      <c r="AJ60" s="95">
        <f>+(I_Vendite_Acquisti!$E$16/30)*I_Vendite_Acquisti!AL39</f>
        <v>0</v>
      </c>
      <c r="AK60" s="95">
        <f>+(I_Vendite_Acquisti!$E$16/30)*I_Vendite_Acquisti!AM39</f>
        <v>0</v>
      </c>
      <c r="AL60" s="95">
        <f>+(I_Vendite_Acquisti!$E$16/30)*I_Vendite_Acquisti!AN39</f>
        <v>0</v>
      </c>
      <c r="AM60" s="96">
        <f>+(I_Vendite_Acquisti!$E$16/30)*I_Vendite_Acquisti!AO39</f>
        <v>0</v>
      </c>
    </row>
    <row r="61" spans="1:39" ht="14.4" x14ac:dyDescent="0.3">
      <c r="B61" s="20"/>
      <c r="C61" s="51" t="str">
        <f t="shared" si="11"/>
        <v>Prodotto 9</v>
      </c>
      <c r="D61" s="94">
        <f>+(I_Vendite_Acquisti!$E$17/30)*I_Vendite_Acquisti!F40</f>
        <v>0</v>
      </c>
      <c r="E61" s="95">
        <f>+(I_Vendite_Acquisti!$E$17/30)*I_Vendite_Acquisti!G40</f>
        <v>0</v>
      </c>
      <c r="F61" s="95">
        <f>+(I_Vendite_Acquisti!$E$17/30)*I_Vendite_Acquisti!H40</f>
        <v>0</v>
      </c>
      <c r="G61" s="95">
        <f>+(I_Vendite_Acquisti!$E$17/30)*I_Vendite_Acquisti!I40</f>
        <v>0</v>
      </c>
      <c r="H61" s="95">
        <f>+(I_Vendite_Acquisti!$E$17/30)*I_Vendite_Acquisti!J40</f>
        <v>0</v>
      </c>
      <c r="I61" s="95">
        <f>+(I_Vendite_Acquisti!$E$17/30)*I_Vendite_Acquisti!K40</f>
        <v>0</v>
      </c>
      <c r="J61" s="95">
        <f>+(I_Vendite_Acquisti!$E$17/30)*I_Vendite_Acquisti!L40</f>
        <v>0</v>
      </c>
      <c r="K61" s="95">
        <f>+(I_Vendite_Acquisti!$E$17/30)*I_Vendite_Acquisti!M40</f>
        <v>0</v>
      </c>
      <c r="L61" s="95">
        <f>+(I_Vendite_Acquisti!$E$17/30)*I_Vendite_Acquisti!N40</f>
        <v>0</v>
      </c>
      <c r="M61" s="95">
        <f>+(I_Vendite_Acquisti!$E$17/30)*I_Vendite_Acquisti!O40</f>
        <v>0</v>
      </c>
      <c r="N61" s="95">
        <f>+(I_Vendite_Acquisti!$E$17/30)*I_Vendite_Acquisti!P40</f>
        <v>0</v>
      </c>
      <c r="O61" s="95">
        <f>+(I_Vendite_Acquisti!$E$17/30)*I_Vendite_Acquisti!Q40</f>
        <v>0</v>
      </c>
      <c r="P61" s="95">
        <f>+(I_Vendite_Acquisti!$E$17/30)*I_Vendite_Acquisti!R40</f>
        <v>0</v>
      </c>
      <c r="Q61" s="95">
        <f>+(I_Vendite_Acquisti!$E$17/30)*I_Vendite_Acquisti!S40</f>
        <v>0</v>
      </c>
      <c r="R61" s="95">
        <f>+(I_Vendite_Acquisti!$E$17/30)*I_Vendite_Acquisti!T40</f>
        <v>0</v>
      </c>
      <c r="S61" s="95">
        <f>+(I_Vendite_Acquisti!$E$17/30)*I_Vendite_Acquisti!U40</f>
        <v>0</v>
      </c>
      <c r="T61" s="95">
        <f>+(I_Vendite_Acquisti!$E$17/30)*I_Vendite_Acquisti!V40</f>
        <v>0</v>
      </c>
      <c r="U61" s="95">
        <f>+(I_Vendite_Acquisti!$E$17/30)*I_Vendite_Acquisti!W40</f>
        <v>0</v>
      </c>
      <c r="V61" s="95">
        <f>+(I_Vendite_Acquisti!$E$17/30)*I_Vendite_Acquisti!X40</f>
        <v>0</v>
      </c>
      <c r="W61" s="95">
        <f>+(I_Vendite_Acquisti!$E$17/30)*I_Vendite_Acquisti!Y40</f>
        <v>0</v>
      </c>
      <c r="X61" s="95">
        <f>+(I_Vendite_Acquisti!$E$17/30)*I_Vendite_Acquisti!Z40</f>
        <v>0</v>
      </c>
      <c r="Y61" s="95">
        <f>+(I_Vendite_Acquisti!$E$17/30)*I_Vendite_Acquisti!AA40</f>
        <v>0</v>
      </c>
      <c r="Z61" s="95">
        <f>+(I_Vendite_Acquisti!$E$17/30)*I_Vendite_Acquisti!AB40</f>
        <v>0</v>
      </c>
      <c r="AA61" s="95">
        <f>+(I_Vendite_Acquisti!$E$17/30)*I_Vendite_Acquisti!AC40</f>
        <v>0</v>
      </c>
      <c r="AB61" s="95">
        <f>+(I_Vendite_Acquisti!$E$17/30)*I_Vendite_Acquisti!AD40</f>
        <v>0</v>
      </c>
      <c r="AC61" s="95">
        <f>+(I_Vendite_Acquisti!$E$17/30)*I_Vendite_Acquisti!AE40</f>
        <v>0</v>
      </c>
      <c r="AD61" s="95">
        <f>+(I_Vendite_Acquisti!$E$17/30)*I_Vendite_Acquisti!AF40</f>
        <v>0</v>
      </c>
      <c r="AE61" s="95">
        <f>+(I_Vendite_Acquisti!$E$17/30)*I_Vendite_Acquisti!AG40</f>
        <v>0</v>
      </c>
      <c r="AF61" s="95">
        <f>+(I_Vendite_Acquisti!$E$17/30)*I_Vendite_Acquisti!AH40</f>
        <v>0</v>
      </c>
      <c r="AG61" s="95">
        <f>+(I_Vendite_Acquisti!$E$17/30)*I_Vendite_Acquisti!AI40</f>
        <v>0</v>
      </c>
      <c r="AH61" s="95">
        <f>+(I_Vendite_Acquisti!$E$17/30)*I_Vendite_Acquisti!AJ40</f>
        <v>0</v>
      </c>
      <c r="AI61" s="95">
        <f>+(I_Vendite_Acquisti!$E$17/30)*I_Vendite_Acquisti!AK40</f>
        <v>0</v>
      </c>
      <c r="AJ61" s="95">
        <f>+(I_Vendite_Acquisti!$E$17/30)*I_Vendite_Acquisti!AL40</f>
        <v>0</v>
      </c>
      <c r="AK61" s="95">
        <f>+(I_Vendite_Acquisti!$E$17/30)*I_Vendite_Acquisti!AM40</f>
        <v>0</v>
      </c>
      <c r="AL61" s="95">
        <f>+(I_Vendite_Acquisti!$E$17/30)*I_Vendite_Acquisti!AN40</f>
        <v>0</v>
      </c>
      <c r="AM61" s="96">
        <f>+(I_Vendite_Acquisti!$E$17/30)*I_Vendite_Acquisti!AO40</f>
        <v>0</v>
      </c>
    </row>
    <row r="62" spans="1:39" ht="14.4" x14ac:dyDescent="0.3">
      <c r="B62" s="3"/>
      <c r="C62" s="51" t="str">
        <f t="shared" si="11"/>
        <v>Prodotto 10</v>
      </c>
      <c r="D62" s="94">
        <f>+(I_Vendite_Acquisti!$E$18/30)*I_Vendite_Acquisti!F41</f>
        <v>0</v>
      </c>
      <c r="E62" s="95">
        <f>+(I_Vendite_Acquisti!$E$18/30)*I_Vendite_Acquisti!G41</f>
        <v>0</v>
      </c>
      <c r="F62" s="95">
        <f>+(I_Vendite_Acquisti!$E$18/30)*I_Vendite_Acquisti!H41</f>
        <v>0</v>
      </c>
      <c r="G62" s="95">
        <f>+(I_Vendite_Acquisti!$E$18/30)*I_Vendite_Acquisti!I41</f>
        <v>0</v>
      </c>
      <c r="H62" s="95">
        <f>+(I_Vendite_Acquisti!$E$18/30)*I_Vendite_Acquisti!J41</f>
        <v>0</v>
      </c>
      <c r="I62" s="95">
        <f>+(I_Vendite_Acquisti!$E$18/30)*I_Vendite_Acquisti!K41</f>
        <v>0</v>
      </c>
      <c r="J62" s="95">
        <f>+(I_Vendite_Acquisti!$E$18/30)*I_Vendite_Acquisti!L41</f>
        <v>0</v>
      </c>
      <c r="K62" s="95">
        <f>+(I_Vendite_Acquisti!$E$18/30)*I_Vendite_Acquisti!M41</f>
        <v>0</v>
      </c>
      <c r="L62" s="95">
        <f>+(I_Vendite_Acquisti!$E$18/30)*I_Vendite_Acquisti!N41</f>
        <v>0</v>
      </c>
      <c r="M62" s="95">
        <f>+(I_Vendite_Acquisti!$E$18/30)*I_Vendite_Acquisti!O41</f>
        <v>0</v>
      </c>
      <c r="N62" s="95">
        <f>+(I_Vendite_Acquisti!$E$18/30)*I_Vendite_Acquisti!P41</f>
        <v>0</v>
      </c>
      <c r="O62" s="95">
        <f>+(I_Vendite_Acquisti!$E$18/30)*I_Vendite_Acquisti!Q41</f>
        <v>0</v>
      </c>
      <c r="P62" s="95">
        <f>+(I_Vendite_Acquisti!$E$18/30)*I_Vendite_Acquisti!R41</f>
        <v>0</v>
      </c>
      <c r="Q62" s="95">
        <f>+(I_Vendite_Acquisti!$E$18/30)*I_Vendite_Acquisti!S41</f>
        <v>0</v>
      </c>
      <c r="R62" s="95">
        <f>+(I_Vendite_Acquisti!$E$18/30)*I_Vendite_Acquisti!T41</f>
        <v>0</v>
      </c>
      <c r="S62" s="95">
        <f>+(I_Vendite_Acquisti!$E$18/30)*I_Vendite_Acquisti!U41</f>
        <v>0</v>
      </c>
      <c r="T62" s="95">
        <f>+(I_Vendite_Acquisti!$E$18/30)*I_Vendite_Acquisti!V41</f>
        <v>0</v>
      </c>
      <c r="U62" s="95">
        <f>+(I_Vendite_Acquisti!$E$18/30)*I_Vendite_Acquisti!W41</f>
        <v>0</v>
      </c>
      <c r="V62" s="95">
        <f>+(I_Vendite_Acquisti!$E$18/30)*I_Vendite_Acquisti!X41</f>
        <v>0</v>
      </c>
      <c r="W62" s="95">
        <f>+(I_Vendite_Acquisti!$E$18/30)*I_Vendite_Acquisti!Y41</f>
        <v>0</v>
      </c>
      <c r="X62" s="95">
        <f>+(I_Vendite_Acquisti!$E$18/30)*I_Vendite_Acquisti!Z41</f>
        <v>0</v>
      </c>
      <c r="Y62" s="95">
        <f>+(I_Vendite_Acquisti!$E$18/30)*I_Vendite_Acquisti!AA41</f>
        <v>0</v>
      </c>
      <c r="Z62" s="95">
        <f>+(I_Vendite_Acquisti!$E$18/30)*I_Vendite_Acquisti!AB41</f>
        <v>0</v>
      </c>
      <c r="AA62" s="95">
        <f>+(I_Vendite_Acquisti!$E$18/30)*I_Vendite_Acquisti!AC41</f>
        <v>0</v>
      </c>
      <c r="AB62" s="95">
        <f>+(I_Vendite_Acquisti!$E$18/30)*I_Vendite_Acquisti!AD41</f>
        <v>0</v>
      </c>
      <c r="AC62" s="95">
        <f>+(I_Vendite_Acquisti!$E$18/30)*I_Vendite_Acquisti!AE41</f>
        <v>0</v>
      </c>
      <c r="AD62" s="95">
        <f>+(I_Vendite_Acquisti!$E$18/30)*I_Vendite_Acquisti!AF41</f>
        <v>0</v>
      </c>
      <c r="AE62" s="95">
        <f>+(I_Vendite_Acquisti!$E$18/30)*I_Vendite_Acquisti!AG41</f>
        <v>0</v>
      </c>
      <c r="AF62" s="95">
        <f>+(I_Vendite_Acquisti!$E$18/30)*I_Vendite_Acquisti!AH41</f>
        <v>0</v>
      </c>
      <c r="AG62" s="95">
        <f>+(I_Vendite_Acquisti!$E$18/30)*I_Vendite_Acquisti!AI41</f>
        <v>0</v>
      </c>
      <c r="AH62" s="95">
        <f>+(I_Vendite_Acquisti!$E$18/30)*I_Vendite_Acquisti!AJ41</f>
        <v>0</v>
      </c>
      <c r="AI62" s="95">
        <f>+(I_Vendite_Acquisti!$E$18/30)*I_Vendite_Acquisti!AK41</f>
        <v>0</v>
      </c>
      <c r="AJ62" s="95">
        <f>+(I_Vendite_Acquisti!$E$18/30)*I_Vendite_Acquisti!AL41</f>
        <v>0</v>
      </c>
      <c r="AK62" s="95">
        <f>+(I_Vendite_Acquisti!$E$18/30)*I_Vendite_Acquisti!AM41</f>
        <v>0</v>
      </c>
      <c r="AL62" s="95">
        <f>+(I_Vendite_Acquisti!$E$18/30)*I_Vendite_Acquisti!AN41</f>
        <v>0</v>
      </c>
      <c r="AM62" s="96">
        <f>+(I_Vendite_Acquisti!$E$18/30)*I_Vendite_Acquisti!AO41</f>
        <v>0</v>
      </c>
    </row>
    <row r="63" spans="1:39" ht="14.4" x14ac:dyDescent="0.3">
      <c r="B63" s="17"/>
      <c r="C63" s="51" t="str">
        <f t="shared" si="11"/>
        <v>Prodotto 11</v>
      </c>
      <c r="D63" s="94">
        <f>+(I_Vendite_Acquisti!$E$19/30)*I_Vendite_Acquisti!F42</f>
        <v>0</v>
      </c>
      <c r="E63" s="95">
        <f>+(I_Vendite_Acquisti!$E$19/30)*I_Vendite_Acquisti!G42</f>
        <v>0</v>
      </c>
      <c r="F63" s="95">
        <f>+(I_Vendite_Acquisti!$E$19/30)*I_Vendite_Acquisti!H42</f>
        <v>0</v>
      </c>
      <c r="G63" s="95">
        <f>+(I_Vendite_Acquisti!$E$19/30)*I_Vendite_Acquisti!I42</f>
        <v>0</v>
      </c>
      <c r="H63" s="95">
        <f>+(I_Vendite_Acquisti!$E$19/30)*I_Vendite_Acquisti!J42</f>
        <v>0</v>
      </c>
      <c r="I63" s="95">
        <f>+(I_Vendite_Acquisti!$E$19/30)*I_Vendite_Acquisti!K42</f>
        <v>0</v>
      </c>
      <c r="J63" s="95">
        <f>+(I_Vendite_Acquisti!$E$19/30)*I_Vendite_Acquisti!L42</f>
        <v>0</v>
      </c>
      <c r="K63" s="95">
        <f>+(I_Vendite_Acquisti!$E$19/30)*I_Vendite_Acquisti!M42</f>
        <v>0</v>
      </c>
      <c r="L63" s="95">
        <f>+(I_Vendite_Acquisti!$E$19/30)*I_Vendite_Acquisti!N42</f>
        <v>0</v>
      </c>
      <c r="M63" s="95">
        <f>+(I_Vendite_Acquisti!$E$19/30)*I_Vendite_Acquisti!O42</f>
        <v>0</v>
      </c>
      <c r="N63" s="95">
        <f>+(I_Vendite_Acquisti!$E$19/30)*I_Vendite_Acquisti!P42</f>
        <v>0</v>
      </c>
      <c r="O63" s="95">
        <f>+(I_Vendite_Acquisti!$E$19/30)*I_Vendite_Acquisti!Q42</f>
        <v>0</v>
      </c>
      <c r="P63" s="95">
        <f>+(I_Vendite_Acquisti!$E$19/30)*I_Vendite_Acquisti!R42</f>
        <v>0</v>
      </c>
      <c r="Q63" s="95">
        <f>+(I_Vendite_Acquisti!$E$19/30)*I_Vendite_Acquisti!S42</f>
        <v>0</v>
      </c>
      <c r="R63" s="95">
        <f>+(I_Vendite_Acquisti!$E$19/30)*I_Vendite_Acquisti!T42</f>
        <v>0</v>
      </c>
      <c r="S63" s="95">
        <f>+(I_Vendite_Acquisti!$E$19/30)*I_Vendite_Acquisti!U42</f>
        <v>0</v>
      </c>
      <c r="T63" s="95">
        <f>+(I_Vendite_Acquisti!$E$19/30)*I_Vendite_Acquisti!V42</f>
        <v>0</v>
      </c>
      <c r="U63" s="95">
        <f>+(I_Vendite_Acquisti!$E$19/30)*I_Vendite_Acquisti!W42</f>
        <v>0</v>
      </c>
      <c r="V63" s="95">
        <f>+(I_Vendite_Acquisti!$E$19/30)*I_Vendite_Acquisti!X42</f>
        <v>0</v>
      </c>
      <c r="W63" s="95">
        <f>+(I_Vendite_Acquisti!$E$19/30)*I_Vendite_Acquisti!Y42</f>
        <v>0</v>
      </c>
      <c r="X63" s="95">
        <f>+(I_Vendite_Acquisti!$E$19/30)*I_Vendite_Acquisti!Z42</f>
        <v>0</v>
      </c>
      <c r="Y63" s="95">
        <f>+(I_Vendite_Acquisti!$E$19/30)*I_Vendite_Acquisti!AA42</f>
        <v>0</v>
      </c>
      <c r="Z63" s="95">
        <f>+(I_Vendite_Acquisti!$E$19/30)*I_Vendite_Acquisti!AB42</f>
        <v>0</v>
      </c>
      <c r="AA63" s="95">
        <f>+(I_Vendite_Acquisti!$E$19/30)*I_Vendite_Acquisti!AC42</f>
        <v>0</v>
      </c>
      <c r="AB63" s="95">
        <f>+(I_Vendite_Acquisti!$E$19/30)*I_Vendite_Acquisti!AD42</f>
        <v>0</v>
      </c>
      <c r="AC63" s="95">
        <f>+(I_Vendite_Acquisti!$E$19/30)*I_Vendite_Acquisti!AE42</f>
        <v>0</v>
      </c>
      <c r="AD63" s="95">
        <f>+(I_Vendite_Acquisti!$E$19/30)*I_Vendite_Acquisti!AF42</f>
        <v>0</v>
      </c>
      <c r="AE63" s="95">
        <f>+(I_Vendite_Acquisti!$E$19/30)*I_Vendite_Acquisti!AG42</f>
        <v>0</v>
      </c>
      <c r="AF63" s="95">
        <f>+(I_Vendite_Acquisti!$E$19/30)*I_Vendite_Acquisti!AH42</f>
        <v>0</v>
      </c>
      <c r="AG63" s="95">
        <f>+(I_Vendite_Acquisti!$E$19/30)*I_Vendite_Acquisti!AI42</f>
        <v>0</v>
      </c>
      <c r="AH63" s="95">
        <f>+(I_Vendite_Acquisti!$E$19/30)*I_Vendite_Acquisti!AJ42</f>
        <v>0</v>
      </c>
      <c r="AI63" s="95">
        <f>+(I_Vendite_Acquisti!$E$19/30)*I_Vendite_Acquisti!AK42</f>
        <v>0</v>
      </c>
      <c r="AJ63" s="95">
        <f>+(I_Vendite_Acquisti!$E$19/30)*I_Vendite_Acquisti!AL42</f>
        <v>0</v>
      </c>
      <c r="AK63" s="95">
        <f>+(I_Vendite_Acquisti!$E$19/30)*I_Vendite_Acquisti!AM42</f>
        <v>0</v>
      </c>
      <c r="AL63" s="95">
        <f>+(I_Vendite_Acquisti!$E$19/30)*I_Vendite_Acquisti!AN42</f>
        <v>0</v>
      </c>
      <c r="AM63" s="96">
        <f>+(I_Vendite_Acquisti!$E$19/30)*I_Vendite_Acquisti!AO42</f>
        <v>0</v>
      </c>
    </row>
    <row r="64" spans="1:39" ht="14.4" x14ac:dyDescent="0.3">
      <c r="B64" s="17"/>
      <c r="C64" s="51" t="str">
        <f t="shared" si="11"/>
        <v>Prodotto 12</v>
      </c>
      <c r="D64" s="94">
        <f>+(I_Vendite_Acquisti!$E$20/30)*I_Vendite_Acquisti!F43</f>
        <v>0</v>
      </c>
      <c r="E64" s="95">
        <f>+(I_Vendite_Acquisti!$E$20/30)*I_Vendite_Acquisti!G43</f>
        <v>0</v>
      </c>
      <c r="F64" s="95">
        <f>+(I_Vendite_Acquisti!$E$20/30)*I_Vendite_Acquisti!H43</f>
        <v>0</v>
      </c>
      <c r="G64" s="95">
        <f>+(I_Vendite_Acquisti!$E$20/30)*I_Vendite_Acquisti!I43</f>
        <v>0</v>
      </c>
      <c r="H64" s="95">
        <f>+(I_Vendite_Acquisti!$E$20/30)*I_Vendite_Acquisti!J43</f>
        <v>0</v>
      </c>
      <c r="I64" s="95">
        <f>+(I_Vendite_Acquisti!$E$20/30)*I_Vendite_Acquisti!K43</f>
        <v>0</v>
      </c>
      <c r="J64" s="95">
        <f>+(I_Vendite_Acquisti!$E$20/30)*I_Vendite_Acquisti!L43</f>
        <v>0</v>
      </c>
      <c r="K64" s="95">
        <f>+(I_Vendite_Acquisti!$E$20/30)*I_Vendite_Acquisti!M43</f>
        <v>0</v>
      </c>
      <c r="L64" s="95">
        <f>+(I_Vendite_Acquisti!$E$20/30)*I_Vendite_Acquisti!N43</f>
        <v>0</v>
      </c>
      <c r="M64" s="95">
        <f>+(I_Vendite_Acquisti!$E$20/30)*I_Vendite_Acquisti!O43</f>
        <v>0</v>
      </c>
      <c r="N64" s="95">
        <f>+(I_Vendite_Acquisti!$E$20/30)*I_Vendite_Acquisti!P43</f>
        <v>0</v>
      </c>
      <c r="O64" s="95">
        <f>+(I_Vendite_Acquisti!$E$20/30)*I_Vendite_Acquisti!Q43</f>
        <v>0</v>
      </c>
      <c r="P64" s="95">
        <f>+(I_Vendite_Acquisti!$E$20/30)*I_Vendite_Acquisti!R43</f>
        <v>0</v>
      </c>
      <c r="Q64" s="95">
        <f>+(I_Vendite_Acquisti!$E$20/30)*I_Vendite_Acquisti!S43</f>
        <v>0</v>
      </c>
      <c r="R64" s="95">
        <f>+(I_Vendite_Acquisti!$E$20/30)*I_Vendite_Acquisti!T43</f>
        <v>0</v>
      </c>
      <c r="S64" s="95">
        <f>+(I_Vendite_Acquisti!$E$20/30)*I_Vendite_Acquisti!U43</f>
        <v>0</v>
      </c>
      <c r="T64" s="95">
        <f>+(I_Vendite_Acquisti!$E$20/30)*I_Vendite_Acquisti!V43</f>
        <v>0</v>
      </c>
      <c r="U64" s="95">
        <f>+(I_Vendite_Acquisti!$E$20/30)*I_Vendite_Acquisti!W43</f>
        <v>0</v>
      </c>
      <c r="V64" s="95">
        <f>+(I_Vendite_Acquisti!$E$20/30)*I_Vendite_Acquisti!X43</f>
        <v>0</v>
      </c>
      <c r="W64" s="95">
        <f>+(I_Vendite_Acquisti!$E$20/30)*I_Vendite_Acquisti!Y43</f>
        <v>0</v>
      </c>
      <c r="X64" s="95">
        <f>+(I_Vendite_Acquisti!$E$20/30)*I_Vendite_Acquisti!Z43</f>
        <v>0</v>
      </c>
      <c r="Y64" s="95">
        <f>+(I_Vendite_Acquisti!$E$20/30)*I_Vendite_Acquisti!AA43</f>
        <v>0</v>
      </c>
      <c r="Z64" s="95">
        <f>+(I_Vendite_Acquisti!$E$20/30)*I_Vendite_Acquisti!AB43</f>
        <v>0</v>
      </c>
      <c r="AA64" s="95">
        <f>+(I_Vendite_Acquisti!$E$20/30)*I_Vendite_Acquisti!AC43</f>
        <v>0</v>
      </c>
      <c r="AB64" s="95">
        <f>+(I_Vendite_Acquisti!$E$20/30)*I_Vendite_Acquisti!AD43</f>
        <v>0</v>
      </c>
      <c r="AC64" s="95">
        <f>+(I_Vendite_Acquisti!$E$20/30)*I_Vendite_Acquisti!AE43</f>
        <v>0</v>
      </c>
      <c r="AD64" s="95">
        <f>+(I_Vendite_Acquisti!$E$20/30)*I_Vendite_Acquisti!AF43</f>
        <v>0</v>
      </c>
      <c r="AE64" s="95">
        <f>+(I_Vendite_Acquisti!$E$20/30)*I_Vendite_Acquisti!AG43</f>
        <v>0</v>
      </c>
      <c r="AF64" s="95">
        <f>+(I_Vendite_Acquisti!$E$20/30)*I_Vendite_Acquisti!AH43</f>
        <v>0</v>
      </c>
      <c r="AG64" s="95">
        <f>+(I_Vendite_Acquisti!$E$20/30)*I_Vendite_Acquisti!AI43</f>
        <v>0</v>
      </c>
      <c r="AH64" s="95">
        <f>+(I_Vendite_Acquisti!$E$20/30)*I_Vendite_Acquisti!AJ43</f>
        <v>0</v>
      </c>
      <c r="AI64" s="95">
        <f>+(I_Vendite_Acquisti!$E$20/30)*I_Vendite_Acquisti!AK43</f>
        <v>0</v>
      </c>
      <c r="AJ64" s="95">
        <f>+(I_Vendite_Acquisti!$E$20/30)*I_Vendite_Acquisti!AL43</f>
        <v>0</v>
      </c>
      <c r="AK64" s="95">
        <f>+(I_Vendite_Acquisti!$E$20/30)*I_Vendite_Acquisti!AM43</f>
        <v>0</v>
      </c>
      <c r="AL64" s="95">
        <f>+(I_Vendite_Acquisti!$E$20/30)*I_Vendite_Acquisti!AN43</f>
        <v>0</v>
      </c>
      <c r="AM64" s="96">
        <f>+(I_Vendite_Acquisti!$E$20/30)*I_Vendite_Acquisti!AO43</f>
        <v>0</v>
      </c>
    </row>
    <row r="65" spans="2:39" ht="14.4" x14ac:dyDescent="0.3">
      <c r="B65" s="17"/>
      <c r="C65" s="51" t="str">
        <f t="shared" si="11"/>
        <v>Prodotto 13</v>
      </c>
      <c r="D65" s="94">
        <f>+(I_Vendite_Acquisti!$E$21/30)*I_Vendite_Acquisti!F44</f>
        <v>0</v>
      </c>
      <c r="E65" s="95">
        <f>+(I_Vendite_Acquisti!$E$21/30)*I_Vendite_Acquisti!G44</f>
        <v>0</v>
      </c>
      <c r="F65" s="95">
        <f>+(I_Vendite_Acquisti!$E$21/30)*I_Vendite_Acquisti!H44</f>
        <v>0</v>
      </c>
      <c r="G65" s="95">
        <f>+(I_Vendite_Acquisti!$E$21/30)*I_Vendite_Acquisti!I44</f>
        <v>0</v>
      </c>
      <c r="H65" s="95">
        <f>+(I_Vendite_Acquisti!$E$21/30)*I_Vendite_Acquisti!J44</f>
        <v>0</v>
      </c>
      <c r="I65" s="95">
        <f>+(I_Vendite_Acquisti!$E$21/30)*I_Vendite_Acquisti!K44</f>
        <v>0</v>
      </c>
      <c r="J65" s="95">
        <f>+(I_Vendite_Acquisti!$E$21/30)*I_Vendite_Acquisti!L44</f>
        <v>0</v>
      </c>
      <c r="K65" s="95">
        <f>+(I_Vendite_Acquisti!$E$21/30)*I_Vendite_Acquisti!M44</f>
        <v>0</v>
      </c>
      <c r="L65" s="95">
        <f>+(I_Vendite_Acquisti!$E$21/30)*I_Vendite_Acquisti!N44</f>
        <v>0</v>
      </c>
      <c r="M65" s="95">
        <f>+(I_Vendite_Acquisti!$E$21/30)*I_Vendite_Acquisti!O44</f>
        <v>0</v>
      </c>
      <c r="N65" s="95">
        <f>+(I_Vendite_Acquisti!$E$21/30)*I_Vendite_Acquisti!P44</f>
        <v>0</v>
      </c>
      <c r="O65" s="95">
        <f>+(I_Vendite_Acquisti!$E$21/30)*I_Vendite_Acquisti!Q44</f>
        <v>0</v>
      </c>
      <c r="P65" s="95">
        <f>+(I_Vendite_Acquisti!$E$21/30)*I_Vendite_Acquisti!R44</f>
        <v>0</v>
      </c>
      <c r="Q65" s="95">
        <f>+(I_Vendite_Acquisti!$E$21/30)*I_Vendite_Acquisti!S44</f>
        <v>0</v>
      </c>
      <c r="R65" s="95">
        <f>+(I_Vendite_Acquisti!$E$21/30)*I_Vendite_Acquisti!T44</f>
        <v>0</v>
      </c>
      <c r="S65" s="95">
        <f>+(I_Vendite_Acquisti!$E$21/30)*I_Vendite_Acquisti!U44</f>
        <v>0</v>
      </c>
      <c r="T65" s="95">
        <f>+(I_Vendite_Acquisti!$E$21/30)*I_Vendite_Acquisti!V44</f>
        <v>0</v>
      </c>
      <c r="U65" s="95">
        <f>+(I_Vendite_Acquisti!$E$21/30)*I_Vendite_Acquisti!W44</f>
        <v>0</v>
      </c>
      <c r="V65" s="95">
        <f>+(I_Vendite_Acquisti!$E$21/30)*I_Vendite_Acquisti!X44</f>
        <v>0</v>
      </c>
      <c r="W65" s="95">
        <f>+(I_Vendite_Acquisti!$E$21/30)*I_Vendite_Acquisti!Y44</f>
        <v>0</v>
      </c>
      <c r="X65" s="95">
        <f>+(I_Vendite_Acquisti!$E$21/30)*I_Vendite_Acquisti!Z44</f>
        <v>0</v>
      </c>
      <c r="Y65" s="95">
        <f>+(I_Vendite_Acquisti!$E$21/30)*I_Vendite_Acquisti!AA44</f>
        <v>0</v>
      </c>
      <c r="Z65" s="95">
        <f>+(I_Vendite_Acquisti!$E$21/30)*I_Vendite_Acquisti!AB44</f>
        <v>0</v>
      </c>
      <c r="AA65" s="95">
        <f>+(I_Vendite_Acquisti!$E$21/30)*I_Vendite_Acquisti!AC44</f>
        <v>0</v>
      </c>
      <c r="AB65" s="95">
        <f>+(I_Vendite_Acquisti!$E$21/30)*I_Vendite_Acquisti!AD44</f>
        <v>0</v>
      </c>
      <c r="AC65" s="95">
        <f>+(I_Vendite_Acquisti!$E$21/30)*I_Vendite_Acquisti!AE44</f>
        <v>0</v>
      </c>
      <c r="AD65" s="95">
        <f>+(I_Vendite_Acquisti!$E$21/30)*I_Vendite_Acquisti!AF44</f>
        <v>0</v>
      </c>
      <c r="AE65" s="95">
        <f>+(I_Vendite_Acquisti!$E$21/30)*I_Vendite_Acquisti!AG44</f>
        <v>0</v>
      </c>
      <c r="AF65" s="95">
        <f>+(I_Vendite_Acquisti!$E$21/30)*I_Vendite_Acquisti!AH44</f>
        <v>0</v>
      </c>
      <c r="AG65" s="95">
        <f>+(I_Vendite_Acquisti!$E$21/30)*I_Vendite_Acquisti!AI44</f>
        <v>0</v>
      </c>
      <c r="AH65" s="95">
        <f>+(I_Vendite_Acquisti!$E$21/30)*I_Vendite_Acquisti!AJ44</f>
        <v>0</v>
      </c>
      <c r="AI65" s="95">
        <f>+(I_Vendite_Acquisti!$E$21/30)*I_Vendite_Acquisti!AK44</f>
        <v>0</v>
      </c>
      <c r="AJ65" s="95">
        <f>+(I_Vendite_Acquisti!$E$21/30)*I_Vendite_Acquisti!AL44</f>
        <v>0</v>
      </c>
      <c r="AK65" s="95">
        <f>+(I_Vendite_Acquisti!$E$21/30)*I_Vendite_Acquisti!AM44</f>
        <v>0</v>
      </c>
      <c r="AL65" s="95">
        <f>+(I_Vendite_Acquisti!$E$21/30)*I_Vendite_Acquisti!AN44</f>
        <v>0</v>
      </c>
      <c r="AM65" s="96">
        <f>+(I_Vendite_Acquisti!$E$21/30)*I_Vendite_Acquisti!AO44</f>
        <v>0</v>
      </c>
    </row>
    <row r="66" spans="2:39" ht="14.4" x14ac:dyDescent="0.3">
      <c r="B66" s="17"/>
      <c r="C66" s="51" t="str">
        <f t="shared" si="11"/>
        <v>Prodotto 14</v>
      </c>
      <c r="D66" s="94">
        <f>+(I_Vendite_Acquisti!$E$22/30)*I_Vendite_Acquisti!F45</f>
        <v>0</v>
      </c>
      <c r="E66" s="95">
        <f>+(I_Vendite_Acquisti!$E$22/30)*I_Vendite_Acquisti!G45</f>
        <v>0</v>
      </c>
      <c r="F66" s="95">
        <f>+(I_Vendite_Acquisti!$E$22/30)*I_Vendite_Acquisti!H45</f>
        <v>0</v>
      </c>
      <c r="G66" s="95">
        <f>+(I_Vendite_Acquisti!$E$22/30)*I_Vendite_Acquisti!I45</f>
        <v>0</v>
      </c>
      <c r="H66" s="95">
        <f>+(I_Vendite_Acquisti!$E$22/30)*I_Vendite_Acquisti!J45</f>
        <v>0</v>
      </c>
      <c r="I66" s="95">
        <f>+(I_Vendite_Acquisti!$E$22/30)*I_Vendite_Acquisti!K45</f>
        <v>0</v>
      </c>
      <c r="J66" s="95">
        <f>+(I_Vendite_Acquisti!$E$22/30)*I_Vendite_Acquisti!L45</f>
        <v>0</v>
      </c>
      <c r="K66" s="95">
        <f>+(I_Vendite_Acquisti!$E$22/30)*I_Vendite_Acquisti!M45</f>
        <v>0</v>
      </c>
      <c r="L66" s="95">
        <f>+(I_Vendite_Acquisti!$E$22/30)*I_Vendite_Acquisti!N45</f>
        <v>0</v>
      </c>
      <c r="M66" s="95">
        <f>+(I_Vendite_Acquisti!$E$22/30)*I_Vendite_Acquisti!O45</f>
        <v>0</v>
      </c>
      <c r="N66" s="95">
        <f>+(I_Vendite_Acquisti!$E$22/30)*I_Vendite_Acquisti!P45</f>
        <v>0</v>
      </c>
      <c r="O66" s="95">
        <f>+(I_Vendite_Acquisti!$E$22/30)*I_Vendite_Acquisti!Q45</f>
        <v>0</v>
      </c>
      <c r="P66" s="95">
        <f>+(I_Vendite_Acquisti!$E$22/30)*I_Vendite_Acquisti!R45</f>
        <v>0</v>
      </c>
      <c r="Q66" s="95">
        <f>+(I_Vendite_Acquisti!$E$22/30)*I_Vendite_Acquisti!S45</f>
        <v>0</v>
      </c>
      <c r="R66" s="95">
        <f>+(I_Vendite_Acquisti!$E$22/30)*I_Vendite_Acquisti!T45</f>
        <v>0</v>
      </c>
      <c r="S66" s="95">
        <f>+(I_Vendite_Acquisti!$E$22/30)*I_Vendite_Acquisti!U45</f>
        <v>0</v>
      </c>
      <c r="T66" s="95">
        <f>+(I_Vendite_Acquisti!$E$22/30)*I_Vendite_Acquisti!V45</f>
        <v>0</v>
      </c>
      <c r="U66" s="95">
        <f>+(I_Vendite_Acquisti!$E$22/30)*I_Vendite_Acquisti!W45</f>
        <v>0</v>
      </c>
      <c r="V66" s="95">
        <f>+(I_Vendite_Acquisti!$E$22/30)*I_Vendite_Acquisti!X45</f>
        <v>0</v>
      </c>
      <c r="W66" s="95">
        <f>+(I_Vendite_Acquisti!$E$22/30)*I_Vendite_Acquisti!Y45</f>
        <v>0</v>
      </c>
      <c r="X66" s="95">
        <f>+(I_Vendite_Acquisti!$E$22/30)*I_Vendite_Acquisti!Z45</f>
        <v>0</v>
      </c>
      <c r="Y66" s="95">
        <f>+(I_Vendite_Acquisti!$E$22/30)*I_Vendite_Acquisti!AA45</f>
        <v>0</v>
      </c>
      <c r="Z66" s="95">
        <f>+(I_Vendite_Acquisti!$E$22/30)*I_Vendite_Acquisti!AB45</f>
        <v>0</v>
      </c>
      <c r="AA66" s="95">
        <f>+(I_Vendite_Acquisti!$E$22/30)*I_Vendite_Acquisti!AC45</f>
        <v>0</v>
      </c>
      <c r="AB66" s="95">
        <f>+(I_Vendite_Acquisti!$E$22/30)*I_Vendite_Acquisti!AD45</f>
        <v>0</v>
      </c>
      <c r="AC66" s="95">
        <f>+(I_Vendite_Acquisti!$E$22/30)*I_Vendite_Acquisti!AE45</f>
        <v>0</v>
      </c>
      <c r="AD66" s="95">
        <f>+(I_Vendite_Acquisti!$E$22/30)*I_Vendite_Acquisti!AF45</f>
        <v>0</v>
      </c>
      <c r="AE66" s="95">
        <f>+(I_Vendite_Acquisti!$E$22/30)*I_Vendite_Acquisti!AG45</f>
        <v>0</v>
      </c>
      <c r="AF66" s="95">
        <f>+(I_Vendite_Acquisti!$E$22/30)*I_Vendite_Acquisti!AH45</f>
        <v>0</v>
      </c>
      <c r="AG66" s="95">
        <f>+(I_Vendite_Acquisti!$E$22/30)*I_Vendite_Acquisti!AI45</f>
        <v>0</v>
      </c>
      <c r="AH66" s="95">
        <f>+(I_Vendite_Acquisti!$E$22/30)*I_Vendite_Acquisti!AJ45</f>
        <v>0</v>
      </c>
      <c r="AI66" s="95">
        <f>+(I_Vendite_Acquisti!$E$22/30)*I_Vendite_Acquisti!AK45</f>
        <v>0</v>
      </c>
      <c r="AJ66" s="95">
        <f>+(I_Vendite_Acquisti!$E$22/30)*I_Vendite_Acquisti!AL45</f>
        <v>0</v>
      </c>
      <c r="AK66" s="95">
        <f>+(I_Vendite_Acquisti!$E$22/30)*I_Vendite_Acquisti!AM45</f>
        <v>0</v>
      </c>
      <c r="AL66" s="95">
        <f>+(I_Vendite_Acquisti!$E$22/30)*I_Vendite_Acquisti!AN45</f>
        <v>0</v>
      </c>
      <c r="AM66" s="96">
        <f>+(I_Vendite_Acquisti!$E$22/30)*I_Vendite_Acquisti!AO45</f>
        <v>0</v>
      </c>
    </row>
    <row r="67" spans="2:39" ht="14.4" x14ac:dyDescent="0.3">
      <c r="B67" s="20"/>
      <c r="C67" s="51" t="str">
        <f t="shared" si="11"/>
        <v>Prodotto 15</v>
      </c>
      <c r="D67" s="94">
        <f>+(I_Vendite_Acquisti!$E$23/30)*I_Vendite_Acquisti!F46</f>
        <v>0</v>
      </c>
      <c r="E67" s="95">
        <f>+(I_Vendite_Acquisti!$E$23/30)*I_Vendite_Acquisti!G46</f>
        <v>0</v>
      </c>
      <c r="F67" s="95">
        <f>+(I_Vendite_Acquisti!$E$23/30)*I_Vendite_Acquisti!H46</f>
        <v>0</v>
      </c>
      <c r="G67" s="95">
        <f>+(I_Vendite_Acquisti!$E$23/30)*I_Vendite_Acquisti!I46</f>
        <v>0</v>
      </c>
      <c r="H67" s="95">
        <f>+(I_Vendite_Acquisti!$E$23/30)*I_Vendite_Acquisti!J46</f>
        <v>0</v>
      </c>
      <c r="I67" s="95">
        <f>+(I_Vendite_Acquisti!$E$23/30)*I_Vendite_Acquisti!K46</f>
        <v>0</v>
      </c>
      <c r="J67" s="95">
        <f>+(I_Vendite_Acquisti!$E$23/30)*I_Vendite_Acquisti!L46</f>
        <v>0</v>
      </c>
      <c r="K67" s="95">
        <f>+(I_Vendite_Acquisti!$E$23/30)*I_Vendite_Acquisti!M46</f>
        <v>0</v>
      </c>
      <c r="L67" s="95">
        <f>+(I_Vendite_Acquisti!$E$23/30)*I_Vendite_Acquisti!N46</f>
        <v>0</v>
      </c>
      <c r="M67" s="95">
        <f>+(I_Vendite_Acquisti!$E$23/30)*I_Vendite_Acquisti!O46</f>
        <v>0</v>
      </c>
      <c r="N67" s="95">
        <f>+(I_Vendite_Acquisti!$E$23/30)*I_Vendite_Acquisti!P46</f>
        <v>0</v>
      </c>
      <c r="O67" s="95">
        <f>+(I_Vendite_Acquisti!$E$23/30)*I_Vendite_Acquisti!Q46</f>
        <v>0</v>
      </c>
      <c r="P67" s="95">
        <f>+(I_Vendite_Acquisti!$E$23/30)*I_Vendite_Acquisti!R46</f>
        <v>0</v>
      </c>
      <c r="Q67" s="95">
        <f>+(I_Vendite_Acquisti!$E$23/30)*I_Vendite_Acquisti!S46</f>
        <v>0</v>
      </c>
      <c r="R67" s="95">
        <f>+(I_Vendite_Acquisti!$E$23/30)*I_Vendite_Acquisti!T46</f>
        <v>0</v>
      </c>
      <c r="S67" s="95">
        <f>+(I_Vendite_Acquisti!$E$23/30)*I_Vendite_Acquisti!U46</f>
        <v>0</v>
      </c>
      <c r="T67" s="95">
        <f>+(I_Vendite_Acquisti!$E$23/30)*I_Vendite_Acquisti!V46</f>
        <v>0</v>
      </c>
      <c r="U67" s="95">
        <f>+(I_Vendite_Acquisti!$E$23/30)*I_Vendite_Acquisti!W46</f>
        <v>0</v>
      </c>
      <c r="V67" s="95">
        <f>+(I_Vendite_Acquisti!$E$23/30)*I_Vendite_Acquisti!X46</f>
        <v>0</v>
      </c>
      <c r="W67" s="95">
        <f>+(I_Vendite_Acquisti!$E$23/30)*I_Vendite_Acquisti!Y46</f>
        <v>0</v>
      </c>
      <c r="X67" s="95">
        <f>+(I_Vendite_Acquisti!$E$23/30)*I_Vendite_Acquisti!Z46</f>
        <v>0</v>
      </c>
      <c r="Y67" s="95">
        <f>+(I_Vendite_Acquisti!$E$23/30)*I_Vendite_Acquisti!AA46</f>
        <v>0</v>
      </c>
      <c r="Z67" s="95">
        <f>+(I_Vendite_Acquisti!$E$23/30)*I_Vendite_Acquisti!AB46</f>
        <v>0</v>
      </c>
      <c r="AA67" s="95">
        <f>+(I_Vendite_Acquisti!$E$23/30)*I_Vendite_Acquisti!AC46</f>
        <v>0</v>
      </c>
      <c r="AB67" s="95">
        <f>+(I_Vendite_Acquisti!$E$23/30)*I_Vendite_Acquisti!AD46</f>
        <v>0</v>
      </c>
      <c r="AC67" s="95">
        <f>+(I_Vendite_Acquisti!$E$23/30)*I_Vendite_Acquisti!AE46</f>
        <v>0</v>
      </c>
      <c r="AD67" s="95">
        <f>+(I_Vendite_Acquisti!$E$23/30)*I_Vendite_Acquisti!AF46</f>
        <v>0</v>
      </c>
      <c r="AE67" s="95">
        <f>+(I_Vendite_Acquisti!$E$23/30)*I_Vendite_Acquisti!AG46</f>
        <v>0</v>
      </c>
      <c r="AF67" s="95">
        <f>+(I_Vendite_Acquisti!$E$23/30)*I_Vendite_Acquisti!AH46</f>
        <v>0</v>
      </c>
      <c r="AG67" s="95">
        <f>+(I_Vendite_Acquisti!$E$23/30)*I_Vendite_Acquisti!AI46</f>
        <v>0</v>
      </c>
      <c r="AH67" s="95">
        <f>+(I_Vendite_Acquisti!$E$23/30)*I_Vendite_Acquisti!AJ46</f>
        <v>0</v>
      </c>
      <c r="AI67" s="95">
        <f>+(I_Vendite_Acquisti!$E$23/30)*I_Vendite_Acquisti!AK46</f>
        <v>0</v>
      </c>
      <c r="AJ67" s="95">
        <f>+(I_Vendite_Acquisti!$E$23/30)*I_Vendite_Acquisti!AL46</f>
        <v>0</v>
      </c>
      <c r="AK67" s="95">
        <f>+(I_Vendite_Acquisti!$E$23/30)*I_Vendite_Acquisti!AM46</f>
        <v>0</v>
      </c>
      <c r="AL67" s="95">
        <f>+(I_Vendite_Acquisti!$E$23/30)*I_Vendite_Acquisti!AN46</f>
        <v>0</v>
      </c>
      <c r="AM67" s="96">
        <f>+(I_Vendite_Acquisti!$E$23/30)*I_Vendite_Acquisti!AO46</f>
        <v>0</v>
      </c>
    </row>
    <row r="68" spans="2:39" ht="14.4" x14ac:dyDescent="0.3">
      <c r="B68" s="20"/>
      <c r="C68" s="51" t="str">
        <f t="shared" si="11"/>
        <v>Prodotto 16</v>
      </c>
      <c r="D68" s="94">
        <f>+(I_Vendite_Acquisti!$E$24/30)*I_Vendite_Acquisti!F47</f>
        <v>0</v>
      </c>
      <c r="E68" s="95">
        <f>+(I_Vendite_Acquisti!$E$24/30)*I_Vendite_Acquisti!G47</f>
        <v>0</v>
      </c>
      <c r="F68" s="95">
        <f>+(I_Vendite_Acquisti!$E$24/30)*I_Vendite_Acquisti!H47</f>
        <v>0</v>
      </c>
      <c r="G68" s="95">
        <f>+(I_Vendite_Acquisti!$E$24/30)*I_Vendite_Acquisti!I47</f>
        <v>0</v>
      </c>
      <c r="H68" s="95">
        <f>+(I_Vendite_Acquisti!$E$24/30)*I_Vendite_Acquisti!J47</f>
        <v>0</v>
      </c>
      <c r="I68" s="95">
        <f>+(I_Vendite_Acquisti!$E$24/30)*I_Vendite_Acquisti!K47</f>
        <v>0</v>
      </c>
      <c r="J68" s="95">
        <f>+(I_Vendite_Acquisti!$E$24/30)*I_Vendite_Acquisti!L47</f>
        <v>0</v>
      </c>
      <c r="K68" s="95">
        <f>+(I_Vendite_Acquisti!$E$24/30)*I_Vendite_Acquisti!M47</f>
        <v>0</v>
      </c>
      <c r="L68" s="95">
        <f>+(I_Vendite_Acquisti!$E$24/30)*I_Vendite_Acquisti!N47</f>
        <v>0</v>
      </c>
      <c r="M68" s="95">
        <f>+(I_Vendite_Acquisti!$E$24/30)*I_Vendite_Acquisti!O47</f>
        <v>0</v>
      </c>
      <c r="N68" s="95">
        <f>+(I_Vendite_Acquisti!$E$24/30)*I_Vendite_Acquisti!P47</f>
        <v>0</v>
      </c>
      <c r="O68" s="95">
        <f>+(I_Vendite_Acquisti!$E$24/30)*I_Vendite_Acquisti!Q47</f>
        <v>0</v>
      </c>
      <c r="P68" s="95">
        <f>+(I_Vendite_Acquisti!$E$24/30)*I_Vendite_Acquisti!R47</f>
        <v>0</v>
      </c>
      <c r="Q68" s="95">
        <f>+(I_Vendite_Acquisti!$E$24/30)*I_Vendite_Acquisti!S47</f>
        <v>0</v>
      </c>
      <c r="R68" s="95">
        <f>+(I_Vendite_Acquisti!$E$24/30)*I_Vendite_Acquisti!T47</f>
        <v>0</v>
      </c>
      <c r="S68" s="95">
        <f>+(I_Vendite_Acquisti!$E$24/30)*I_Vendite_Acquisti!U47</f>
        <v>0</v>
      </c>
      <c r="T68" s="95">
        <f>+(I_Vendite_Acquisti!$E$24/30)*I_Vendite_Acquisti!V47</f>
        <v>0</v>
      </c>
      <c r="U68" s="95">
        <f>+(I_Vendite_Acquisti!$E$24/30)*I_Vendite_Acquisti!W47</f>
        <v>0</v>
      </c>
      <c r="V68" s="95">
        <f>+(I_Vendite_Acquisti!$E$24/30)*I_Vendite_Acquisti!X47</f>
        <v>0</v>
      </c>
      <c r="W68" s="95">
        <f>+(I_Vendite_Acquisti!$E$24/30)*I_Vendite_Acquisti!Y47</f>
        <v>0</v>
      </c>
      <c r="X68" s="95">
        <f>+(I_Vendite_Acquisti!$E$24/30)*I_Vendite_Acquisti!Z47</f>
        <v>0</v>
      </c>
      <c r="Y68" s="95">
        <f>+(I_Vendite_Acquisti!$E$24/30)*I_Vendite_Acquisti!AA47</f>
        <v>0</v>
      </c>
      <c r="Z68" s="95">
        <f>+(I_Vendite_Acquisti!$E$24/30)*I_Vendite_Acquisti!AB47</f>
        <v>0</v>
      </c>
      <c r="AA68" s="95">
        <f>+(I_Vendite_Acquisti!$E$24/30)*I_Vendite_Acquisti!AC47</f>
        <v>0</v>
      </c>
      <c r="AB68" s="95">
        <f>+(I_Vendite_Acquisti!$E$24/30)*I_Vendite_Acquisti!AD47</f>
        <v>0</v>
      </c>
      <c r="AC68" s="95">
        <f>+(I_Vendite_Acquisti!$E$24/30)*I_Vendite_Acquisti!AE47</f>
        <v>0</v>
      </c>
      <c r="AD68" s="95">
        <f>+(I_Vendite_Acquisti!$E$24/30)*I_Vendite_Acquisti!AF47</f>
        <v>0</v>
      </c>
      <c r="AE68" s="95">
        <f>+(I_Vendite_Acquisti!$E$24/30)*I_Vendite_Acquisti!AG47</f>
        <v>0</v>
      </c>
      <c r="AF68" s="95">
        <f>+(I_Vendite_Acquisti!$E$24/30)*I_Vendite_Acquisti!AH47</f>
        <v>0</v>
      </c>
      <c r="AG68" s="95">
        <f>+(I_Vendite_Acquisti!$E$24/30)*I_Vendite_Acquisti!AI47</f>
        <v>0</v>
      </c>
      <c r="AH68" s="95">
        <f>+(I_Vendite_Acquisti!$E$24/30)*I_Vendite_Acquisti!AJ47</f>
        <v>0</v>
      </c>
      <c r="AI68" s="95">
        <f>+(I_Vendite_Acquisti!$E$24/30)*I_Vendite_Acquisti!AK47</f>
        <v>0</v>
      </c>
      <c r="AJ68" s="95">
        <f>+(I_Vendite_Acquisti!$E$24/30)*I_Vendite_Acquisti!AL47</f>
        <v>0</v>
      </c>
      <c r="AK68" s="95">
        <f>+(I_Vendite_Acquisti!$E$24/30)*I_Vendite_Acquisti!AM47</f>
        <v>0</v>
      </c>
      <c r="AL68" s="95">
        <f>+(I_Vendite_Acquisti!$E$24/30)*I_Vendite_Acquisti!AN47</f>
        <v>0</v>
      </c>
      <c r="AM68" s="96">
        <f>+(I_Vendite_Acquisti!$E$24/30)*I_Vendite_Acquisti!AO47</f>
        <v>0</v>
      </c>
    </row>
    <row r="69" spans="2:39" ht="14.4" x14ac:dyDescent="0.3">
      <c r="B69" s="20"/>
      <c r="C69" s="51" t="str">
        <f t="shared" si="11"/>
        <v>Prodotto 17</v>
      </c>
      <c r="D69" s="94">
        <f>+(I_Vendite_Acquisti!$E$25/30)*I_Vendite_Acquisti!F48</f>
        <v>0</v>
      </c>
      <c r="E69" s="95">
        <f>+(I_Vendite_Acquisti!$E$25/30)*I_Vendite_Acquisti!G48</f>
        <v>0</v>
      </c>
      <c r="F69" s="95">
        <f>+(I_Vendite_Acquisti!$E$25/30)*I_Vendite_Acquisti!H48</f>
        <v>0</v>
      </c>
      <c r="G69" s="95">
        <f>+(I_Vendite_Acquisti!$E$25/30)*I_Vendite_Acquisti!I48</f>
        <v>0</v>
      </c>
      <c r="H69" s="95">
        <f>+(I_Vendite_Acquisti!$E$25/30)*I_Vendite_Acquisti!J48</f>
        <v>0</v>
      </c>
      <c r="I69" s="95">
        <f>+(I_Vendite_Acquisti!$E$25/30)*I_Vendite_Acquisti!K48</f>
        <v>0</v>
      </c>
      <c r="J69" s="95">
        <f>+(I_Vendite_Acquisti!$E$25/30)*I_Vendite_Acquisti!L48</f>
        <v>0</v>
      </c>
      <c r="K69" s="95">
        <f>+(I_Vendite_Acquisti!$E$25/30)*I_Vendite_Acquisti!M48</f>
        <v>0</v>
      </c>
      <c r="L69" s="95">
        <f>+(I_Vendite_Acquisti!$E$25/30)*I_Vendite_Acquisti!N48</f>
        <v>0</v>
      </c>
      <c r="M69" s="95">
        <f>+(I_Vendite_Acquisti!$E$25/30)*I_Vendite_Acquisti!O48</f>
        <v>0</v>
      </c>
      <c r="N69" s="95">
        <f>+(I_Vendite_Acquisti!$E$25/30)*I_Vendite_Acquisti!P48</f>
        <v>0</v>
      </c>
      <c r="O69" s="95">
        <f>+(I_Vendite_Acquisti!$E$25/30)*I_Vendite_Acquisti!Q48</f>
        <v>0</v>
      </c>
      <c r="P69" s="95">
        <f>+(I_Vendite_Acquisti!$E$25/30)*I_Vendite_Acquisti!R48</f>
        <v>0</v>
      </c>
      <c r="Q69" s="95">
        <f>+(I_Vendite_Acquisti!$E$25/30)*I_Vendite_Acquisti!S48</f>
        <v>0</v>
      </c>
      <c r="R69" s="95">
        <f>+(I_Vendite_Acquisti!$E$25/30)*I_Vendite_Acquisti!T48</f>
        <v>0</v>
      </c>
      <c r="S69" s="95">
        <f>+(I_Vendite_Acquisti!$E$25/30)*I_Vendite_Acquisti!U48</f>
        <v>0</v>
      </c>
      <c r="T69" s="95">
        <f>+(I_Vendite_Acquisti!$E$25/30)*I_Vendite_Acquisti!V48</f>
        <v>0</v>
      </c>
      <c r="U69" s="95">
        <f>+(I_Vendite_Acquisti!$E$25/30)*I_Vendite_Acquisti!W48</f>
        <v>0</v>
      </c>
      <c r="V69" s="95">
        <f>+(I_Vendite_Acquisti!$E$25/30)*I_Vendite_Acquisti!X48</f>
        <v>0</v>
      </c>
      <c r="W69" s="95">
        <f>+(I_Vendite_Acquisti!$E$25/30)*I_Vendite_Acquisti!Y48</f>
        <v>0</v>
      </c>
      <c r="X69" s="95">
        <f>+(I_Vendite_Acquisti!$E$25/30)*I_Vendite_Acquisti!Z48</f>
        <v>0</v>
      </c>
      <c r="Y69" s="95">
        <f>+(I_Vendite_Acquisti!$E$25/30)*I_Vendite_Acquisti!AA48</f>
        <v>0</v>
      </c>
      <c r="Z69" s="95">
        <f>+(I_Vendite_Acquisti!$E$25/30)*I_Vendite_Acquisti!AB48</f>
        <v>0</v>
      </c>
      <c r="AA69" s="95">
        <f>+(I_Vendite_Acquisti!$E$25/30)*I_Vendite_Acquisti!AC48</f>
        <v>0</v>
      </c>
      <c r="AB69" s="95">
        <f>+(I_Vendite_Acquisti!$E$25/30)*I_Vendite_Acquisti!AD48</f>
        <v>0</v>
      </c>
      <c r="AC69" s="95">
        <f>+(I_Vendite_Acquisti!$E$25/30)*I_Vendite_Acquisti!AE48</f>
        <v>0</v>
      </c>
      <c r="AD69" s="95">
        <f>+(I_Vendite_Acquisti!$E$25/30)*I_Vendite_Acquisti!AF48</f>
        <v>0</v>
      </c>
      <c r="AE69" s="95">
        <f>+(I_Vendite_Acquisti!$E$25/30)*I_Vendite_Acquisti!AG48</f>
        <v>0</v>
      </c>
      <c r="AF69" s="95">
        <f>+(I_Vendite_Acquisti!$E$25/30)*I_Vendite_Acquisti!AH48</f>
        <v>0</v>
      </c>
      <c r="AG69" s="95">
        <f>+(I_Vendite_Acquisti!$E$25/30)*I_Vendite_Acquisti!AI48</f>
        <v>0</v>
      </c>
      <c r="AH69" s="95">
        <f>+(I_Vendite_Acquisti!$E$25/30)*I_Vendite_Acquisti!AJ48</f>
        <v>0</v>
      </c>
      <c r="AI69" s="95">
        <f>+(I_Vendite_Acquisti!$E$25/30)*I_Vendite_Acquisti!AK48</f>
        <v>0</v>
      </c>
      <c r="AJ69" s="95">
        <f>+(I_Vendite_Acquisti!$E$25/30)*I_Vendite_Acquisti!AL48</f>
        <v>0</v>
      </c>
      <c r="AK69" s="95">
        <f>+(I_Vendite_Acquisti!$E$25/30)*I_Vendite_Acquisti!AM48</f>
        <v>0</v>
      </c>
      <c r="AL69" s="95">
        <f>+(I_Vendite_Acquisti!$E$25/30)*I_Vendite_Acquisti!AN48</f>
        <v>0</v>
      </c>
      <c r="AM69" s="96">
        <f>+(I_Vendite_Acquisti!$E$25/30)*I_Vendite_Acquisti!AO48</f>
        <v>0</v>
      </c>
    </row>
    <row r="70" spans="2:39" ht="14.4" x14ac:dyDescent="0.3">
      <c r="B70" s="17"/>
      <c r="C70" s="51" t="str">
        <f t="shared" si="11"/>
        <v>Prodotto 18</v>
      </c>
      <c r="D70" s="94">
        <f>+(I_Vendite_Acquisti!$E$26/30)*I_Vendite_Acquisti!F49</f>
        <v>0</v>
      </c>
      <c r="E70" s="95">
        <f>+(I_Vendite_Acquisti!$E$26/30)*I_Vendite_Acquisti!G49</f>
        <v>0</v>
      </c>
      <c r="F70" s="95">
        <f>+(I_Vendite_Acquisti!$E$26/30)*I_Vendite_Acquisti!H49</f>
        <v>0</v>
      </c>
      <c r="G70" s="95">
        <f>+(I_Vendite_Acquisti!$E$26/30)*I_Vendite_Acquisti!I49</f>
        <v>0</v>
      </c>
      <c r="H70" s="95">
        <f>+(I_Vendite_Acquisti!$E$26/30)*I_Vendite_Acquisti!J49</f>
        <v>0</v>
      </c>
      <c r="I70" s="95">
        <f>+(I_Vendite_Acquisti!$E$26/30)*I_Vendite_Acquisti!K49</f>
        <v>0</v>
      </c>
      <c r="J70" s="95">
        <f>+(I_Vendite_Acquisti!$E$26/30)*I_Vendite_Acquisti!L49</f>
        <v>0</v>
      </c>
      <c r="K70" s="95">
        <f>+(I_Vendite_Acquisti!$E$26/30)*I_Vendite_Acquisti!M49</f>
        <v>0</v>
      </c>
      <c r="L70" s="95">
        <f>+(I_Vendite_Acquisti!$E$26/30)*I_Vendite_Acquisti!N49</f>
        <v>0</v>
      </c>
      <c r="M70" s="95">
        <f>+(I_Vendite_Acquisti!$E$26/30)*I_Vendite_Acquisti!O49</f>
        <v>0</v>
      </c>
      <c r="N70" s="95">
        <f>+(I_Vendite_Acquisti!$E$26/30)*I_Vendite_Acquisti!P49</f>
        <v>0</v>
      </c>
      <c r="O70" s="95">
        <f>+(I_Vendite_Acquisti!$E$26/30)*I_Vendite_Acquisti!Q49</f>
        <v>0</v>
      </c>
      <c r="P70" s="95">
        <f>+(I_Vendite_Acquisti!$E$26/30)*I_Vendite_Acquisti!R49</f>
        <v>0</v>
      </c>
      <c r="Q70" s="95">
        <f>+(I_Vendite_Acquisti!$E$26/30)*I_Vendite_Acquisti!S49</f>
        <v>0</v>
      </c>
      <c r="R70" s="95">
        <f>+(I_Vendite_Acquisti!$E$26/30)*I_Vendite_Acquisti!T49</f>
        <v>0</v>
      </c>
      <c r="S70" s="95">
        <f>+(I_Vendite_Acquisti!$E$26/30)*I_Vendite_Acquisti!U49</f>
        <v>0</v>
      </c>
      <c r="T70" s="95">
        <f>+(I_Vendite_Acquisti!$E$26/30)*I_Vendite_Acquisti!V49</f>
        <v>0</v>
      </c>
      <c r="U70" s="95">
        <f>+(I_Vendite_Acquisti!$E$26/30)*I_Vendite_Acquisti!W49</f>
        <v>0</v>
      </c>
      <c r="V70" s="95">
        <f>+(I_Vendite_Acquisti!$E$26/30)*I_Vendite_Acquisti!X49</f>
        <v>0</v>
      </c>
      <c r="W70" s="95">
        <f>+(I_Vendite_Acquisti!$E$26/30)*I_Vendite_Acquisti!Y49</f>
        <v>0</v>
      </c>
      <c r="X70" s="95">
        <f>+(I_Vendite_Acquisti!$E$26/30)*I_Vendite_Acquisti!Z49</f>
        <v>0</v>
      </c>
      <c r="Y70" s="95">
        <f>+(I_Vendite_Acquisti!$E$26/30)*I_Vendite_Acquisti!AA49</f>
        <v>0</v>
      </c>
      <c r="Z70" s="95">
        <f>+(I_Vendite_Acquisti!$E$26/30)*I_Vendite_Acquisti!AB49</f>
        <v>0</v>
      </c>
      <c r="AA70" s="95">
        <f>+(I_Vendite_Acquisti!$E$26/30)*I_Vendite_Acquisti!AC49</f>
        <v>0</v>
      </c>
      <c r="AB70" s="95">
        <f>+(I_Vendite_Acquisti!$E$26/30)*I_Vendite_Acquisti!AD49</f>
        <v>0</v>
      </c>
      <c r="AC70" s="95">
        <f>+(I_Vendite_Acquisti!$E$26/30)*I_Vendite_Acquisti!AE49</f>
        <v>0</v>
      </c>
      <c r="AD70" s="95">
        <f>+(I_Vendite_Acquisti!$E$26/30)*I_Vendite_Acquisti!AF49</f>
        <v>0</v>
      </c>
      <c r="AE70" s="95">
        <f>+(I_Vendite_Acquisti!$E$26/30)*I_Vendite_Acquisti!AG49</f>
        <v>0</v>
      </c>
      <c r="AF70" s="95">
        <f>+(I_Vendite_Acquisti!$E$26/30)*I_Vendite_Acquisti!AH49</f>
        <v>0</v>
      </c>
      <c r="AG70" s="95">
        <f>+(I_Vendite_Acquisti!$E$26/30)*I_Vendite_Acquisti!AI49</f>
        <v>0</v>
      </c>
      <c r="AH70" s="95">
        <f>+(I_Vendite_Acquisti!$E$26/30)*I_Vendite_Acquisti!AJ49</f>
        <v>0</v>
      </c>
      <c r="AI70" s="95">
        <f>+(I_Vendite_Acquisti!$E$26/30)*I_Vendite_Acquisti!AK49</f>
        <v>0</v>
      </c>
      <c r="AJ70" s="95">
        <f>+(I_Vendite_Acquisti!$E$26/30)*I_Vendite_Acquisti!AL49</f>
        <v>0</v>
      </c>
      <c r="AK70" s="95">
        <f>+(I_Vendite_Acquisti!$E$26/30)*I_Vendite_Acquisti!AM49</f>
        <v>0</v>
      </c>
      <c r="AL70" s="95">
        <f>+(I_Vendite_Acquisti!$E$26/30)*I_Vendite_Acquisti!AN49</f>
        <v>0</v>
      </c>
      <c r="AM70" s="96">
        <f>+(I_Vendite_Acquisti!$E$26/30)*I_Vendite_Acquisti!AO49</f>
        <v>0</v>
      </c>
    </row>
    <row r="71" spans="2:39" ht="14.4" x14ac:dyDescent="0.3">
      <c r="B71" s="17"/>
      <c r="C71" s="51" t="str">
        <f t="shared" si="11"/>
        <v>Prodotto 19</v>
      </c>
      <c r="D71" s="94">
        <f>+(I_Vendite_Acquisti!$E$27/30)*I_Vendite_Acquisti!F50</f>
        <v>0</v>
      </c>
      <c r="E71" s="95">
        <f>+(I_Vendite_Acquisti!$E$27/30)*I_Vendite_Acquisti!G50</f>
        <v>0</v>
      </c>
      <c r="F71" s="95">
        <f>+(I_Vendite_Acquisti!$E$27/30)*I_Vendite_Acquisti!H50</f>
        <v>0</v>
      </c>
      <c r="G71" s="95">
        <f>+(I_Vendite_Acquisti!$E$27/30)*I_Vendite_Acquisti!I50</f>
        <v>0</v>
      </c>
      <c r="H71" s="95">
        <f>+(I_Vendite_Acquisti!$E$27/30)*I_Vendite_Acquisti!J50</f>
        <v>0</v>
      </c>
      <c r="I71" s="95">
        <f>+(I_Vendite_Acquisti!$E$27/30)*I_Vendite_Acquisti!K50</f>
        <v>0</v>
      </c>
      <c r="J71" s="95">
        <f>+(I_Vendite_Acquisti!$E$27/30)*I_Vendite_Acquisti!L50</f>
        <v>0</v>
      </c>
      <c r="K71" s="95">
        <f>+(I_Vendite_Acquisti!$E$27/30)*I_Vendite_Acquisti!M50</f>
        <v>0</v>
      </c>
      <c r="L71" s="95">
        <f>+(I_Vendite_Acquisti!$E$27/30)*I_Vendite_Acquisti!N50</f>
        <v>0</v>
      </c>
      <c r="M71" s="95">
        <f>+(I_Vendite_Acquisti!$E$27/30)*I_Vendite_Acquisti!O50</f>
        <v>0</v>
      </c>
      <c r="N71" s="95">
        <f>+(I_Vendite_Acquisti!$E$27/30)*I_Vendite_Acquisti!P50</f>
        <v>0</v>
      </c>
      <c r="O71" s="95">
        <f>+(I_Vendite_Acquisti!$E$27/30)*I_Vendite_Acquisti!Q50</f>
        <v>0</v>
      </c>
      <c r="P71" s="95">
        <f>+(I_Vendite_Acquisti!$E$27/30)*I_Vendite_Acquisti!R50</f>
        <v>0</v>
      </c>
      <c r="Q71" s="95">
        <f>+(I_Vendite_Acquisti!$E$27/30)*I_Vendite_Acquisti!S50</f>
        <v>0</v>
      </c>
      <c r="R71" s="95">
        <f>+(I_Vendite_Acquisti!$E$27/30)*I_Vendite_Acquisti!T50</f>
        <v>0</v>
      </c>
      <c r="S71" s="95">
        <f>+(I_Vendite_Acquisti!$E$27/30)*I_Vendite_Acquisti!U50</f>
        <v>0</v>
      </c>
      <c r="T71" s="95">
        <f>+(I_Vendite_Acquisti!$E$27/30)*I_Vendite_Acquisti!V50</f>
        <v>0</v>
      </c>
      <c r="U71" s="95">
        <f>+(I_Vendite_Acquisti!$E$27/30)*I_Vendite_Acquisti!W50</f>
        <v>0</v>
      </c>
      <c r="V71" s="95">
        <f>+(I_Vendite_Acquisti!$E$27/30)*I_Vendite_Acquisti!X50</f>
        <v>0</v>
      </c>
      <c r="W71" s="95">
        <f>+(I_Vendite_Acquisti!$E$27/30)*I_Vendite_Acquisti!Y50</f>
        <v>0</v>
      </c>
      <c r="X71" s="95">
        <f>+(I_Vendite_Acquisti!$E$27/30)*I_Vendite_Acquisti!Z50</f>
        <v>0</v>
      </c>
      <c r="Y71" s="95">
        <f>+(I_Vendite_Acquisti!$E$27/30)*I_Vendite_Acquisti!AA50</f>
        <v>0</v>
      </c>
      <c r="Z71" s="95">
        <f>+(I_Vendite_Acquisti!$E$27/30)*I_Vendite_Acquisti!AB50</f>
        <v>0</v>
      </c>
      <c r="AA71" s="95">
        <f>+(I_Vendite_Acquisti!$E$27/30)*I_Vendite_Acquisti!AC50</f>
        <v>0</v>
      </c>
      <c r="AB71" s="95">
        <f>+(I_Vendite_Acquisti!$E$27/30)*I_Vendite_Acquisti!AD50</f>
        <v>0</v>
      </c>
      <c r="AC71" s="95">
        <f>+(I_Vendite_Acquisti!$E$27/30)*I_Vendite_Acquisti!AE50</f>
        <v>0</v>
      </c>
      <c r="AD71" s="95">
        <f>+(I_Vendite_Acquisti!$E$27/30)*I_Vendite_Acquisti!AF50</f>
        <v>0</v>
      </c>
      <c r="AE71" s="95">
        <f>+(I_Vendite_Acquisti!$E$27/30)*I_Vendite_Acquisti!AG50</f>
        <v>0</v>
      </c>
      <c r="AF71" s="95">
        <f>+(I_Vendite_Acquisti!$E$27/30)*I_Vendite_Acquisti!AH50</f>
        <v>0</v>
      </c>
      <c r="AG71" s="95">
        <f>+(I_Vendite_Acquisti!$E$27/30)*I_Vendite_Acquisti!AI50</f>
        <v>0</v>
      </c>
      <c r="AH71" s="95">
        <f>+(I_Vendite_Acquisti!$E$27/30)*I_Vendite_Acquisti!AJ50</f>
        <v>0</v>
      </c>
      <c r="AI71" s="95">
        <f>+(I_Vendite_Acquisti!$E$27/30)*I_Vendite_Acquisti!AK50</f>
        <v>0</v>
      </c>
      <c r="AJ71" s="95">
        <f>+(I_Vendite_Acquisti!$E$27/30)*I_Vendite_Acquisti!AL50</f>
        <v>0</v>
      </c>
      <c r="AK71" s="95">
        <f>+(I_Vendite_Acquisti!$E$27/30)*I_Vendite_Acquisti!AM50</f>
        <v>0</v>
      </c>
      <c r="AL71" s="95">
        <f>+(I_Vendite_Acquisti!$E$27/30)*I_Vendite_Acquisti!AN50</f>
        <v>0</v>
      </c>
      <c r="AM71" s="96">
        <f>+(I_Vendite_Acquisti!$E$27/30)*I_Vendite_Acquisti!AO50</f>
        <v>0</v>
      </c>
    </row>
    <row r="72" spans="2:39" ht="15" thickBot="1" x14ac:dyDescent="0.35">
      <c r="C72" s="52" t="str">
        <f t="shared" si="11"/>
        <v>Prodotto 20</v>
      </c>
      <c r="D72" s="97">
        <f>+(I_Vendite_Acquisti!$E$28/30)*I_Vendite_Acquisti!F51</f>
        <v>0</v>
      </c>
      <c r="E72" s="98">
        <f>+(I_Vendite_Acquisti!$E$28/30)*I_Vendite_Acquisti!G51</f>
        <v>0</v>
      </c>
      <c r="F72" s="98">
        <f>+(I_Vendite_Acquisti!$E$28/30)*I_Vendite_Acquisti!H51</f>
        <v>0</v>
      </c>
      <c r="G72" s="98">
        <f>+(I_Vendite_Acquisti!$E$28/30)*I_Vendite_Acquisti!I51</f>
        <v>0</v>
      </c>
      <c r="H72" s="98">
        <f>+(I_Vendite_Acquisti!$E$28/30)*I_Vendite_Acquisti!J51</f>
        <v>0</v>
      </c>
      <c r="I72" s="98">
        <f>+(I_Vendite_Acquisti!$E$28/30)*I_Vendite_Acquisti!K51</f>
        <v>0</v>
      </c>
      <c r="J72" s="98">
        <f>+(I_Vendite_Acquisti!$E$28/30)*I_Vendite_Acquisti!L51</f>
        <v>0</v>
      </c>
      <c r="K72" s="98">
        <f>+(I_Vendite_Acquisti!$E$28/30)*I_Vendite_Acquisti!M51</f>
        <v>0</v>
      </c>
      <c r="L72" s="98">
        <f>+(I_Vendite_Acquisti!$E$28/30)*I_Vendite_Acquisti!N51</f>
        <v>0</v>
      </c>
      <c r="M72" s="98">
        <f>+(I_Vendite_Acquisti!$E$28/30)*I_Vendite_Acquisti!O51</f>
        <v>0</v>
      </c>
      <c r="N72" s="98">
        <f>+(I_Vendite_Acquisti!$E$28/30)*I_Vendite_Acquisti!P51</f>
        <v>0</v>
      </c>
      <c r="O72" s="98">
        <f>+(I_Vendite_Acquisti!$E$28/30)*I_Vendite_Acquisti!Q51</f>
        <v>0</v>
      </c>
      <c r="P72" s="98">
        <f>+(I_Vendite_Acquisti!$E$28/30)*I_Vendite_Acquisti!R51</f>
        <v>0</v>
      </c>
      <c r="Q72" s="98">
        <f>+(I_Vendite_Acquisti!$E$28/30)*I_Vendite_Acquisti!S51</f>
        <v>0</v>
      </c>
      <c r="R72" s="98">
        <f>+(I_Vendite_Acquisti!$E$28/30)*I_Vendite_Acquisti!T51</f>
        <v>0</v>
      </c>
      <c r="S72" s="98">
        <f>+(I_Vendite_Acquisti!$E$28/30)*I_Vendite_Acquisti!U51</f>
        <v>0</v>
      </c>
      <c r="T72" s="98">
        <f>+(I_Vendite_Acquisti!$E$28/30)*I_Vendite_Acquisti!V51</f>
        <v>0</v>
      </c>
      <c r="U72" s="98">
        <f>+(I_Vendite_Acquisti!$E$28/30)*I_Vendite_Acquisti!W51</f>
        <v>0</v>
      </c>
      <c r="V72" s="98">
        <f>+(I_Vendite_Acquisti!$E$28/30)*I_Vendite_Acquisti!X51</f>
        <v>0</v>
      </c>
      <c r="W72" s="98">
        <f>+(I_Vendite_Acquisti!$E$28/30)*I_Vendite_Acquisti!Y51</f>
        <v>0</v>
      </c>
      <c r="X72" s="98">
        <f>+(I_Vendite_Acquisti!$E$28/30)*I_Vendite_Acquisti!Z51</f>
        <v>0</v>
      </c>
      <c r="Y72" s="98">
        <f>+(I_Vendite_Acquisti!$E$28/30)*I_Vendite_Acquisti!AA51</f>
        <v>0</v>
      </c>
      <c r="Z72" s="98">
        <f>+(I_Vendite_Acquisti!$E$28/30)*I_Vendite_Acquisti!AB51</f>
        <v>0</v>
      </c>
      <c r="AA72" s="98">
        <f>+(I_Vendite_Acquisti!$E$28/30)*I_Vendite_Acquisti!AC51</f>
        <v>0</v>
      </c>
      <c r="AB72" s="98">
        <f>+(I_Vendite_Acquisti!$E$28/30)*I_Vendite_Acquisti!AD51</f>
        <v>0</v>
      </c>
      <c r="AC72" s="98">
        <f>+(I_Vendite_Acquisti!$E$28/30)*I_Vendite_Acquisti!AE51</f>
        <v>0</v>
      </c>
      <c r="AD72" s="98">
        <f>+(I_Vendite_Acquisti!$E$28/30)*I_Vendite_Acquisti!AF51</f>
        <v>0</v>
      </c>
      <c r="AE72" s="98">
        <f>+(I_Vendite_Acquisti!$E$28/30)*I_Vendite_Acquisti!AG51</f>
        <v>0</v>
      </c>
      <c r="AF72" s="98">
        <f>+(I_Vendite_Acquisti!$E$28/30)*I_Vendite_Acquisti!AH51</f>
        <v>0</v>
      </c>
      <c r="AG72" s="98">
        <f>+(I_Vendite_Acquisti!$E$28/30)*I_Vendite_Acquisti!AI51</f>
        <v>0</v>
      </c>
      <c r="AH72" s="98">
        <f>+(I_Vendite_Acquisti!$E$28/30)*I_Vendite_Acquisti!AJ51</f>
        <v>0</v>
      </c>
      <c r="AI72" s="98">
        <f>+(I_Vendite_Acquisti!$E$28/30)*I_Vendite_Acquisti!AK51</f>
        <v>0</v>
      </c>
      <c r="AJ72" s="98">
        <f>+(I_Vendite_Acquisti!$E$28/30)*I_Vendite_Acquisti!AL51</f>
        <v>0</v>
      </c>
      <c r="AK72" s="98">
        <f>+(I_Vendite_Acquisti!$E$28/30)*I_Vendite_Acquisti!AM51</f>
        <v>0</v>
      </c>
      <c r="AL72" s="98">
        <f>+(I_Vendite_Acquisti!$E$28/30)*I_Vendite_Acquisti!AN51</f>
        <v>0</v>
      </c>
      <c r="AM72" s="99">
        <f>+(I_Vendite_Acquisti!$E$28/30)*I_Vendite_Acquisti!AO51</f>
        <v>0</v>
      </c>
    </row>
    <row r="73" spans="2:39" x14ac:dyDescent="0.25">
      <c r="B73" s="1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2:39" ht="12.6" thickBot="1" x14ac:dyDescent="0.3">
      <c r="C74" s="1" t="s">
        <v>180</v>
      </c>
      <c r="D74" s="19">
        <f>+D8</f>
        <v>42766</v>
      </c>
      <c r="E74" s="19">
        <f t="shared" ref="E74:AM74" si="12">+E8</f>
        <v>42794</v>
      </c>
      <c r="F74" s="19">
        <f t="shared" si="12"/>
        <v>42825</v>
      </c>
      <c r="G74" s="19">
        <f t="shared" si="12"/>
        <v>42855</v>
      </c>
      <c r="H74" s="19">
        <f t="shared" si="12"/>
        <v>42886</v>
      </c>
      <c r="I74" s="19">
        <f t="shared" si="12"/>
        <v>42916</v>
      </c>
      <c r="J74" s="19">
        <f t="shared" si="12"/>
        <v>42947</v>
      </c>
      <c r="K74" s="19">
        <f t="shared" si="12"/>
        <v>42978</v>
      </c>
      <c r="L74" s="19">
        <f t="shared" si="12"/>
        <v>43008</v>
      </c>
      <c r="M74" s="19">
        <f t="shared" si="12"/>
        <v>43039</v>
      </c>
      <c r="N74" s="19">
        <f t="shared" si="12"/>
        <v>43069</v>
      </c>
      <c r="O74" s="19">
        <f t="shared" si="12"/>
        <v>43100</v>
      </c>
      <c r="P74" s="19">
        <f t="shared" si="12"/>
        <v>43131</v>
      </c>
      <c r="Q74" s="19">
        <f t="shared" si="12"/>
        <v>43159</v>
      </c>
      <c r="R74" s="19">
        <f t="shared" si="12"/>
        <v>43190</v>
      </c>
      <c r="S74" s="19">
        <f t="shared" si="12"/>
        <v>43220</v>
      </c>
      <c r="T74" s="19">
        <f t="shared" si="12"/>
        <v>43251</v>
      </c>
      <c r="U74" s="19">
        <f t="shared" si="12"/>
        <v>43281</v>
      </c>
      <c r="V74" s="19">
        <f t="shared" si="12"/>
        <v>43312</v>
      </c>
      <c r="W74" s="19">
        <f t="shared" si="12"/>
        <v>43343</v>
      </c>
      <c r="X74" s="19">
        <f t="shared" si="12"/>
        <v>43373</v>
      </c>
      <c r="Y74" s="19">
        <f t="shared" si="12"/>
        <v>43404</v>
      </c>
      <c r="Z74" s="19">
        <f t="shared" si="12"/>
        <v>43434</v>
      </c>
      <c r="AA74" s="19">
        <f t="shared" si="12"/>
        <v>43465</v>
      </c>
      <c r="AB74" s="19">
        <f t="shared" si="12"/>
        <v>43496</v>
      </c>
      <c r="AC74" s="19">
        <f t="shared" si="12"/>
        <v>43524</v>
      </c>
      <c r="AD74" s="19">
        <f t="shared" si="12"/>
        <v>43555</v>
      </c>
      <c r="AE74" s="19">
        <f t="shared" si="12"/>
        <v>43585</v>
      </c>
      <c r="AF74" s="19">
        <f t="shared" si="12"/>
        <v>43616</v>
      </c>
      <c r="AG74" s="19">
        <f t="shared" si="12"/>
        <v>43646</v>
      </c>
      <c r="AH74" s="19">
        <f t="shared" si="12"/>
        <v>43677</v>
      </c>
      <c r="AI74" s="19">
        <f t="shared" si="12"/>
        <v>43708</v>
      </c>
      <c r="AJ74" s="19">
        <f t="shared" si="12"/>
        <v>43738</v>
      </c>
      <c r="AK74" s="19">
        <f t="shared" si="12"/>
        <v>43769</v>
      </c>
      <c r="AL74" s="19">
        <f t="shared" si="12"/>
        <v>43799</v>
      </c>
      <c r="AM74" s="19">
        <f t="shared" si="12"/>
        <v>43830</v>
      </c>
    </row>
    <row r="75" spans="2:39" ht="14.4" x14ac:dyDescent="0.3">
      <c r="C75" s="50" t="str">
        <f>+C53</f>
        <v>Prodotto 1</v>
      </c>
      <c r="D75" s="100">
        <f>+D53</f>
        <v>0</v>
      </c>
      <c r="E75" s="101">
        <f>+E53-D53</f>
        <v>0</v>
      </c>
      <c r="F75" s="101">
        <f t="shared" ref="F75:AM82" si="13">+F53-E53</f>
        <v>0</v>
      </c>
      <c r="G75" s="101">
        <f t="shared" si="13"/>
        <v>0</v>
      </c>
      <c r="H75" s="101">
        <f t="shared" si="13"/>
        <v>0</v>
      </c>
      <c r="I75" s="101">
        <f t="shared" si="13"/>
        <v>0</v>
      </c>
      <c r="J75" s="101">
        <f t="shared" si="13"/>
        <v>0</v>
      </c>
      <c r="K75" s="101">
        <f t="shared" si="13"/>
        <v>0</v>
      </c>
      <c r="L75" s="101">
        <f t="shared" si="13"/>
        <v>0</v>
      </c>
      <c r="M75" s="101">
        <f t="shared" si="13"/>
        <v>0</v>
      </c>
      <c r="N75" s="101">
        <f t="shared" si="13"/>
        <v>0</v>
      </c>
      <c r="O75" s="101">
        <f t="shared" si="13"/>
        <v>0</v>
      </c>
      <c r="P75" s="101">
        <f t="shared" si="13"/>
        <v>0</v>
      </c>
      <c r="Q75" s="101">
        <f t="shared" si="13"/>
        <v>0</v>
      </c>
      <c r="R75" s="101">
        <f t="shared" si="13"/>
        <v>0</v>
      </c>
      <c r="S75" s="101">
        <f t="shared" si="13"/>
        <v>0</v>
      </c>
      <c r="T75" s="101">
        <f t="shared" si="13"/>
        <v>0</v>
      </c>
      <c r="U75" s="101">
        <f t="shared" si="13"/>
        <v>0</v>
      </c>
      <c r="V75" s="101">
        <f t="shared" si="13"/>
        <v>0</v>
      </c>
      <c r="W75" s="101">
        <f t="shared" si="13"/>
        <v>0</v>
      </c>
      <c r="X75" s="101">
        <f t="shared" si="13"/>
        <v>0</v>
      </c>
      <c r="Y75" s="101">
        <f t="shared" si="13"/>
        <v>0</v>
      </c>
      <c r="Z75" s="101">
        <f t="shared" si="13"/>
        <v>0</v>
      </c>
      <c r="AA75" s="101">
        <f t="shared" si="13"/>
        <v>0</v>
      </c>
      <c r="AB75" s="101">
        <f t="shared" si="13"/>
        <v>0</v>
      </c>
      <c r="AC75" s="101">
        <f t="shared" si="13"/>
        <v>0</v>
      </c>
      <c r="AD75" s="101">
        <f t="shared" si="13"/>
        <v>0</v>
      </c>
      <c r="AE75" s="101">
        <f t="shared" si="13"/>
        <v>0</v>
      </c>
      <c r="AF75" s="101">
        <f t="shared" si="13"/>
        <v>0</v>
      </c>
      <c r="AG75" s="101">
        <f t="shared" si="13"/>
        <v>0</v>
      </c>
      <c r="AH75" s="101">
        <f t="shared" si="13"/>
        <v>0</v>
      </c>
      <c r="AI75" s="101">
        <f t="shared" si="13"/>
        <v>0</v>
      </c>
      <c r="AJ75" s="101">
        <f t="shared" si="13"/>
        <v>0</v>
      </c>
      <c r="AK75" s="101">
        <f t="shared" si="13"/>
        <v>0</v>
      </c>
      <c r="AL75" s="101">
        <f t="shared" si="13"/>
        <v>0</v>
      </c>
      <c r="AM75" s="102">
        <f t="shared" si="13"/>
        <v>0</v>
      </c>
    </row>
    <row r="76" spans="2:39" ht="14.4" x14ac:dyDescent="0.3">
      <c r="C76" s="51" t="str">
        <f t="shared" ref="C76:D91" si="14">+C54</f>
        <v>Prodotto 2</v>
      </c>
      <c r="D76" s="103">
        <f t="shared" si="14"/>
        <v>0</v>
      </c>
      <c r="E76" s="104">
        <f t="shared" ref="E76:T91" si="15">+E54-D54</f>
        <v>0</v>
      </c>
      <c r="F76" s="104">
        <f t="shared" si="13"/>
        <v>0</v>
      </c>
      <c r="G76" s="104">
        <f t="shared" si="13"/>
        <v>0</v>
      </c>
      <c r="H76" s="104">
        <f t="shared" si="13"/>
        <v>0</v>
      </c>
      <c r="I76" s="104">
        <f t="shared" si="13"/>
        <v>0</v>
      </c>
      <c r="J76" s="104">
        <f t="shared" si="13"/>
        <v>0</v>
      </c>
      <c r="K76" s="104">
        <f t="shared" si="13"/>
        <v>0</v>
      </c>
      <c r="L76" s="104">
        <f t="shared" si="13"/>
        <v>0</v>
      </c>
      <c r="M76" s="104">
        <f t="shared" si="13"/>
        <v>0</v>
      </c>
      <c r="N76" s="104">
        <f t="shared" si="13"/>
        <v>0</v>
      </c>
      <c r="O76" s="104">
        <f t="shared" si="13"/>
        <v>0</v>
      </c>
      <c r="P76" s="104">
        <f t="shared" si="13"/>
        <v>0</v>
      </c>
      <c r="Q76" s="104">
        <f t="shared" si="13"/>
        <v>0</v>
      </c>
      <c r="R76" s="104">
        <f t="shared" si="13"/>
        <v>0</v>
      </c>
      <c r="S76" s="104">
        <f t="shared" si="13"/>
        <v>0</v>
      </c>
      <c r="T76" s="104">
        <f t="shared" si="13"/>
        <v>0</v>
      </c>
      <c r="U76" s="104">
        <f t="shared" si="13"/>
        <v>0</v>
      </c>
      <c r="V76" s="104">
        <f t="shared" si="13"/>
        <v>0</v>
      </c>
      <c r="W76" s="104">
        <f t="shared" si="13"/>
        <v>0</v>
      </c>
      <c r="X76" s="104">
        <f t="shared" si="13"/>
        <v>0</v>
      </c>
      <c r="Y76" s="104">
        <f t="shared" si="13"/>
        <v>0</v>
      </c>
      <c r="Z76" s="104">
        <f t="shared" si="13"/>
        <v>0</v>
      </c>
      <c r="AA76" s="104">
        <f t="shared" si="13"/>
        <v>0</v>
      </c>
      <c r="AB76" s="104">
        <f t="shared" si="13"/>
        <v>0</v>
      </c>
      <c r="AC76" s="104">
        <f t="shared" si="13"/>
        <v>0</v>
      </c>
      <c r="AD76" s="104">
        <f t="shared" si="13"/>
        <v>0</v>
      </c>
      <c r="AE76" s="104">
        <f t="shared" si="13"/>
        <v>0</v>
      </c>
      <c r="AF76" s="104">
        <f t="shared" si="13"/>
        <v>0</v>
      </c>
      <c r="AG76" s="104">
        <f t="shared" si="13"/>
        <v>0</v>
      </c>
      <c r="AH76" s="104">
        <f t="shared" si="13"/>
        <v>0</v>
      </c>
      <c r="AI76" s="104">
        <f t="shared" si="13"/>
        <v>0</v>
      </c>
      <c r="AJ76" s="104">
        <f t="shared" si="13"/>
        <v>0</v>
      </c>
      <c r="AK76" s="104">
        <f t="shared" si="13"/>
        <v>0</v>
      </c>
      <c r="AL76" s="104">
        <f t="shared" si="13"/>
        <v>0</v>
      </c>
      <c r="AM76" s="105">
        <f t="shared" si="13"/>
        <v>0</v>
      </c>
    </row>
    <row r="77" spans="2:39" ht="14.4" x14ac:dyDescent="0.3">
      <c r="B77" s="17"/>
      <c r="C77" s="51" t="str">
        <f t="shared" si="14"/>
        <v>Prodotto 3</v>
      </c>
      <c r="D77" s="103">
        <f t="shared" si="14"/>
        <v>0</v>
      </c>
      <c r="E77" s="104">
        <f t="shared" si="15"/>
        <v>0</v>
      </c>
      <c r="F77" s="104">
        <f t="shared" si="13"/>
        <v>0</v>
      </c>
      <c r="G77" s="104">
        <f t="shared" si="13"/>
        <v>0</v>
      </c>
      <c r="H77" s="104">
        <f t="shared" si="13"/>
        <v>0</v>
      </c>
      <c r="I77" s="104">
        <f t="shared" si="13"/>
        <v>0</v>
      </c>
      <c r="J77" s="104">
        <f t="shared" si="13"/>
        <v>0</v>
      </c>
      <c r="K77" s="104">
        <f t="shared" si="13"/>
        <v>0</v>
      </c>
      <c r="L77" s="104">
        <f t="shared" si="13"/>
        <v>0</v>
      </c>
      <c r="M77" s="104">
        <f t="shared" si="13"/>
        <v>0</v>
      </c>
      <c r="N77" s="104">
        <f t="shared" si="13"/>
        <v>0</v>
      </c>
      <c r="O77" s="104">
        <f t="shared" si="13"/>
        <v>0</v>
      </c>
      <c r="P77" s="104">
        <f t="shared" si="13"/>
        <v>0</v>
      </c>
      <c r="Q77" s="104">
        <f t="shared" si="13"/>
        <v>0</v>
      </c>
      <c r="R77" s="104">
        <f t="shared" si="13"/>
        <v>0</v>
      </c>
      <c r="S77" s="104">
        <f t="shared" si="13"/>
        <v>0</v>
      </c>
      <c r="T77" s="104">
        <f t="shared" si="13"/>
        <v>0</v>
      </c>
      <c r="U77" s="104">
        <f t="shared" si="13"/>
        <v>0</v>
      </c>
      <c r="V77" s="104">
        <f t="shared" si="13"/>
        <v>0</v>
      </c>
      <c r="W77" s="104">
        <f t="shared" si="13"/>
        <v>0</v>
      </c>
      <c r="X77" s="104">
        <f t="shared" si="13"/>
        <v>0</v>
      </c>
      <c r="Y77" s="104">
        <f t="shared" si="13"/>
        <v>0</v>
      </c>
      <c r="Z77" s="104">
        <f t="shared" si="13"/>
        <v>0</v>
      </c>
      <c r="AA77" s="104">
        <f t="shared" si="13"/>
        <v>0</v>
      </c>
      <c r="AB77" s="104">
        <f t="shared" si="13"/>
        <v>0</v>
      </c>
      <c r="AC77" s="104">
        <f t="shared" si="13"/>
        <v>0</v>
      </c>
      <c r="AD77" s="104">
        <f t="shared" si="13"/>
        <v>0</v>
      </c>
      <c r="AE77" s="104">
        <f t="shared" si="13"/>
        <v>0</v>
      </c>
      <c r="AF77" s="104">
        <f t="shared" si="13"/>
        <v>0</v>
      </c>
      <c r="AG77" s="104">
        <f t="shared" si="13"/>
        <v>0</v>
      </c>
      <c r="AH77" s="104">
        <f t="shared" si="13"/>
        <v>0</v>
      </c>
      <c r="AI77" s="104">
        <f t="shared" si="13"/>
        <v>0</v>
      </c>
      <c r="AJ77" s="104">
        <f t="shared" si="13"/>
        <v>0</v>
      </c>
      <c r="AK77" s="104">
        <f t="shared" si="13"/>
        <v>0</v>
      </c>
      <c r="AL77" s="104">
        <f t="shared" si="13"/>
        <v>0</v>
      </c>
      <c r="AM77" s="105">
        <f t="shared" si="13"/>
        <v>0</v>
      </c>
    </row>
    <row r="78" spans="2:39" ht="14.4" x14ac:dyDescent="0.3">
      <c r="C78" s="51" t="str">
        <f t="shared" si="14"/>
        <v>Prodotto 4</v>
      </c>
      <c r="D78" s="103">
        <f t="shared" si="14"/>
        <v>0</v>
      </c>
      <c r="E78" s="104">
        <f t="shared" si="15"/>
        <v>0</v>
      </c>
      <c r="F78" s="104">
        <f t="shared" si="13"/>
        <v>0</v>
      </c>
      <c r="G78" s="104">
        <f t="shared" si="13"/>
        <v>0</v>
      </c>
      <c r="H78" s="104">
        <f t="shared" si="13"/>
        <v>0</v>
      </c>
      <c r="I78" s="104">
        <f t="shared" si="13"/>
        <v>0</v>
      </c>
      <c r="J78" s="104">
        <f t="shared" si="13"/>
        <v>0</v>
      </c>
      <c r="K78" s="104">
        <f t="shared" si="13"/>
        <v>0</v>
      </c>
      <c r="L78" s="104">
        <f t="shared" si="13"/>
        <v>0</v>
      </c>
      <c r="M78" s="104">
        <f t="shared" si="13"/>
        <v>0</v>
      </c>
      <c r="N78" s="104">
        <f t="shared" si="13"/>
        <v>0</v>
      </c>
      <c r="O78" s="104">
        <f t="shared" si="13"/>
        <v>0</v>
      </c>
      <c r="P78" s="104">
        <f t="shared" si="13"/>
        <v>0</v>
      </c>
      <c r="Q78" s="104">
        <f t="shared" si="13"/>
        <v>0</v>
      </c>
      <c r="R78" s="104">
        <f t="shared" si="13"/>
        <v>0</v>
      </c>
      <c r="S78" s="104">
        <f t="shared" si="13"/>
        <v>0</v>
      </c>
      <c r="T78" s="104">
        <f t="shared" si="13"/>
        <v>0</v>
      </c>
      <c r="U78" s="104">
        <f t="shared" si="13"/>
        <v>0</v>
      </c>
      <c r="V78" s="104">
        <f t="shared" si="13"/>
        <v>0</v>
      </c>
      <c r="W78" s="104">
        <f t="shared" si="13"/>
        <v>0</v>
      </c>
      <c r="X78" s="104">
        <f t="shared" si="13"/>
        <v>0</v>
      </c>
      <c r="Y78" s="104">
        <f t="shared" si="13"/>
        <v>0</v>
      </c>
      <c r="Z78" s="104">
        <f t="shared" si="13"/>
        <v>0</v>
      </c>
      <c r="AA78" s="104">
        <f t="shared" si="13"/>
        <v>0</v>
      </c>
      <c r="AB78" s="104">
        <f t="shared" si="13"/>
        <v>0</v>
      </c>
      <c r="AC78" s="104">
        <f t="shared" si="13"/>
        <v>0</v>
      </c>
      <c r="AD78" s="104">
        <f t="shared" si="13"/>
        <v>0</v>
      </c>
      <c r="AE78" s="104">
        <f t="shared" si="13"/>
        <v>0</v>
      </c>
      <c r="AF78" s="104">
        <f t="shared" si="13"/>
        <v>0</v>
      </c>
      <c r="AG78" s="104">
        <f t="shared" si="13"/>
        <v>0</v>
      </c>
      <c r="AH78" s="104">
        <f t="shared" si="13"/>
        <v>0</v>
      </c>
      <c r="AI78" s="104">
        <f t="shared" si="13"/>
        <v>0</v>
      </c>
      <c r="AJ78" s="104">
        <f t="shared" si="13"/>
        <v>0</v>
      </c>
      <c r="AK78" s="104">
        <f t="shared" si="13"/>
        <v>0</v>
      </c>
      <c r="AL78" s="104">
        <f t="shared" si="13"/>
        <v>0</v>
      </c>
      <c r="AM78" s="105">
        <f t="shared" si="13"/>
        <v>0</v>
      </c>
    </row>
    <row r="79" spans="2:39" ht="14.4" x14ac:dyDescent="0.3">
      <c r="C79" s="51" t="str">
        <f t="shared" si="14"/>
        <v>Prodotto 5</v>
      </c>
      <c r="D79" s="103">
        <f t="shared" si="14"/>
        <v>0</v>
      </c>
      <c r="E79" s="104">
        <f t="shared" si="15"/>
        <v>0</v>
      </c>
      <c r="F79" s="104">
        <f t="shared" si="13"/>
        <v>0</v>
      </c>
      <c r="G79" s="104">
        <f t="shared" si="13"/>
        <v>0</v>
      </c>
      <c r="H79" s="104">
        <f t="shared" si="13"/>
        <v>0</v>
      </c>
      <c r="I79" s="104">
        <f t="shared" si="13"/>
        <v>0</v>
      </c>
      <c r="J79" s="104">
        <f t="shared" si="13"/>
        <v>0</v>
      </c>
      <c r="K79" s="104">
        <f t="shared" si="13"/>
        <v>0</v>
      </c>
      <c r="L79" s="104">
        <f t="shared" si="13"/>
        <v>0</v>
      </c>
      <c r="M79" s="104">
        <f t="shared" si="13"/>
        <v>0</v>
      </c>
      <c r="N79" s="104">
        <f t="shared" si="13"/>
        <v>0</v>
      </c>
      <c r="O79" s="104">
        <f t="shared" si="13"/>
        <v>0</v>
      </c>
      <c r="P79" s="104">
        <f t="shared" si="13"/>
        <v>0</v>
      </c>
      <c r="Q79" s="104">
        <f t="shared" si="13"/>
        <v>0</v>
      </c>
      <c r="R79" s="104">
        <f t="shared" si="13"/>
        <v>0</v>
      </c>
      <c r="S79" s="104">
        <f t="shared" si="13"/>
        <v>0</v>
      </c>
      <c r="T79" s="104">
        <f t="shared" si="13"/>
        <v>0</v>
      </c>
      <c r="U79" s="104">
        <f t="shared" si="13"/>
        <v>0</v>
      </c>
      <c r="V79" s="104">
        <f t="shared" si="13"/>
        <v>0</v>
      </c>
      <c r="W79" s="104">
        <f t="shared" si="13"/>
        <v>0</v>
      </c>
      <c r="X79" s="104">
        <f t="shared" si="13"/>
        <v>0</v>
      </c>
      <c r="Y79" s="104">
        <f t="shared" si="13"/>
        <v>0</v>
      </c>
      <c r="Z79" s="104">
        <f t="shared" si="13"/>
        <v>0</v>
      </c>
      <c r="AA79" s="104">
        <f t="shared" si="13"/>
        <v>0</v>
      </c>
      <c r="AB79" s="104">
        <f t="shared" si="13"/>
        <v>0</v>
      </c>
      <c r="AC79" s="104">
        <f t="shared" si="13"/>
        <v>0</v>
      </c>
      <c r="AD79" s="104">
        <f t="shared" si="13"/>
        <v>0</v>
      </c>
      <c r="AE79" s="104">
        <f t="shared" si="13"/>
        <v>0</v>
      </c>
      <c r="AF79" s="104">
        <f t="shared" si="13"/>
        <v>0</v>
      </c>
      <c r="AG79" s="104">
        <f t="shared" si="13"/>
        <v>0</v>
      </c>
      <c r="AH79" s="104">
        <f t="shared" si="13"/>
        <v>0</v>
      </c>
      <c r="AI79" s="104">
        <f t="shared" si="13"/>
        <v>0</v>
      </c>
      <c r="AJ79" s="104">
        <f t="shared" si="13"/>
        <v>0</v>
      </c>
      <c r="AK79" s="104">
        <f t="shared" si="13"/>
        <v>0</v>
      </c>
      <c r="AL79" s="104">
        <f t="shared" si="13"/>
        <v>0</v>
      </c>
      <c r="AM79" s="105">
        <f t="shared" si="13"/>
        <v>0</v>
      </c>
    </row>
    <row r="80" spans="2:39" ht="14.4" x14ac:dyDescent="0.3">
      <c r="B80" s="4"/>
      <c r="C80" s="51" t="str">
        <f t="shared" si="14"/>
        <v>Prodotto 6</v>
      </c>
      <c r="D80" s="103">
        <f t="shared" si="14"/>
        <v>0</v>
      </c>
      <c r="E80" s="104">
        <f t="shared" si="15"/>
        <v>0</v>
      </c>
      <c r="F80" s="104">
        <f t="shared" si="13"/>
        <v>0</v>
      </c>
      <c r="G80" s="104">
        <f t="shared" si="13"/>
        <v>0</v>
      </c>
      <c r="H80" s="104">
        <f t="shared" si="13"/>
        <v>0</v>
      </c>
      <c r="I80" s="104">
        <f t="shared" si="13"/>
        <v>0</v>
      </c>
      <c r="J80" s="104">
        <f t="shared" si="13"/>
        <v>0</v>
      </c>
      <c r="K80" s="104">
        <f t="shared" si="13"/>
        <v>0</v>
      </c>
      <c r="L80" s="104">
        <f t="shared" si="13"/>
        <v>0</v>
      </c>
      <c r="M80" s="104">
        <f t="shared" si="13"/>
        <v>0</v>
      </c>
      <c r="N80" s="104">
        <f t="shared" si="13"/>
        <v>0</v>
      </c>
      <c r="O80" s="104">
        <f t="shared" si="13"/>
        <v>0</v>
      </c>
      <c r="P80" s="104">
        <f t="shared" si="13"/>
        <v>0</v>
      </c>
      <c r="Q80" s="104">
        <f t="shared" si="13"/>
        <v>0</v>
      </c>
      <c r="R80" s="104">
        <f t="shared" si="13"/>
        <v>0</v>
      </c>
      <c r="S80" s="104">
        <f t="shared" si="13"/>
        <v>0</v>
      </c>
      <c r="T80" s="104">
        <f t="shared" si="13"/>
        <v>0</v>
      </c>
      <c r="U80" s="104">
        <f t="shared" si="13"/>
        <v>0</v>
      </c>
      <c r="V80" s="104">
        <f t="shared" si="13"/>
        <v>0</v>
      </c>
      <c r="W80" s="104">
        <f t="shared" si="13"/>
        <v>0</v>
      </c>
      <c r="X80" s="104">
        <f t="shared" si="13"/>
        <v>0</v>
      </c>
      <c r="Y80" s="104">
        <f t="shared" si="13"/>
        <v>0</v>
      </c>
      <c r="Z80" s="104">
        <f t="shared" si="13"/>
        <v>0</v>
      </c>
      <c r="AA80" s="104">
        <f t="shared" si="13"/>
        <v>0</v>
      </c>
      <c r="AB80" s="104">
        <f t="shared" si="13"/>
        <v>0</v>
      </c>
      <c r="AC80" s="104">
        <f t="shared" si="13"/>
        <v>0</v>
      </c>
      <c r="AD80" s="104">
        <f t="shared" si="13"/>
        <v>0</v>
      </c>
      <c r="AE80" s="104">
        <f t="shared" si="13"/>
        <v>0</v>
      </c>
      <c r="AF80" s="104">
        <f t="shared" si="13"/>
        <v>0</v>
      </c>
      <c r="AG80" s="104">
        <f t="shared" si="13"/>
        <v>0</v>
      </c>
      <c r="AH80" s="104">
        <f t="shared" si="13"/>
        <v>0</v>
      </c>
      <c r="AI80" s="104">
        <f t="shared" si="13"/>
        <v>0</v>
      </c>
      <c r="AJ80" s="104">
        <f t="shared" si="13"/>
        <v>0</v>
      </c>
      <c r="AK80" s="104">
        <f t="shared" si="13"/>
        <v>0</v>
      </c>
      <c r="AL80" s="104">
        <f t="shared" si="13"/>
        <v>0</v>
      </c>
      <c r="AM80" s="105">
        <f t="shared" si="13"/>
        <v>0</v>
      </c>
    </row>
    <row r="81" spans="3:39" ht="14.4" x14ac:dyDescent="0.3">
      <c r="C81" s="51" t="str">
        <f t="shared" si="14"/>
        <v>Prodotto 7</v>
      </c>
      <c r="D81" s="103">
        <f t="shared" si="14"/>
        <v>0</v>
      </c>
      <c r="E81" s="104">
        <f t="shared" si="15"/>
        <v>0</v>
      </c>
      <c r="F81" s="104">
        <f t="shared" si="13"/>
        <v>0</v>
      </c>
      <c r="G81" s="104">
        <f t="shared" si="13"/>
        <v>0</v>
      </c>
      <c r="H81" s="104">
        <f t="shared" si="13"/>
        <v>0</v>
      </c>
      <c r="I81" s="104">
        <f t="shared" si="13"/>
        <v>0</v>
      </c>
      <c r="J81" s="104">
        <f t="shared" si="13"/>
        <v>0</v>
      </c>
      <c r="K81" s="104">
        <f t="shared" si="13"/>
        <v>0</v>
      </c>
      <c r="L81" s="104">
        <f t="shared" si="13"/>
        <v>0</v>
      </c>
      <c r="M81" s="104">
        <f t="shared" si="13"/>
        <v>0</v>
      </c>
      <c r="N81" s="104">
        <f t="shared" si="13"/>
        <v>0</v>
      </c>
      <c r="O81" s="104">
        <f t="shared" si="13"/>
        <v>0</v>
      </c>
      <c r="P81" s="104">
        <f t="shared" si="13"/>
        <v>0</v>
      </c>
      <c r="Q81" s="104">
        <f t="shared" si="13"/>
        <v>0</v>
      </c>
      <c r="R81" s="104">
        <f t="shared" si="13"/>
        <v>0</v>
      </c>
      <c r="S81" s="104">
        <f t="shared" si="13"/>
        <v>0</v>
      </c>
      <c r="T81" s="104">
        <f t="shared" si="13"/>
        <v>0</v>
      </c>
      <c r="U81" s="104">
        <f t="shared" si="13"/>
        <v>0</v>
      </c>
      <c r="V81" s="104">
        <f t="shared" si="13"/>
        <v>0</v>
      </c>
      <c r="W81" s="104">
        <f t="shared" si="13"/>
        <v>0</v>
      </c>
      <c r="X81" s="104">
        <f t="shared" si="13"/>
        <v>0</v>
      </c>
      <c r="Y81" s="104">
        <f t="shared" si="13"/>
        <v>0</v>
      </c>
      <c r="Z81" s="104">
        <f t="shared" si="13"/>
        <v>0</v>
      </c>
      <c r="AA81" s="104">
        <f t="shared" si="13"/>
        <v>0</v>
      </c>
      <c r="AB81" s="104">
        <f t="shared" si="13"/>
        <v>0</v>
      </c>
      <c r="AC81" s="104">
        <f t="shared" si="13"/>
        <v>0</v>
      </c>
      <c r="AD81" s="104">
        <f t="shared" si="13"/>
        <v>0</v>
      </c>
      <c r="AE81" s="104">
        <f t="shared" si="13"/>
        <v>0</v>
      </c>
      <c r="AF81" s="104">
        <f t="shared" si="13"/>
        <v>0</v>
      </c>
      <c r="AG81" s="104">
        <f t="shared" si="13"/>
        <v>0</v>
      </c>
      <c r="AH81" s="104">
        <f t="shared" si="13"/>
        <v>0</v>
      </c>
      <c r="AI81" s="104">
        <f t="shared" si="13"/>
        <v>0</v>
      </c>
      <c r="AJ81" s="104">
        <f t="shared" si="13"/>
        <v>0</v>
      </c>
      <c r="AK81" s="104">
        <f t="shared" si="13"/>
        <v>0</v>
      </c>
      <c r="AL81" s="104">
        <f t="shared" si="13"/>
        <v>0</v>
      </c>
      <c r="AM81" s="105">
        <f t="shared" si="13"/>
        <v>0</v>
      </c>
    </row>
    <row r="82" spans="3:39" ht="14.4" x14ac:dyDescent="0.3">
      <c r="C82" s="51" t="str">
        <f t="shared" si="14"/>
        <v>Prodotto 8</v>
      </c>
      <c r="D82" s="103">
        <f t="shared" si="14"/>
        <v>0</v>
      </c>
      <c r="E82" s="104">
        <f t="shared" si="15"/>
        <v>0</v>
      </c>
      <c r="F82" s="104">
        <f t="shared" si="13"/>
        <v>0</v>
      </c>
      <c r="G82" s="104">
        <f t="shared" si="13"/>
        <v>0</v>
      </c>
      <c r="H82" s="104">
        <f t="shared" si="13"/>
        <v>0</v>
      </c>
      <c r="I82" s="104">
        <f t="shared" si="13"/>
        <v>0</v>
      </c>
      <c r="J82" s="104">
        <f t="shared" si="13"/>
        <v>0</v>
      </c>
      <c r="K82" s="104">
        <f t="shared" si="13"/>
        <v>0</v>
      </c>
      <c r="L82" s="104">
        <f t="shared" si="13"/>
        <v>0</v>
      </c>
      <c r="M82" s="104">
        <f t="shared" si="13"/>
        <v>0</v>
      </c>
      <c r="N82" s="104">
        <f t="shared" si="13"/>
        <v>0</v>
      </c>
      <c r="O82" s="104">
        <f t="shared" si="13"/>
        <v>0</v>
      </c>
      <c r="P82" s="104">
        <f t="shared" si="13"/>
        <v>0</v>
      </c>
      <c r="Q82" s="104">
        <f t="shared" si="13"/>
        <v>0</v>
      </c>
      <c r="R82" s="104">
        <f t="shared" si="13"/>
        <v>0</v>
      </c>
      <c r="S82" s="104">
        <f t="shared" si="13"/>
        <v>0</v>
      </c>
      <c r="T82" s="104">
        <f t="shared" si="13"/>
        <v>0</v>
      </c>
      <c r="U82" s="104">
        <f t="shared" si="13"/>
        <v>0</v>
      </c>
      <c r="V82" s="104">
        <f t="shared" si="13"/>
        <v>0</v>
      </c>
      <c r="W82" s="104">
        <f t="shared" ref="W82:AM82" si="16">+W60-V60</f>
        <v>0</v>
      </c>
      <c r="X82" s="104">
        <f t="shared" si="16"/>
        <v>0</v>
      </c>
      <c r="Y82" s="104">
        <f t="shared" si="16"/>
        <v>0</v>
      </c>
      <c r="Z82" s="104">
        <f t="shared" si="16"/>
        <v>0</v>
      </c>
      <c r="AA82" s="104">
        <f t="shared" si="16"/>
        <v>0</v>
      </c>
      <c r="AB82" s="104">
        <f t="shared" si="16"/>
        <v>0</v>
      </c>
      <c r="AC82" s="104">
        <f t="shared" si="16"/>
        <v>0</v>
      </c>
      <c r="AD82" s="104">
        <f t="shared" si="16"/>
        <v>0</v>
      </c>
      <c r="AE82" s="104">
        <f t="shared" si="16"/>
        <v>0</v>
      </c>
      <c r="AF82" s="104">
        <f t="shared" si="16"/>
        <v>0</v>
      </c>
      <c r="AG82" s="104">
        <f t="shared" si="16"/>
        <v>0</v>
      </c>
      <c r="AH82" s="104">
        <f t="shared" si="16"/>
        <v>0</v>
      </c>
      <c r="AI82" s="104">
        <f t="shared" si="16"/>
        <v>0</v>
      </c>
      <c r="AJ82" s="104">
        <f t="shared" si="16"/>
        <v>0</v>
      </c>
      <c r="AK82" s="104">
        <f t="shared" si="16"/>
        <v>0</v>
      </c>
      <c r="AL82" s="104">
        <f t="shared" si="16"/>
        <v>0</v>
      </c>
      <c r="AM82" s="105">
        <f t="shared" si="16"/>
        <v>0</v>
      </c>
    </row>
    <row r="83" spans="3:39" ht="14.4" x14ac:dyDescent="0.3">
      <c r="C83" s="51" t="str">
        <f t="shared" si="14"/>
        <v>Prodotto 9</v>
      </c>
      <c r="D83" s="103">
        <f t="shared" si="14"/>
        <v>0</v>
      </c>
      <c r="E83" s="104">
        <f t="shared" si="15"/>
        <v>0</v>
      </c>
      <c r="F83" s="104">
        <f t="shared" si="15"/>
        <v>0</v>
      </c>
      <c r="G83" s="104">
        <f t="shared" si="15"/>
        <v>0</v>
      </c>
      <c r="H83" s="104">
        <f t="shared" si="15"/>
        <v>0</v>
      </c>
      <c r="I83" s="104">
        <f t="shared" si="15"/>
        <v>0</v>
      </c>
      <c r="J83" s="104">
        <f t="shared" si="15"/>
        <v>0</v>
      </c>
      <c r="K83" s="104">
        <f t="shared" si="15"/>
        <v>0</v>
      </c>
      <c r="L83" s="104">
        <f t="shared" si="15"/>
        <v>0</v>
      </c>
      <c r="M83" s="104">
        <f t="shared" si="15"/>
        <v>0</v>
      </c>
      <c r="N83" s="104">
        <f t="shared" si="15"/>
        <v>0</v>
      </c>
      <c r="O83" s="104">
        <f t="shared" si="15"/>
        <v>0</v>
      </c>
      <c r="P83" s="104">
        <f t="shared" si="15"/>
        <v>0</v>
      </c>
      <c r="Q83" s="104">
        <f t="shared" si="15"/>
        <v>0</v>
      </c>
      <c r="R83" s="104">
        <f t="shared" si="15"/>
        <v>0</v>
      </c>
      <c r="S83" s="104">
        <f t="shared" si="15"/>
        <v>0</v>
      </c>
      <c r="T83" s="104">
        <f t="shared" si="15"/>
        <v>0</v>
      </c>
      <c r="U83" s="104">
        <f t="shared" ref="U83:AM91" si="17">+U61-T61</f>
        <v>0</v>
      </c>
      <c r="V83" s="104">
        <f t="shared" si="17"/>
        <v>0</v>
      </c>
      <c r="W83" s="104">
        <f t="shared" si="17"/>
        <v>0</v>
      </c>
      <c r="X83" s="104">
        <f t="shared" si="17"/>
        <v>0</v>
      </c>
      <c r="Y83" s="104">
        <f t="shared" si="17"/>
        <v>0</v>
      </c>
      <c r="Z83" s="104">
        <f t="shared" si="17"/>
        <v>0</v>
      </c>
      <c r="AA83" s="104">
        <f t="shared" si="17"/>
        <v>0</v>
      </c>
      <c r="AB83" s="104">
        <f t="shared" si="17"/>
        <v>0</v>
      </c>
      <c r="AC83" s="104">
        <f t="shared" si="17"/>
        <v>0</v>
      </c>
      <c r="AD83" s="104">
        <f t="shared" si="17"/>
        <v>0</v>
      </c>
      <c r="AE83" s="104">
        <f t="shared" si="17"/>
        <v>0</v>
      </c>
      <c r="AF83" s="104">
        <f t="shared" si="17"/>
        <v>0</v>
      </c>
      <c r="AG83" s="104">
        <f t="shared" si="17"/>
        <v>0</v>
      </c>
      <c r="AH83" s="104">
        <f t="shared" si="17"/>
        <v>0</v>
      </c>
      <c r="AI83" s="104">
        <f t="shared" si="17"/>
        <v>0</v>
      </c>
      <c r="AJ83" s="104">
        <f t="shared" si="17"/>
        <v>0</v>
      </c>
      <c r="AK83" s="104">
        <f t="shared" si="17"/>
        <v>0</v>
      </c>
      <c r="AL83" s="104">
        <f t="shared" si="17"/>
        <v>0</v>
      </c>
      <c r="AM83" s="105">
        <f t="shared" si="17"/>
        <v>0</v>
      </c>
    </row>
    <row r="84" spans="3:39" ht="14.4" x14ac:dyDescent="0.3">
      <c r="C84" s="51" t="str">
        <f t="shared" si="14"/>
        <v>Prodotto 10</v>
      </c>
      <c r="D84" s="103">
        <f t="shared" si="14"/>
        <v>0</v>
      </c>
      <c r="E84" s="104">
        <f t="shared" si="15"/>
        <v>0</v>
      </c>
      <c r="F84" s="104">
        <f t="shared" si="15"/>
        <v>0</v>
      </c>
      <c r="G84" s="104">
        <f t="shared" si="15"/>
        <v>0</v>
      </c>
      <c r="H84" s="104">
        <f t="shared" si="15"/>
        <v>0</v>
      </c>
      <c r="I84" s="104">
        <f t="shared" si="15"/>
        <v>0</v>
      </c>
      <c r="J84" s="104">
        <f t="shared" si="15"/>
        <v>0</v>
      </c>
      <c r="K84" s="104">
        <f t="shared" si="15"/>
        <v>0</v>
      </c>
      <c r="L84" s="104">
        <f t="shared" si="15"/>
        <v>0</v>
      </c>
      <c r="M84" s="104">
        <f t="shared" si="15"/>
        <v>0</v>
      </c>
      <c r="N84" s="104">
        <f t="shared" si="15"/>
        <v>0</v>
      </c>
      <c r="O84" s="104">
        <f t="shared" si="15"/>
        <v>0</v>
      </c>
      <c r="P84" s="104">
        <f t="shared" si="15"/>
        <v>0</v>
      </c>
      <c r="Q84" s="104">
        <f t="shared" si="15"/>
        <v>0</v>
      </c>
      <c r="R84" s="104">
        <f t="shared" si="15"/>
        <v>0</v>
      </c>
      <c r="S84" s="104">
        <f t="shared" si="15"/>
        <v>0</v>
      </c>
      <c r="T84" s="104">
        <f t="shared" si="15"/>
        <v>0</v>
      </c>
      <c r="U84" s="104">
        <f t="shared" si="17"/>
        <v>0</v>
      </c>
      <c r="V84" s="104">
        <f t="shared" si="17"/>
        <v>0</v>
      </c>
      <c r="W84" s="104">
        <f t="shared" si="17"/>
        <v>0</v>
      </c>
      <c r="X84" s="104">
        <f t="shared" si="17"/>
        <v>0</v>
      </c>
      <c r="Y84" s="104">
        <f t="shared" si="17"/>
        <v>0</v>
      </c>
      <c r="Z84" s="104">
        <f t="shared" si="17"/>
        <v>0</v>
      </c>
      <c r="AA84" s="104">
        <f t="shared" si="17"/>
        <v>0</v>
      </c>
      <c r="AB84" s="104">
        <f t="shared" si="17"/>
        <v>0</v>
      </c>
      <c r="AC84" s="104">
        <f t="shared" si="17"/>
        <v>0</v>
      </c>
      <c r="AD84" s="104">
        <f t="shared" si="17"/>
        <v>0</v>
      </c>
      <c r="AE84" s="104">
        <f t="shared" si="17"/>
        <v>0</v>
      </c>
      <c r="AF84" s="104">
        <f t="shared" si="17"/>
        <v>0</v>
      </c>
      <c r="AG84" s="104">
        <f t="shared" si="17"/>
        <v>0</v>
      </c>
      <c r="AH84" s="104">
        <f t="shared" si="17"/>
        <v>0</v>
      </c>
      <c r="AI84" s="104">
        <f t="shared" si="17"/>
        <v>0</v>
      </c>
      <c r="AJ84" s="104">
        <f t="shared" si="17"/>
        <v>0</v>
      </c>
      <c r="AK84" s="104">
        <f t="shared" si="17"/>
        <v>0</v>
      </c>
      <c r="AL84" s="104">
        <f t="shared" si="17"/>
        <v>0</v>
      </c>
      <c r="AM84" s="105">
        <f t="shared" si="17"/>
        <v>0</v>
      </c>
    </row>
    <row r="85" spans="3:39" ht="14.4" x14ac:dyDescent="0.3">
      <c r="C85" s="51" t="str">
        <f t="shared" si="14"/>
        <v>Prodotto 11</v>
      </c>
      <c r="D85" s="103">
        <f t="shared" si="14"/>
        <v>0</v>
      </c>
      <c r="E85" s="104">
        <f t="shared" si="15"/>
        <v>0</v>
      </c>
      <c r="F85" s="104">
        <f t="shared" si="15"/>
        <v>0</v>
      </c>
      <c r="G85" s="104">
        <f t="shared" si="15"/>
        <v>0</v>
      </c>
      <c r="H85" s="104">
        <f t="shared" si="15"/>
        <v>0</v>
      </c>
      <c r="I85" s="104">
        <f t="shared" si="15"/>
        <v>0</v>
      </c>
      <c r="J85" s="104">
        <f t="shared" si="15"/>
        <v>0</v>
      </c>
      <c r="K85" s="104">
        <f t="shared" si="15"/>
        <v>0</v>
      </c>
      <c r="L85" s="104">
        <f t="shared" si="15"/>
        <v>0</v>
      </c>
      <c r="M85" s="104">
        <f t="shared" si="15"/>
        <v>0</v>
      </c>
      <c r="N85" s="104">
        <f t="shared" si="15"/>
        <v>0</v>
      </c>
      <c r="O85" s="104">
        <f t="shared" si="15"/>
        <v>0</v>
      </c>
      <c r="P85" s="104">
        <f t="shared" si="15"/>
        <v>0</v>
      </c>
      <c r="Q85" s="104">
        <f t="shared" si="15"/>
        <v>0</v>
      </c>
      <c r="R85" s="104">
        <f t="shared" si="15"/>
        <v>0</v>
      </c>
      <c r="S85" s="104">
        <f t="shared" si="15"/>
        <v>0</v>
      </c>
      <c r="T85" s="104">
        <f t="shared" si="15"/>
        <v>0</v>
      </c>
      <c r="U85" s="104">
        <f t="shared" si="17"/>
        <v>0</v>
      </c>
      <c r="V85" s="104">
        <f t="shared" si="17"/>
        <v>0</v>
      </c>
      <c r="W85" s="104">
        <f t="shared" si="17"/>
        <v>0</v>
      </c>
      <c r="X85" s="104">
        <f t="shared" si="17"/>
        <v>0</v>
      </c>
      <c r="Y85" s="104">
        <f t="shared" si="17"/>
        <v>0</v>
      </c>
      <c r="Z85" s="104">
        <f t="shared" si="17"/>
        <v>0</v>
      </c>
      <c r="AA85" s="104">
        <f t="shared" si="17"/>
        <v>0</v>
      </c>
      <c r="AB85" s="104">
        <f t="shared" si="17"/>
        <v>0</v>
      </c>
      <c r="AC85" s="104">
        <f t="shared" si="17"/>
        <v>0</v>
      </c>
      <c r="AD85" s="104">
        <f t="shared" si="17"/>
        <v>0</v>
      </c>
      <c r="AE85" s="104">
        <f t="shared" si="17"/>
        <v>0</v>
      </c>
      <c r="AF85" s="104">
        <f t="shared" si="17"/>
        <v>0</v>
      </c>
      <c r="AG85" s="104">
        <f t="shared" si="17"/>
        <v>0</v>
      </c>
      <c r="AH85" s="104">
        <f t="shared" si="17"/>
        <v>0</v>
      </c>
      <c r="AI85" s="104">
        <f t="shared" si="17"/>
        <v>0</v>
      </c>
      <c r="AJ85" s="104">
        <f t="shared" si="17"/>
        <v>0</v>
      </c>
      <c r="AK85" s="104">
        <f t="shared" si="17"/>
        <v>0</v>
      </c>
      <c r="AL85" s="104">
        <f t="shared" si="17"/>
        <v>0</v>
      </c>
      <c r="AM85" s="105">
        <f t="shared" si="17"/>
        <v>0</v>
      </c>
    </row>
    <row r="86" spans="3:39" ht="14.4" x14ac:dyDescent="0.3">
      <c r="C86" s="51" t="str">
        <f t="shared" si="14"/>
        <v>Prodotto 12</v>
      </c>
      <c r="D86" s="103">
        <f t="shared" si="14"/>
        <v>0</v>
      </c>
      <c r="E86" s="104">
        <f t="shared" si="15"/>
        <v>0</v>
      </c>
      <c r="F86" s="104">
        <f t="shared" si="15"/>
        <v>0</v>
      </c>
      <c r="G86" s="104">
        <f t="shared" si="15"/>
        <v>0</v>
      </c>
      <c r="H86" s="104">
        <f t="shared" si="15"/>
        <v>0</v>
      </c>
      <c r="I86" s="104">
        <f t="shared" si="15"/>
        <v>0</v>
      </c>
      <c r="J86" s="104">
        <f t="shared" si="15"/>
        <v>0</v>
      </c>
      <c r="K86" s="104">
        <f t="shared" si="15"/>
        <v>0</v>
      </c>
      <c r="L86" s="104">
        <f t="shared" si="15"/>
        <v>0</v>
      </c>
      <c r="M86" s="104">
        <f t="shared" si="15"/>
        <v>0</v>
      </c>
      <c r="N86" s="104">
        <f t="shared" si="15"/>
        <v>0</v>
      </c>
      <c r="O86" s="104">
        <f t="shared" si="15"/>
        <v>0</v>
      </c>
      <c r="P86" s="104">
        <f t="shared" si="15"/>
        <v>0</v>
      </c>
      <c r="Q86" s="104">
        <f t="shared" si="15"/>
        <v>0</v>
      </c>
      <c r="R86" s="104">
        <f t="shared" si="15"/>
        <v>0</v>
      </c>
      <c r="S86" s="104">
        <f t="shared" si="15"/>
        <v>0</v>
      </c>
      <c r="T86" s="104">
        <f t="shared" si="15"/>
        <v>0</v>
      </c>
      <c r="U86" s="104">
        <f t="shared" si="17"/>
        <v>0</v>
      </c>
      <c r="V86" s="104">
        <f t="shared" si="17"/>
        <v>0</v>
      </c>
      <c r="W86" s="104">
        <f t="shared" si="17"/>
        <v>0</v>
      </c>
      <c r="X86" s="104">
        <f t="shared" si="17"/>
        <v>0</v>
      </c>
      <c r="Y86" s="104">
        <f t="shared" si="17"/>
        <v>0</v>
      </c>
      <c r="Z86" s="104">
        <f t="shared" si="17"/>
        <v>0</v>
      </c>
      <c r="AA86" s="104">
        <f t="shared" si="17"/>
        <v>0</v>
      </c>
      <c r="AB86" s="104">
        <f t="shared" si="17"/>
        <v>0</v>
      </c>
      <c r="AC86" s="104">
        <f t="shared" si="17"/>
        <v>0</v>
      </c>
      <c r="AD86" s="104">
        <f t="shared" si="17"/>
        <v>0</v>
      </c>
      <c r="AE86" s="104">
        <f t="shared" si="17"/>
        <v>0</v>
      </c>
      <c r="AF86" s="104">
        <f t="shared" si="17"/>
        <v>0</v>
      </c>
      <c r="AG86" s="104">
        <f t="shared" si="17"/>
        <v>0</v>
      </c>
      <c r="AH86" s="104">
        <f t="shared" si="17"/>
        <v>0</v>
      </c>
      <c r="AI86" s="104">
        <f t="shared" si="17"/>
        <v>0</v>
      </c>
      <c r="AJ86" s="104">
        <f t="shared" si="17"/>
        <v>0</v>
      </c>
      <c r="AK86" s="104">
        <f t="shared" si="17"/>
        <v>0</v>
      </c>
      <c r="AL86" s="104">
        <f t="shared" si="17"/>
        <v>0</v>
      </c>
      <c r="AM86" s="105">
        <f t="shared" si="17"/>
        <v>0</v>
      </c>
    </row>
    <row r="87" spans="3:39" ht="14.4" x14ac:dyDescent="0.3">
      <c r="C87" s="51" t="str">
        <f t="shared" si="14"/>
        <v>Prodotto 13</v>
      </c>
      <c r="D87" s="103">
        <f t="shared" si="14"/>
        <v>0</v>
      </c>
      <c r="E87" s="104">
        <f t="shared" si="15"/>
        <v>0</v>
      </c>
      <c r="F87" s="104">
        <f t="shared" si="15"/>
        <v>0</v>
      </c>
      <c r="G87" s="104">
        <f t="shared" si="15"/>
        <v>0</v>
      </c>
      <c r="H87" s="104">
        <f t="shared" si="15"/>
        <v>0</v>
      </c>
      <c r="I87" s="104">
        <f t="shared" si="15"/>
        <v>0</v>
      </c>
      <c r="J87" s="104">
        <f t="shared" si="15"/>
        <v>0</v>
      </c>
      <c r="K87" s="104">
        <f t="shared" si="15"/>
        <v>0</v>
      </c>
      <c r="L87" s="104">
        <f t="shared" si="15"/>
        <v>0</v>
      </c>
      <c r="M87" s="104">
        <f t="shared" si="15"/>
        <v>0</v>
      </c>
      <c r="N87" s="104">
        <f t="shared" si="15"/>
        <v>0</v>
      </c>
      <c r="O87" s="104">
        <f t="shared" si="15"/>
        <v>0</v>
      </c>
      <c r="P87" s="104">
        <f t="shared" si="15"/>
        <v>0</v>
      </c>
      <c r="Q87" s="104">
        <f t="shared" si="15"/>
        <v>0</v>
      </c>
      <c r="R87" s="104">
        <f t="shared" si="15"/>
        <v>0</v>
      </c>
      <c r="S87" s="104">
        <f t="shared" si="15"/>
        <v>0</v>
      </c>
      <c r="T87" s="104">
        <f t="shared" si="15"/>
        <v>0</v>
      </c>
      <c r="U87" s="104">
        <f t="shared" si="17"/>
        <v>0</v>
      </c>
      <c r="V87" s="104">
        <f t="shared" si="17"/>
        <v>0</v>
      </c>
      <c r="W87" s="104">
        <f t="shared" si="17"/>
        <v>0</v>
      </c>
      <c r="X87" s="104">
        <f t="shared" si="17"/>
        <v>0</v>
      </c>
      <c r="Y87" s="104">
        <f t="shared" si="17"/>
        <v>0</v>
      </c>
      <c r="Z87" s="104">
        <f t="shared" si="17"/>
        <v>0</v>
      </c>
      <c r="AA87" s="104">
        <f t="shared" si="17"/>
        <v>0</v>
      </c>
      <c r="AB87" s="104">
        <f t="shared" si="17"/>
        <v>0</v>
      </c>
      <c r="AC87" s="104">
        <f t="shared" si="17"/>
        <v>0</v>
      </c>
      <c r="AD87" s="104">
        <f t="shared" si="17"/>
        <v>0</v>
      </c>
      <c r="AE87" s="104">
        <f t="shared" si="17"/>
        <v>0</v>
      </c>
      <c r="AF87" s="104">
        <f t="shared" si="17"/>
        <v>0</v>
      </c>
      <c r="AG87" s="104">
        <f t="shared" si="17"/>
        <v>0</v>
      </c>
      <c r="AH87" s="104">
        <f t="shared" si="17"/>
        <v>0</v>
      </c>
      <c r="AI87" s="104">
        <f t="shared" si="17"/>
        <v>0</v>
      </c>
      <c r="AJ87" s="104">
        <f t="shared" si="17"/>
        <v>0</v>
      </c>
      <c r="AK87" s="104">
        <f t="shared" si="17"/>
        <v>0</v>
      </c>
      <c r="AL87" s="104">
        <f t="shared" si="17"/>
        <v>0</v>
      </c>
      <c r="AM87" s="105">
        <f t="shared" si="17"/>
        <v>0</v>
      </c>
    </row>
    <row r="88" spans="3:39" ht="14.4" x14ac:dyDescent="0.3">
      <c r="C88" s="51" t="str">
        <f t="shared" si="14"/>
        <v>Prodotto 14</v>
      </c>
      <c r="D88" s="103">
        <f t="shared" si="14"/>
        <v>0</v>
      </c>
      <c r="E88" s="104">
        <f t="shared" si="15"/>
        <v>0</v>
      </c>
      <c r="F88" s="104">
        <f t="shared" si="15"/>
        <v>0</v>
      </c>
      <c r="G88" s="104">
        <f t="shared" si="15"/>
        <v>0</v>
      </c>
      <c r="H88" s="104">
        <f t="shared" si="15"/>
        <v>0</v>
      </c>
      <c r="I88" s="104">
        <f t="shared" si="15"/>
        <v>0</v>
      </c>
      <c r="J88" s="104">
        <f t="shared" si="15"/>
        <v>0</v>
      </c>
      <c r="K88" s="104">
        <f t="shared" si="15"/>
        <v>0</v>
      </c>
      <c r="L88" s="104">
        <f t="shared" si="15"/>
        <v>0</v>
      </c>
      <c r="M88" s="104">
        <f t="shared" si="15"/>
        <v>0</v>
      </c>
      <c r="N88" s="104">
        <f t="shared" si="15"/>
        <v>0</v>
      </c>
      <c r="O88" s="104">
        <f t="shared" si="15"/>
        <v>0</v>
      </c>
      <c r="P88" s="104">
        <f t="shared" si="15"/>
        <v>0</v>
      </c>
      <c r="Q88" s="104">
        <f t="shared" si="15"/>
        <v>0</v>
      </c>
      <c r="R88" s="104">
        <f t="shared" si="15"/>
        <v>0</v>
      </c>
      <c r="S88" s="104">
        <f t="shared" si="15"/>
        <v>0</v>
      </c>
      <c r="T88" s="104">
        <f t="shared" si="15"/>
        <v>0</v>
      </c>
      <c r="U88" s="104">
        <f t="shared" si="17"/>
        <v>0</v>
      </c>
      <c r="V88" s="104">
        <f t="shared" si="17"/>
        <v>0</v>
      </c>
      <c r="W88" s="104">
        <f t="shared" si="17"/>
        <v>0</v>
      </c>
      <c r="X88" s="104">
        <f t="shared" si="17"/>
        <v>0</v>
      </c>
      <c r="Y88" s="104">
        <f t="shared" si="17"/>
        <v>0</v>
      </c>
      <c r="Z88" s="104">
        <f t="shared" si="17"/>
        <v>0</v>
      </c>
      <c r="AA88" s="104">
        <f t="shared" si="17"/>
        <v>0</v>
      </c>
      <c r="AB88" s="104">
        <f t="shared" si="17"/>
        <v>0</v>
      </c>
      <c r="AC88" s="104">
        <f t="shared" si="17"/>
        <v>0</v>
      </c>
      <c r="AD88" s="104">
        <f t="shared" si="17"/>
        <v>0</v>
      </c>
      <c r="AE88" s="104">
        <f t="shared" si="17"/>
        <v>0</v>
      </c>
      <c r="AF88" s="104">
        <f t="shared" si="17"/>
        <v>0</v>
      </c>
      <c r="AG88" s="104">
        <f t="shared" si="17"/>
        <v>0</v>
      </c>
      <c r="AH88" s="104">
        <f t="shared" si="17"/>
        <v>0</v>
      </c>
      <c r="AI88" s="104">
        <f t="shared" si="17"/>
        <v>0</v>
      </c>
      <c r="AJ88" s="104">
        <f t="shared" si="17"/>
        <v>0</v>
      </c>
      <c r="AK88" s="104">
        <f t="shared" si="17"/>
        <v>0</v>
      </c>
      <c r="AL88" s="104">
        <f t="shared" si="17"/>
        <v>0</v>
      </c>
      <c r="AM88" s="105">
        <f t="shared" si="17"/>
        <v>0</v>
      </c>
    </row>
    <row r="89" spans="3:39" ht="14.4" x14ac:dyDescent="0.3">
      <c r="C89" s="51" t="str">
        <f t="shared" si="14"/>
        <v>Prodotto 15</v>
      </c>
      <c r="D89" s="103">
        <f t="shared" si="14"/>
        <v>0</v>
      </c>
      <c r="E89" s="104">
        <f t="shared" si="15"/>
        <v>0</v>
      </c>
      <c r="F89" s="104">
        <f t="shared" si="15"/>
        <v>0</v>
      </c>
      <c r="G89" s="104">
        <f t="shared" si="15"/>
        <v>0</v>
      </c>
      <c r="H89" s="104">
        <f t="shared" si="15"/>
        <v>0</v>
      </c>
      <c r="I89" s="104">
        <f t="shared" si="15"/>
        <v>0</v>
      </c>
      <c r="J89" s="104">
        <f t="shared" si="15"/>
        <v>0</v>
      </c>
      <c r="K89" s="104">
        <f t="shared" si="15"/>
        <v>0</v>
      </c>
      <c r="L89" s="104">
        <f t="shared" si="15"/>
        <v>0</v>
      </c>
      <c r="M89" s="104">
        <f t="shared" si="15"/>
        <v>0</v>
      </c>
      <c r="N89" s="104">
        <f t="shared" si="15"/>
        <v>0</v>
      </c>
      <c r="O89" s="104">
        <f t="shared" si="15"/>
        <v>0</v>
      </c>
      <c r="P89" s="104">
        <f t="shared" si="15"/>
        <v>0</v>
      </c>
      <c r="Q89" s="104">
        <f t="shared" si="15"/>
        <v>0</v>
      </c>
      <c r="R89" s="104">
        <f t="shared" si="15"/>
        <v>0</v>
      </c>
      <c r="S89" s="104">
        <f t="shared" si="15"/>
        <v>0</v>
      </c>
      <c r="T89" s="104">
        <f t="shared" si="15"/>
        <v>0</v>
      </c>
      <c r="U89" s="104">
        <f t="shared" si="17"/>
        <v>0</v>
      </c>
      <c r="V89" s="104">
        <f t="shared" si="17"/>
        <v>0</v>
      </c>
      <c r="W89" s="104">
        <f t="shared" si="17"/>
        <v>0</v>
      </c>
      <c r="X89" s="104">
        <f t="shared" si="17"/>
        <v>0</v>
      </c>
      <c r="Y89" s="104">
        <f t="shared" si="17"/>
        <v>0</v>
      </c>
      <c r="Z89" s="104">
        <f t="shared" si="17"/>
        <v>0</v>
      </c>
      <c r="AA89" s="104">
        <f t="shared" si="17"/>
        <v>0</v>
      </c>
      <c r="AB89" s="104">
        <f t="shared" si="17"/>
        <v>0</v>
      </c>
      <c r="AC89" s="104">
        <f t="shared" si="17"/>
        <v>0</v>
      </c>
      <c r="AD89" s="104">
        <f t="shared" si="17"/>
        <v>0</v>
      </c>
      <c r="AE89" s="104">
        <f t="shared" si="17"/>
        <v>0</v>
      </c>
      <c r="AF89" s="104">
        <f t="shared" si="17"/>
        <v>0</v>
      </c>
      <c r="AG89" s="104">
        <f t="shared" si="17"/>
        <v>0</v>
      </c>
      <c r="AH89" s="104">
        <f t="shared" si="17"/>
        <v>0</v>
      </c>
      <c r="AI89" s="104">
        <f t="shared" si="17"/>
        <v>0</v>
      </c>
      <c r="AJ89" s="104">
        <f t="shared" si="17"/>
        <v>0</v>
      </c>
      <c r="AK89" s="104">
        <f t="shared" si="17"/>
        <v>0</v>
      </c>
      <c r="AL89" s="104">
        <f t="shared" si="17"/>
        <v>0</v>
      </c>
      <c r="AM89" s="105">
        <f t="shared" si="17"/>
        <v>0</v>
      </c>
    </row>
    <row r="90" spans="3:39" ht="14.4" x14ac:dyDescent="0.3">
      <c r="C90" s="51" t="str">
        <f t="shared" si="14"/>
        <v>Prodotto 16</v>
      </c>
      <c r="D90" s="103">
        <f t="shared" si="14"/>
        <v>0</v>
      </c>
      <c r="E90" s="104">
        <f t="shared" si="15"/>
        <v>0</v>
      </c>
      <c r="F90" s="104">
        <f t="shared" si="15"/>
        <v>0</v>
      </c>
      <c r="G90" s="104">
        <f t="shared" si="15"/>
        <v>0</v>
      </c>
      <c r="H90" s="104">
        <f t="shared" si="15"/>
        <v>0</v>
      </c>
      <c r="I90" s="104">
        <f t="shared" si="15"/>
        <v>0</v>
      </c>
      <c r="J90" s="104">
        <f t="shared" si="15"/>
        <v>0</v>
      </c>
      <c r="K90" s="104">
        <f t="shared" si="15"/>
        <v>0</v>
      </c>
      <c r="L90" s="104">
        <f t="shared" si="15"/>
        <v>0</v>
      </c>
      <c r="M90" s="104">
        <f t="shared" si="15"/>
        <v>0</v>
      </c>
      <c r="N90" s="104">
        <f t="shared" si="15"/>
        <v>0</v>
      </c>
      <c r="O90" s="104">
        <f t="shared" si="15"/>
        <v>0</v>
      </c>
      <c r="P90" s="104">
        <f t="shared" si="15"/>
        <v>0</v>
      </c>
      <c r="Q90" s="104">
        <f t="shared" si="15"/>
        <v>0</v>
      </c>
      <c r="R90" s="104">
        <f t="shared" si="15"/>
        <v>0</v>
      </c>
      <c r="S90" s="104">
        <f t="shared" si="15"/>
        <v>0</v>
      </c>
      <c r="T90" s="104">
        <f t="shared" si="15"/>
        <v>0</v>
      </c>
      <c r="U90" s="104">
        <f t="shared" si="17"/>
        <v>0</v>
      </c>
      <c r="V90" s="104">
        <f t="shared" si="17"/>
        <v>0</v>
      </c>
      <c r="W90" s="104">
        <f t="shared" si="17"/>
        <v>0</v>
      </c>
      <c r="X90" s="104">
        <f t="shared" si="17"/>
        <v>0</v>
      </c>
      <c r="Y90" s="104">
        <f t="shared" si="17"/>
        <v>0</v>
      </c>
      <c r="Z90" s="104">
        <f t="shared" si="17"/>
        <v>0</v>
      </c>
      <c r="AA90" s="104">
        <f t="shared" si="17"/>
        <v>0</v>
      </c>
      <c r="AB90" s="104">
        <f t="shared" si="17"/>
        <v>0</v>
      </c>
      <c r="AC90" s="104">
        <f t="shared" si="17"/>
        <v>0</v>
      </c>
      <c r="AD90" s="104">
        <f t="shared" si="17"/>
        <v>0</v>
      </c>
      <c r="AE90" s="104">
        <f t="shared" si="17"/>
        <v>0</v>
      </c>
      <c r="AF90" s="104">
        <f t="shared" si="17"/>
        <v>0</v>
      </c>
      <c r="AG90" s="104">
        <f t="shared" si="17"/>
        <v>0</v>
      </c>
      <c r="AH90" s="104">
        <f t="shared" si="17"/>
        <v>0</v>
      </c>
      <c r="AI90" s="104">
        <f t="shared" si="17"/>
        <v>0</v>
      </c>
      <c r="AJ90" s="104">
        <f t="shared" si="17"/>
        <v>0</v>
      </c>
      <c r="AK90" s="104">
        <f t="shared" si="17"/>
        <v>0</v>
      </c>
      <c r="AL90" s="104">
        <f t="shared" si="17"/>
        <v>0</v>
      </c>
      <c r="AM90" s="105">
        <f t="shared" si="17"/>
        <v>0</v>
      </c>
    </row>
    <row r="91" spans="3:39" ht="14.4" x14ac:dyDescent="0.3">
      <c r="C91" s="51" t="str">
        <f>+C69</f>
        <v>Prodotto 17</v>
      </c>
      <c r="D91" s="103">
        <f t="shared" si="14"/>
        <v>0</v>
      </c>
      <c r="E91" s="104">
        <f t="shared" si="15"/>
        <v>0</v>
      </c>
      <c r="F91" s="104">
        <f t="shared" si="15"/>
        <v>0</v>
      </c>
      <c r="G91" s="104">
        <f t="shared" si="15"/>
        <v>0</v>
      </c>
      <c r="H91" s="104">
        <f t="shared" si="15"/>
        <v>0</v>
      </c>
      <c r="I91" s="104">
        <f t="shared" si="15"/>
        <v>0</v>
      </c>
      <c r="J91" s="104">
        <f t="shared" si="15"/>
        <v>0</v>
      </c>
      <c r="K91" s="104">
        <f t="shared" si="15"/>
        <v>0</v>
      </c>
      <c r="L91" s="104">
        <f t="shared" si="15"/>
        <v>0</v>
      </c>
      <c r="M91" s="104">
        <f t="shared" si="15"/>
        <v>0</v>
      </c>
      <c r="N91" s="104">
        <f t="shared" si="15"/>
        <v>0</v>
      </c>
      <c r="O91" s="104">
        <f t="shared" si="15"/>
        <v>0</v>
      </c>
      <c r="P91" s="104">
        <f t="shared" si="15"/>
        <v>0</v>
      </c>
      <c r="Q91" s="104">
        <f t="shared" si="15"/>
        <v>0</v>
      </c>
      <c r="R91" s="104">
        <f t="shared" si="15"/>
        <v>0</v>
      </c>
      <c r="S91" s="104">
        <f t="shared" si="15"/>
        <v>0</v>
      </c>
      <c r="T91" s="104">
        <f t="shared" si="15"/>
        <v>0</v>
      </c>
      <c r="U91" s="104">
        <f t="shared" si="17"/>
        <v>0</v>
      </c>
      <c r="V91" s="104">
        <f t="shared" si="17"/>
        <v>0</v>
      </c>
      <c r="W91" s="104">
        <f t="shared" si="17"/>
        <v>0</v>
      </c>
      <c r="X91" s="104">
        <f t="shared" si="17"/>
        <v>0</v>
      </c>
      <c r="Y91" s="104">
        <f t="shared" si="17"/>
        <v>0</v>
      </c>
      <c r="Z91" s="104">
        <f t="shared" si="17"/>
        <v>0</v>
      </c>
      <c r="AA91" s="104">
        <f t="shared" si="17"/>
        <v>0</v>
      </c>
      <c r="AB91" s="104">
        <f t="shared" si="17"/>
        <v>0</v>
      </c>
      <c r="AC91" s="104">
        <f t="shared" si="17"/>
        <v>0</v>
      </c>
      <c r="AD91" s="104">
        <f t="shared" si="17"/>
        <v>0</v>
      </c>
      <c r="AE91" s="104">
        <f t="shared" si="17"/>
        <v>0</v>
      </c>
      <c r="AF91" s="104">
        <f t="shared" si="17"/>
        <v>0</v>
      </c>
      <c r="AG91" s="104">
        <f t="shared" si="17"/>
        <v>0</v>
      </c>
      <c r="AH91" s="104">
        <f t="shared" si="17"/>
        <v>0</v>
      </c>
      <c r="AI91" s="104">
        <f t="shared" si="17"/>
        <v>0</v>
      </c>
      <c r="AJ91" s="104">
        <f t="shared" si="17"/>
        <v>0</v>
      </c>
      <c r="AK91" s="104">
        <f t="shared" si="17"/>
        <v>0</v>
      </c>
      <c r="AL91" s="104">
        <f t="shared" si="17"/>
        <v>0</v>
      </c>
      <c r="AM91" s="105">
        <f t="shared" si="17"/>
        <v>0</v>
      </c>
    </row>
    <row r="92" spans="3:39" ht="14.4" x14ac:dyDescent="0.3">
      <c r="C92" s="51" t="str">
        <f t="shared" ref="C92:D94" si="18">+C70</f>
        <v>Prodotto 18</v>
      </c>
      <c r="D92" s="103">
        <f t="shared" si="18"/>
        <v>0</v>
      </c>
      <c r="E92" s="104">
        <f t="shared" ref="E92:AM94" si="19">+E70-D70</f>
        <v>0</v>
      </c>
      <c r="F92" s="104">
        <f t="shared" si="19"/>
        <v>0</v>
      </c>
      <c r="G92" s="104">
        <f t="shared" si="19"/>
        <v>0</v>
      </c>
      <c r="H92" s="104">
        <f t="shared" si="19"/>
        <v>0</v>
      </c>
      <c r="I92" s="104">
        <f t="shared" si="19"/>
        <v>0</v>
      </c>
      <c r="J92" s="104">
        <f t="shared" si="19"/>
        <v>0</v>
      </c>
      <c r="K92" s="104">
        <f t="shared" si="19"/>
        <v>0</v>
      </c>
      <c r="L92" s="104">
        <f t="shared" si="19"/>
        <v>0</v>
      </c>
      <c r="M92" s="104">
        <f t="shared" si="19"/>
        <v>0</v>
      </c>
      <c r="N92" s="104">
        <f t="shared" si="19"/>
        <v>0</v>
      </c>
      <c r="O92" s="104">
        <f t="shared" si="19"/>
        <v>0</v>
      </c>
      <c r="P92" s="104">
        <f t="shared" si="19"/>
        <v>0</v>
      </c>
      <c r="Q92" s="104">
        <f t="shared" si="19"/>
        <v>0</v>
      </c>
      <c r="R92" s="104">
        <f t="shared" si="19"/>
        <v>0</v>
      </c>
      <c r="S92" s="104">
        <f t="shared" si="19"/>
        <v>0</v>
      </c>
      <c r="T92" s="104">
        <f t="shared" si="19"/>
        <v>0</v>
      </c>
      <c r="U92" s="104">
        <f t="shared" si="19"/>
        <v>0</v>
      </c>
      <c r="V92" s="104">
        <f t="shared" si="19"/>
        <v>0</v>
      </c>
      <c r="W92" s="104">
        <f t="shared" si="19"/>
        <v>0</v>
      </c>
      <c r="X92" s="104">
        <f t="shared" si="19"/>
        <v>0</v>
      </c>
      <c r="Y92" s="104">
        <f t="shared" si="19"/>
        <v>0</v>
      </c>
      <c r="Z92" s="104">
        <f t="shared" si="19"/>
        <v>0</v>
      </c>
      <c r="AA92" s="104">
        <f t="shared" si="19"/>
        <v>0</v>
      </c>
      <c r="AB92" s="104">
        <f t="shared" si="19"/>
        <v>0</v>
      </c>
      <c r="AC92" s="104">
        <f t="shared" si="19"/>
        <v>0</v>
      </c>
      <c r="AD92" s="104">
        <f t="shared" si="19"/>
        <v>0</v>
      </c>
      <c r="AE92" s="104">
        <f t="shared" si="19"/>
        <v>0</v>
      </c>
      <c r="AF92" s="104">
        <f t="shared" si="19"/>
        <v>0</v>
      </c>
      <c r="AG92" s="104">
        <f t="shared" si="19"/>
        <v>0</v>
      </c>
      <c r="AH92" s="104">
        <f t="shared" si="19"/>
        <v>0</v>
      </c>
      <c r="AI92" s="104">
        <f t="shared" si="19"/>
        <v>0</v>
      </c>
      <c r="AJ92" s="104">
        <f t="shared" si="19"/>
        <v>0</v>
      </c>
      <c r="AK92" s="104">
        <f t="shared" si="19"/>
        <v>0</v>
      </c>
      <c r="AL92" s="104">
        <f t="shared" si="19"/>
        <v>0</v>
      </c>
      <c r="AM92" s="105">
        <f t="shared" si="19"/>
        <v>0</v>
      </c>
    </row>
    <row r="93" spans="3:39" ht="14.4" x14ac:dyDescent="0.3">
      <c r="C93" s="51" t="str">
        <f t="shared" si="18"/>
        <v>Prodotto 19</v>
      </c>
      <c r="D93" s="103">
        <f t="shared" si="18"/>
        <v>0</v>
      </c>
      <c r="E93" s="104">
        <f t="shared" si="19"/>
        <v>0</v>
      </c>
      <c r="F93" s="104">
        <f t="shared" si="19"/>
        <v>0</v>
      </c>
      <c r="G93" s="104">
        <f t="shared" si="19"/>
        <v>0</v>
      </c>
      <c r="H93" s="104">
        <f t="shared" si="19"/>
        <v>0</v>
      </c>
      <c r="I93" s="104">
        <f t="shared" si="19"/>
        <v>0</v>
      </c>
      <c r="J93" s="104">
        <f t="shared" si="19"/>
        <v>0</v>
      </c>
      <c r="K93" s="104">
        <f t="shared" si="19"/>
        <v>0</v>
      </c>
      <c r="L93" s="104">
        <f t="shared" si="19"/>
        <v>0</v>
      </c>
      <c r="M93" s="104">
        <f t="shared" si="19"/>
        <v>0</v>
      </c>
      <c r="N93" s="104">
        <f t="shared" si="19"/>
        <v>0</v>
      </c>
      <c r="O93" s="104">
        <f t="shared" si="19"/>
        <v>0</v>
      </c>
      <c r="P93" s="104">
        <f t="shared" si="19"/>
        <v>0</v>
      </c>
      <c r="Q93" s="104">
        <f t="shared" si="19"/>
        <v>0</v>
      </c>
      <c r="R93" s="104">
        <f t="shared" si="19"/>
        <v>0</v>
      </c>
      <c r="S93" s="104">
        <f t="shared" si="19"/>
        <v>0</v>
      </c>
      <c r="T93" s="104">
        <f t="shared" si="19"/>
        <v>0</v>
      </c>
      <c r="U93" s="104">
        <f t="shared" si="19"/>
        <v>0</v>
      </c>
      <c r="V93" s="104">
        <f t="shared" si="19"/>
        <v>0</v>
      </c>
      <c r="W93" s="104">
        <f t="shared" si="19"/>
        <v>0</v>
      </c>
      <c r="X93" s="104">
        <f t="shared" si="19"/>
        <v>0</v>
      </c>
      <c r="Y93" s="104">
        <f t="shared" si="19"/>
        <v>0</v>
      </c>
      <c r="Z93" s="104">
        <f t="shared" si="19"/>
        <v>0</v>
      </c>
      <c r="AA93" s="104">
        <f t="shared" si="19"/>
        <v>0</v>
      </c>
      <c r="AB93" s="104">
        <f t="shared" si="19"/>
        <v>0</v>
      </c>
      <c r="AC93" s="104">
        <f t="shared" si="19"/>
        <v>0</v>
      </c>
      <c r="AD93" s="104">
        <f t="shared" si="19"/>
        <v>0</v>
      </c>
      <c r="AE93" s="104">
        <f t="shared" si="19"/>
        <v>0</v>
      </c>
      <c r="AF93" s="104">
        <f t="shared" si="19"/>
        <v>0</v>
      </c>
      <c r="AG93" s="104">
        <f t="shared" si="19"/>
        <v>0</v>
      </c>
      <c r="AH93" s="104">
        <f t="shared" si="19"/>
        <v>0</v>
      </c>
      <c r="AI93" s="104">
        <f t="shared" si="19"/>
        <v>0</v>
      </c>
      <c r="AJ93" s="104">
        <f t="shared" si="19"/>
        <v>0</v>
      </c>
      <c r="AK93" s="104">
        <f t="shared" si="19"/>
        <v>0</v>
      </c>
      <c r="AL93" s="104">
        <f t="shared" si="19"/>
        <v>0</v>
      </c>
      <c r="AM93" s="105">
        <f t="shared" si="19"/>
        <v>0</v>
      </c>
    </row>
    <row r="94" spans="3:39" ht="15" thickBot="1" x14ac:dyDescent="0.35">
      <c r="C94" s="52" t="str">
        <f>+C72</f>
        <v>Prodotto 20</v>
      </c>
      <c r="D94" s="106">
        <f t="shared" si="18"/>
        <v>0</v>
      </c>
      <c r="E94" s="107">
        <f t="shared" si="19"/>
        <v>0</v>
      </c>
      <c r="F94" s="107">
        <f t="shared" si="19"/>
        <v>0</v>
      </c>
      <c r="G94" s="107">
        <f t="shared" si="19"/>
        <v>0</v>
      </c>
      <c r="H94" s="107">
        <f t="shared" si="19"/>
        <v>0</v>
      </c>
      <c r="I94" s="107">
        <f t="shared" si="19"/>
        <v>0</v>
      </c>
      <c r="J94" s="107">
        <f t="shared" si="19"/>
        <v>0</v>
      </c>
      <c r="K94" s="107">
        <f t="shared" si="19"/>
        <v>0</v>
      </c>
      <c r="L94" s="107">
        <f t="shared" si="19"/>
        <v>0</v>
      </c>
      <c r="M94" s="107">
        <f t="shared" si="19"/>
        <v>0</v>
      </c>
      <c r="N94" s="107">
        <f t="shared" si="19"/>
        <v>0</v>
      </c>
      <c r="O94" s="107">
        <f t="shared" si="19"/>
        <v>0</v>
      </c>
      <c r="P94" s="107">
        <f t="shared" si="19"/>
        <v>0</v>
      </c>
      <c r="Q94" s="107">
        <f t="shared" si="19"/>
        <v>0</v>
      </c>
      <c r="R94" s="107">
        <f t="shared" si="19"/>
        <v>0</v>
      </c>
      <c r="S94" s="107">
        <f t="shared" si="19"/>
        <v>0</v>
      </c>
      <c r="T94" s="107">
        <f t="shared" si="19"/>
        <v>0</v>
      </c>
      <c r="U94" s="107">
        <f t="shared" si="19"/>
        <v>0</v>
      </c>
      <c r="V94" s="107">
        <f t="shared" si="19"/>
        <v>0</v>
      </c>
      <c r="W94" s="107">
        <f t="shared" si="19"/>
        <v>0</v>
      </c>
      <c r="X94" s="107">
        <f t="shared" si="19"/>
        <v>0</v>
      </c>
      <c r="Y94" s="107">
        <f t="shared" si="19"/>
        <v>0</v>
      </c>
      <c r="Z94" s="107">
        <f t="shared" si="19"/>
        <v>0</v>
      </c>
      <c r="AA94" s="107">
        <f t="shared" si="19"/>
        <v>0</v>
      </c>
      <c r="AB94" s="107">
        <f t="shared" si="19"/>
        <v>0</v>
      </c>
      <c r="AC94" s="107">
        <f t="shared" si="19"/>
        <v>0</v>
      </c>
      <c r="AD94" s="107">
        <f t="shared" si="19"/>
        <v>0</v>
      </c>
      <c r="AE94" s="107">
        <f t="shared" si="19"/>
        <v>0</v>
      </c>
      <c r="AF94" s="107">
        <f t="shared" si="19"/>
        <v>0</v>
      </c>
      <c r="AG94" s="107">
        <f t="shared" si="19"/>
        <v>0</v>
      </c>
      <c r="AH94" s="107">
        <f t="shared" si="19"/>
        <v>0</v>
      </c>
      <c r="AI94" s="107">
        <f t="shared" si="19"/>
        <v>0</v>
      </c>
      <c r="AJ94" s="107">
        <f t="shared" si="19"/>
        <v>0</v>
      </c>
      <c r="AK94" s="107">
        <f t="shared" si="19"/>
        <v>0</v>
      </c>
      <c r="AL94" s="107">
        <f t="shared" si="19"/>
        <v>0</v>
      </c>
      <c r="AM94" s="108">
        <f t="shared" si="19"/>
        <v>0</v>
      </c>
    </row>
    <row r="96" spans="3:39" ht="12.6" thickBot="1" x14ac:dyDescent="0.3">
      <c r="C96" s="1" t="s">
        <v>181</v>
      </c>
      <c r="D96" s="19">
        <f>+D8</f>
        <v>42766</v>
      </c>
      <c r="E96" s="19">
        <f t="shared" ref="E96:AM96" si="20">+E8</f>
        <v>42794</v>
      </c>
      <c r="F96" s="19">
        <f t="shared" si="20"/>
        <v>42825</v>
      </c>
      <c r="G96" s="19">
        <f t="shared" si="20"/>
        <v>42855</v>
      </c>
      <c r="H96" s="19">
        <f t="shared" si="20"/>
        <v>42886</v>
      </c>
      <c r="I96" s="19">
        <f t="shared" si="20"/>
        <v>42916</v>
      </c>
      <c r="J96" s="19">
        <f t="shared" si="20"/>
        <v>42947</v>
      </c>
      <c r="K96" s="19">
        <f t="shared" si="20"/>
        <v>42978</v>
      </c>
      <c r="L96" s="19">
        <f t="shared" si="20"/>
        <v>43008</v>
      </c>
      <c r="M96" s="19">
        <f t="shared" si="20"/>
        <v>43039</v>
      </c>
      <c r="N96" s="19">
        <f t="shared" si="20"/>
        <v>43069</v>
      </c>
      <c r="O96" s="19">
        <f t="shared" si="20"/>
        <v>43100</v>
      </c>
      <c r="P96" s="19">
        <f t="shared" si="20"/>
        <v>43131</v>
      </c>
      <c r="Q96" s="19">
        <f t="shared" si="20"/>
        <v>43159</v>
      </c>
      <c r="R96" s="19">
        <f t="shared" si="20"/>
        <v>43190</v>
      </c>
      <c r="S96" s="19">
        <f t="shared" si="20"/>
        <v>43220</v>
      </c>
      <c r="T96" s="19">
        <f t="shared" si="20"/>
        <v>43251</v>
      </c>
      <c r="U96" s="19">
        <f t="shared" si="20"/>
        <v>43281</v>
      </c>
      <c r="V96" s="19">
        <f t="shared" si="20"/>
        <v>43312</v>
      </c>
      <c r="W96" s="19">
        <f t="shared" si="20"/>
        <v>43343</v>
      </c>
      <c r="X96" s="19">
        <f t="shared" si="20"/>
        <v>43373</v>
      </c>
      <c r="Y96" s="19">
        <f t="shared" si="20"/>
        <v>43404</v>
      </c>
      <c r="Z96" s="19">
        <f t="shared" si="20"/>
        <v>43434</v>
      </c>
      <c r="AA96" s="19">
        <f t="shared" si="20"/>
        <v>43465</v>
      </c>
      <c r="AB96" s="19">
        <f t="shared" si="20"/>
        <v>43496</v>
      </c>
      <c r="AC96" s="19">
        <f t="shared" si="20"/>
        <v>43524</v>
      </c>
      <c r="AD96" s="19">
        <f t="shared" si="20"/>
        <v>43555</v>
      </c>
      <c r="AE96" s="19">
        <f t="shared" si="20"/>
        <v>43585</v>
      </c>
      <c r="AF96" s="19">
        <f t="shared" si="20"/>
        <v>43616</v>
      </c>
      <c r="AG96" s="19">
        <f t="shared" si="20"/>
        <v>43646</v>
      </c>
      <c r="AH96" s="19">
        <f>+AH8</f>
        <v>43677</v>
      </c>
      <c r="AI96" s="19">
        <f t="shared" si="20"/>
        <v>43708</v>
      </c>
      <c r="AJ96" s="19">
        <f t="shared" si="20"/>
        <v>43738</v>
      </c>
      <c r="AK96" s="19">
        <f t="shared" si="20"/>
        <v>43769</v>
      </c>
      <c r="AL96" s="19">
        <f t="shared" si="20"/>
        <v>43799</v>
      </c>
      <c r="AM96" s="19">
        <f t="shared" si="20"/>
        <v>43830</v>
      </c>
    </row>
    <row r="97" spans="3:39" ht="14.4" x14ac:dyDescent="0.3">
      <c r="C97" s="50" t="str">
        <f>+C75</f>
        <v>Prodotto 1</v>
      </c>
      <c r="D97" s="109">
        <f>+D75*I_Vendite_Acquisti!F9</f>
        <v>0</v>
      </c>
      <c r="E97" s="110">
        <f>+E75*I_Vendite_Acquisti!G9</f>
        <v>0</v>
      </c>
      <c r="F97" s="110">
        <f>+F75*I_Vendite_Acquisti!H9</f>
        <v>0</v>
      </c>
      <c r="G97" s="110">
        <f>+G75*I_Vendite_Acquisti!I9</f>
        <v>0</v>
      </c>
      <c r="H97" s="110">
        <f>+H75*I_Vendite_Acquisti!J9</f>
        <v>0</v>
      </c>
      <c r="I97" s="110">
        <f>+I75*I_Vendite_Acquisti!K9</f>
        <v>0</v>
      </c>
      <c r="J97" s="110">
        <f>+J75*I_Vendite_Acquisti!L9</f>
        <v>0</v>
      </c>
      <c r="K97" s="110">
        <f>+K75*I_Vendite_Acquisti!M9</f>
        <v>0</v>
      </c>
      <c r="L97" s="110">
        <f>+L75*I_Vendite_Acquisti!N9</f>
        <v>0</v>
      </c>
      <c r="M97" s="110">
        <f>+M75*I_Vendite_Acquisti!O9</f>
        <v>0</v>
      </c>
      <c r="N97" s="110">
        <f>+N75*I_Vendite_Acquisti!P9</f>
        <v>0</v>
      </c>
      <c r="O97" s="110">
        <f>+O75*I_Vendite_Acquisti!Q9</f>
        <v>0</v>
      </c>
      <c r="P97" s="110">
        <f>+P75*I_Vendite_Acquisti!R9</f>
        <v>0</v>
      </c>
      <c r="Q97" s="110">
        <f>+Q75*I_Vendite_Acquisti!S9</f>
        <v>0</v>
      </c>
      <c r="R97" s="110">
        <f>+R75*I_Vendite_Acquisti!T9</f>
        <v>0</v>
      </c>
      <c r="S97" s="110">
        <f>+S75*I_Vendite_Acquisti!U9</f>
        <v>0</v>
      </c>
      <c r="T97" s="110">
        <f>+T75*I_Vendite_Acquisti!V9</f>
        <v>0</v>
      </c>
      <c r="U97" s="110">
        <f>+U75*I_Vendite_Acquisti!W9</f>
        <v>0</v>
      </c>
      <c r="V97" s="110">
        <f>+V75*I_Vendite_Acquisti!X9</f>
        <v>0</v>
      </c>
      <c r="W97" s="110">
        <f>+W75*I_Vendite_Acquisti!Y9</f>
        <v>0</v>
      </c>
      <c r="X97" s="110">
        <f>+X75*I_Vendite_Acquisti!Z9</f>
        <v>0</v>
      </c>
      <c r="Y97" s="110">
        <f>+Y75*I_Vendite_Acquisti!AA9</f>
        <v>0</v>
      </c>
      <c r="Z97" s="110">
        <f>+Z75*I_Vendite_Acquisti!AB9</f>
        <v>0</v>
      </c>
      <c r="AA97" s="110">
        <f>+AA75*I_Vendite_Acquisti!AC9</f>
        <v>0</v>
      </c>
      <c r="AB97" s="110">
        <f>+AB75*I_Vendite_Acquisti!AD9</f>
        <v>0</v>
      </c>
      <c r="AC97" s="110">
        <f>+AC75*I_Vendite_Acquisti!AE9</f>
        <v>0</v>
      </c>
      <c r="AD97" s="110">
        <f>+AD75*I_Vendite_Acquisti!AF9</f>
        <v>0</v>
      </c>
      <c r="AE97" s="110">
        <f>+AE75*I_Vendite_Acquisti!AG9</f>
        <v>0</v>
      </c>
      <c r="AF97" s="110">
        <f>+AF75*I_Vendite_Acquisti!AH9</f>
        <v>0</v>
      </c>
      <c r="AG97" s="110">
        <f>+AG75*I_Vendite_Acquisti!AI9</f>
        <v>0</v>
      </c>
      <c r="AH97" s="110">
        <f>+AH75*I_Vendite_Acquisti!AJ9</f>
        <v>0</v>
      </c>
      <c r="AI97" s="110">
        <f>+AI75*I_Vendite_Acquisti!AK9</f>
        <v>0</v>
      </c>
      <c r="AJ97" s="110">
        <f>+AJ75*I_Vendite_Acquisti!AL9</f>
        <v>0</v>
      </c>
      <c r="AK97" s="110">
        <f>+AK75*I_Vendite_Acquisti!AM9</f>
        <v>0</v>
      </c>
      <c r="AL97" s="110">
        <f>+AL75*I_Vendite_Acquisti!AN9</f>
        <v>0</v>
      </c>
      <c r="AM97" s="111">
        <f>+AM75*I_Vendite_Acquisti!AO9</f>
        <v>0</v>
      </c>
    </row>
    <row r="98" spans="3:39" ht="14.4" x14ac:dyDescent="0.3">
      <c r="C98" s="51" t="str">
        <f t="shared" ref="C98:C116" si="21">+C76</f>
        <v>Prodotto 2</v>
      </c>
      <c r="D98" s="112">
        <f>+D76*I_Vendite_Acquisti!F10</f>
        <v>0</v>
      </c>
      <c r="E98" s="113">
        <f>+E76*I_Vendite_Acquisti!G10</f>
        <v>0</v>
      </c>
      <c r="F98" s="113">
        <f>+F76*I_Vendite_Acquisti!H10</f>
        <v>0</v>
      </c>
      <c r="G98" s="113">
        <f>+G76*I_Vendite_Acquisti!I10</f>
        <v>0</v>
      </c>
      <c r="H98" s="113">
        <f>+H76*I_Vendite_Acquisti!J10</f>
        <v>0</v>
      </c>
      <c r="I98" s="113">
        <f>+I76*I_Vendite_Acquisti!K10</f>
        <v>0</v>
      </c>
      <c r="J98" s="113">
        <f>+J76*I_Vendite_Acquisti!L10</f>
        <v>0</v>
      </c>
      <c r="K98" s="113">
        <f>+K76*I_Vendite_Acquisti!M10</f>
        <v>0</v>
      </c>
      <c r="L98" s="113">
        <f>+L76*I_Vendite_Acquisti!N10</f>
        <v>0</v>
      </c>
      <c r="M98" s="113">
        <f>+M76*I_Vendite_Acquisti!O10</f>
        <v>0</v>
      </c>
      <c r="N98" s="113">
        <f>+N76*I_Vendite_Acquisti!P10</f>
        <v>0</v>
      </c>
      <c r="O98" s="113">
        <f>+O76*I_Vendite_Acquisti!Q10</f>
        <v>0</v>
      </c>
      <c r="P98" s="113">
        <f>+P76*I_Vendite_Acquisti!R10</f>
        <v>0</v>
      </c>
      <c r="Q98" s="113">
        <f>+Q76*I_Vendite_Acquisti!S10</f>
        <v>0</v>
      </c>
      <c r="R98" s="113">
        <f>+R76*I_Vendite_Acquisti!T10</f>
        <v>0</v>
      </c>
      <c r="S98" s="113">
        <f>+S76*I_Vendite_Acquisti!U10</f>
        <v>0</v>
      </c>
      <c r="T98" s="113">
        <f>+T76*I_Vendite_Acquisti!V10</f>
        <v>0</v>
      </c>
      <c r="U98" s="113">
        <f>+U76*I_Vendite_Acquisti!W10</f>
        <v>0</v>
      </c>
      <c r="V98" s="113">
        <f>+V76*I_Vendite_Acquisti!X10</f>
        <v>0</v>
      </c>
      <c r="W98" s="113">
        <f>+W76*I_Vendite_Acquisti!Y10</f>
        <v>0</v>
      </c>
      <c r="X98" s="113">
        <f>+X76*I_Vendite_Acquisti!Z10</f>
        <v>0</v>
      </c>
      <c r="Y98" s="113">
        <f>+Y76*I_Vendite_Acquisti!AA10</f>
        <v>0</v>
      </c>
      <c r="Z98" s="113">
        <f>+Z76*I_Vendite_Acquisti!AB10</f>
        <v>0</v>
      </c>
      <c r="AA98" s="113">
        <f>+AA76*I_Vendite_Acquisti!AC10</f>
        <v>0</v>
      </c>
      <c r="AB98" s="113">
        <f>+AB76*I_Vendite_Acquisti!AD10</f>
        <v>0</v>
      </c>
      <c r="AC98" s="113">
        <f>+AC76*I_Vendite_Acquisti!AE10</f>
        <v>0</v>
      </c>
      <c r="AD98" s="113">
        <f>+AD76*I_Vendite_Acquisti!AF10</f>
        <v>0</v>
      </c>
      <c r="AE98" s="113">
        <f>+AE76*I_Vendite_Acquisti!AG10</f>
        <v>0</v>
      </c>
      <c r="AF98" s="113">
        <f>+AF76*I_Vendite_Acquisti!AH10</f>
        <v>0</v>
      </c>
      <c r="AG98" s="113">
        <f>+AG76*I_Vendite_Acquisti!AI10</f>
        <v>0</v>
      </c>
      <c r="AH98" s="113">
        <f>+AH76*I_Vendite_Acquisti!AJ10</f>
        <v>0</v>
      </c>
      <c r="AI98" s="113">
        <f>+AI76*I_Vendite_Acquisti!AK10</f>
        <v>0</v>
      </c>
      <c r="AJ98" s="113">
        <f>+AJ76*I_Vendite_Acquisti!AL10</f>
        <v>0</v>
      </c>
      <c r="AK98" s="113">
        <f>+AK76*I_Vendite_Acquisti!AM10</f>
        <v>0</v>
      </c>
      <c r="AL98" s="113">
        <f>+AL76*I_Vendite_Acquisti!AN10</f>
        <v>0</v>
      </c>
      <c r="AM98" s="114">
        <f>+AM76*I_Vendite_Acquisti!AO10</f>
        <v>0</v>
      </c>
    </row>
    <row r="99" spans="3:39" ht="14.4" x14ac:dyDescent="0.3">
      <c r="C99" s="51" t="str">
        <f t="shared" si="21"/>
        <v>Prodotto 3</v>
      </c>
      <c r="D99" s="112">
        <f>+D77*I_Vendite_Acquisti!F11</f>
        <v>0</v>
      </c>
      <c r="E99" s="113">
        <f>+E77*I_Vendite_Acquisti!G11</f>
        <v>0</v>
      </c>
      <c r="F99" s="113">
        <f>+F77*I_Vendite_Acquisti!H11</f>
        <v>0</v>
      </c>
      <c r="G99" s="113">
        <f>+G77*I_Vendite_Acquisti!I11</f>
        <v>0</v>
      </c>
      <c r="H99" s="113">
        <f>+H77*I_Vendite_Acquisti!J11</f>
        <v>0</v>
      </c>
      <c r="I99" s="113">
        <f>+I77*I_Vendite_Acquisti!K11</f>
        <v>0</v>
      </c>
      <c r="J99" s="113">
        <f>+J77*I_Vendite_Acquisti!L11</f>
        <v>0</v>
      </c>
      <c r="K99" s="113">
        <f>+K77*I_Vendite_Acquisti!M11</f>
        <v>0</v>
      </c>
      <c r="L99" s="113">
        <f>+L77*I_Vendite_Acquisti!N11</f>
        <v>0</v>
      </c>
      <c r="M99" s="113">
        <f>+M77*I_Vendite_Acquisti!O11</f>
        <v>0</v>
      </c>
      <c r="N99" s="113">
        <f>+N77*I_Vendite_Acquisti!P11</f>
        <v>0</v>
      </c>
      <c r="O99" s="113">
        <f>+O77*I_Vendite_Acquisti!Q11</f>
        <v>0</v>
      </c>
      <c r="P99" s="113">
        <f>+P77*I_Vendite_Acquisti!R11</f>
        <v>0</v>
      </c>
      <c r="Q99" s="113">
        <f>+Q77*I_Vendite_Acquisti!S11</f>
        <v>0</v>
      </c>
      <c r="R99" s="113">
        <f>+R77*I_Vendite_Acquisti!T11</f>
        <v>0</v>
      </c>
      <c r="S99" s="113">
        <f>+S77*I_Vendite_Acquisti!U11</f>
        <v>0</v>
      </c>
      <c r="T99" s="113">
        <f>+T77*I_Vendite_Acquisti!V11</f>
        <v>0</v>
      </c>
      <c r="U99" s="113">
        <f>+U77*I_Vendite_Acquisti!W11</f>
        <v>0</v>
      </c>
      <c r="V99" s="113">
        <f>+V77*I_Vendite_Acquisti!X11</f>
        <v>0</v>
      </c>
      <c r="W99" s="113">
        <f>+W77*I_Vendite_Acquisti!Y11</f>
        <v>0</v>
      </c>
      <c r="X99" s="113">
        <f>+X77*I_Vendite_Acquisti!Z11</f>
        <v>0</v>
      </c>
      <c r="Y99" s="113">
        <f>+Y77*I_Vendite_Acquisti!AA11</f>
        <v>0</v>
      </c>
      <c r="Z99" s="113">
        <f>+Z77*I_Vendite_Acquisti!AB11</f>
        <v>0</v>
      </c>
      <c r="AA99" s="113">
        <f>+AA77*I_Vendite_Acquisti!AC11</f>
        <v>0</v>
      </c>
      <c r="AB99" s="113">
        <f>+AB77*I_Vendite_Acquisti!AD11</f>
        <v>0</v>
      </c>
      <c r="AC99" s="113">
        <f>+AC77*I_Vendite_Acquisti!AE11</f>
        <v>0</v>
      </c>
      <c r="AD99" s="113">
        <f>+AD77*I_Vendite_Acquisti!AF11</f>
        <v>0</v>
      </c>
      <c r="AE99" s="113">
        <f>+AE77*I_Vendite_Acquisti!AG11</f>
        <v>0</v>
      </c>
      <c r="AF99" s="113">
        <f>+AF77*I_Vendite_Acquisti!AH11</f>
        <v>0</v>
      </c>
      <c r="AG99" s="113">
        <f>+AG77*I_Vendite_Acquisti!AI11</f>
        <v>0</v>
      </c>
      <c r="AH99" s="113">
        <f>+AH77*I_Vendite_Acquisti!AJ11</f>
        <v>0</v>
      </c>
      <c r="AI99" s="113">
        <f>+AI77*I_Vendite_Acquisti!AK11</f>
        <v>0</v>
      </c>
      <c r="AJ99" s="113">
        <f>+AJ77*I_Vendite_Acquisti!AL11</f>
        <v>0</v>
      </c>
      <c r="AK99" s="113">
        <f>+AK77*I_Vendite_Acquisti!AM11</f>
        <v>0</v>
      </c>
      <c r="AL99" s="113">
        <f>+AL77*I_Vendite_Acquisti!AN11</f>
        <v>0</v>
      </c>
      <c r="AM99" s="114">
        <f>+AM77*I_Vendite_Acquisti!AO11</f>
        <v>0</v>
      </c>
    </row>
    <row r="100" spans="3:39" ht="14.4" x14ac:dyDescent="0.3">
      <c r="C100" s="51" t="str">
        <f t="shared" si="21"/>
        <v>Prodotto 4</v>
      </c>
      <c r="D100" s="112">
        <f>+D78*I_Vendite_Acquisti!F12</f>
        <v>0</v>
      </c>
      <c r="E100" s="113">
        <f>+E78*I_Vendite_Acquisti!G12</f>
        <v>0</v>
      </c>
      <c r="F100" s="113">
        <f>+F78*I_Vendite_Acquisti!H12</f>
        <v>0</v>
      </c>
      <c r="G100" s="113">
        <f>+G78*I_Vendite_Acquisti!I12</f>
        <v>0</v>
      </c>
      <c r="H100" s="113">
        <f>+H78*I_Vendite_Acquisti!J12</f>
        <v>0</v>
      </c>
      <c r="I100" s="113">
        <f>+I78*I_Vendite_Acquisti!K12</f>
        <v>0</v>
      </c>
      <c r="J100" s="113">
        <f>+J78*I_Vendite_Acquisti!L12</f>
        <v>0</v>
      </c>
      <c r="K100" s="113">
        <f>+K78*I_Vendite_Acquisti!M12</f>
        <v>0</v>
      </c>
      <c r="L100" s="113">
        <f>+L78*I_Vendite_Acquisti!N12</f>
        <v>0</v>
      </c>
      <c r="M100" s="113">
        <f>+M78*I_Vendite_Acquisti!O12</f>
        <v>0</v>
      </c>
      <c r="N100" s="113">
        <f>+N78*I_Vendite_Acquisti!P12</f>
        <v>0</v>
      </c>
      <c r="O100" s="113">
        <f>+O78*I_Vendite_Acquisti!Q12</f>
        <v>0</v>
      </c>
      <c r="P100" s="113">
        <f>+P78*I_Vendite_Acquisti!R12</f>
        <v>0</v>
      </c>
      <c r="Q100" s="113">
        <f>+Q78*I_Vendite_Acquisti!S12</f>
        <v>0</v>
      </c>
      <c r="R100" s="113">
        <f>+R78*I_Vendite_Acquisti!T12</f>
        <v>0</v>
      </c>
      <c r="S100" s="113">
        <f>+S78*I_Vendite_Acquisti!U12</f>
        <v>0</v>
      </c>
      <c r="T100" s="113">
        <f>+T78*I_Vendite_Acquisti!V12</f>
        <v>0</v>
      </c>
      <c r="U100" s="113">
        <f>+U78*I_Vendite_Acquisti!W12</f>
        <v>0</v>
      </c>
      <c r="V100" s="113">
        <f>+V78*I_Vendite_Acquisti!X12</f>
        <v>0</v>
      </c>
      <c r="W100" s="113">
        <f>+W78*I_Vendite_Acquisti!Y12</f>
        <v>0</v>
      </c>
      <c r="X100" s="113">
        <f>+X78*I_Vendite_Acquisti!Z12</f>
        <v>0</v>
      </c>
      <c r="Y100" s="113">
        <f>+Y78*I_Vendite_Acquisti!AA12</f>
        <v>0</v>
      </c>
      <c r="Z100" s="113">
        <f>+Z78*I_Vendite_Acquisti!AB12</f>
        <v>0</v>
      </c>
      <c r="AA100" s="113">
        <f>+AA78*I_Vendite_Acquisti!AC12</f>
        <v>0</v>
      </c>
      <c r="AB100" s="113">
        <f>+AB78*I_Vendite_Acquisti!AD12</f>
        <v>0</v>
      </c>
      <c r="AC100" s="113">
        <f>+AC78*I_Vendite_Acquisti!AE12</f>
        <v>0</v>
      </c>
      <c r="AD100" s="113">
        <f>+AD78*I_Vendite_Acquisti!AF12</f>
        <v>0</v>
      </c>
      <c r="AE100" s="113">
        <f>+AE78*I_Vendite_Acquisti!AG12</f>
        <v>0</v>
      </c>
      <c r="AF100" s="113">
        <f>+AF78*I_Vendite_Acquisti!AH12</f>
        <v>0</v>
      </c>
      <c r="AG100" s="113">
        <f>+AG78*I_Vendite_Acquisti!AI12</f>
        <v>0</v>
      </c>
      <c r="AH100" s="113">
        <f>+AH78*I_Vendite_Acquisti!AJ12</f>
        <v>0</v>
      </c>
      <c r="AI100" s="113">
        <f>+AI78*I_Vendite_Acquisti!AK12</f>
        <v>0</v>
      </c>
      <c r="AJ100" s="113">
        <f>+AJ78*I_Vendite_Acquisti!AL12</f>
        <v>0</v>
      </c>
      <c r="AK100" s="113">
        <f>+AK78*I_Vendite_Acquisti!AM12</f>
        <v>0</v>
      </c>
      <c r="AL100" s="113">
        <f>+AL78*I_Vendite_Acquisti!AN12</f>
        <v>0</v>
      </c>
      <c r="AM100" s="114">
        <f>+AM78*I_Vendite_Acquisti!AO12</f>
        <v>0</v>
      </c>
    </row>
    <row r="101" spans="3:39" ht="14.4" x14ac:dyDescent="0.3">
      <c r="C101" s="51" t="str">
        <f t="shared" si="21"/>
        <v>Prodotto 5</v>
      </c>
      <c r="D101" s="112">
        <f>+D79*I_Vendite_Acquisti!F13</f>
        <v>0</v>
      </c>
      <c r="E101" s="113">
        <f>+E79*I_Vendite_Acquisti!G13</f>
        <v>0</v>
      </c>
      <c r="F101" s="113">
        <f>+F79*I_Vendite_Acquisti!H13</f>
        <v>0</v>
      </c>
      <c r="G101" s="113">
        <f>+G79*I_Vendite_Acquisti!I13</f>
        <v>0</v>
      </c>
      <c r="H101" s="113">
        <f>+H79*I_Vendite_Acquisti!J13</f>
        <v>0</v>
      </c>
      <c r="I101" s="113">
        <f>+I79*I_Vendite_Acquisti!K13</f>
        <v>0</v>
      </c>
      <c r="J101" s="113">
        <f>+J79*I_Vendite_Acquisti!L13</f>
        <v>0</v>
      </c>
      <c r="K101" s="113">
        <f>+K79*I_Vendite_Acquisti!M13</f>
        <v>0</v>
      </c>
      <c r="L101" s="113">
        <f>+L79*I_Vendite_Acquisti!N13</f>
        <v>0</v>
      </c>
      <c r="M101" s="113">
        <f>+M79*I_Vendite_Acquisti!O13</f>
        <v>0</v>
      </c>
      <c r="N101" s="113">
        <f>+N79*I_Vendite_Acquisti!P13</f>
        <v>0</v>
      </c>
      <c r="O101" s="113">
        <f>+O79*I_Vendite_Acquisti!Q13</f>
        <v>0</v>
      </c>
      <c r="P101" s="113">
        <f>+P79*I_Vendite_Acquisti!R13</f>
        <v>0</v>
      </c>
      <c r="Q101" s="113">
        <f>+Q79*I_Vendite_Acquisti!S13</f>
        <v>0</v>
      </c>
      <c r="R101" s="113">
        <f>+R79*I_Vendite_Acquisti!T13</f>
        <v>0</v>
      </c>
      <c r="S101" s="113">
        <f>+S79*I_Vendite_Acquisti!U13</f>
        <v>0</v>
      </c>
      <c r="T101" s="113">
        <f>+T79*I_Vendite_Acquisti!V13</f>
        <v>0</v>
      </c>
      <c r="U101" s="113">
        <f>+U79*I_Vendite_Acquisti!W13</f>
        <v>0</v>
      </c>
      <c r="V101" s="113">
        <f>+V79*I_Vendite_Acquisti!X13</f>
        <v>0</v>
      </c>
      <c r="W101" s="113">
        <f>+W79*I_Vendite_Acquisti!Y13</f>
        <v>0</v>
      </c>
      <c r="X101" s="113">
        <f>+X79*I_Vendite_Acquisti!Z13</f>
        <v>0</v>
      </c>
      <c r="Y101" s="113">
        <f>+Y79*I_Vendite_Acquisti!AA13</f>
        <v>0</v>
      </c>
      <c r="Z101" s="113">
        <f>+Z79*I_Vendite_Acquisti!AB13</f>
        <v>0</v>
      </c>
      <c r="AA101" s="113">
        <f>+AA79*I_Vendite_Acquisti!AC13</f>
        <v>0</v>
      </c>
      <c r="AB101" s="113">
        <f>+AB79*I_Vendite_Acquisti!AD13</f>
        <v>0</v>
      </c>
      <c r="AC101" s="113">
        <f>+AC79*I_Vendite_Acquisti!AE13</f>
        <v>0</v>
      </c>
      <c r="AD101" s="113">
        <f>+AD79*I_Vendite_Acquisti!AF13</f>
        <v>0</v>
      </c>
      <c r="AE101" s="113">
        <f>+AE79*I_Vendite_Acquisti!AG13</f>
        <v>0</v>
      </c>
      <c r="AF101" s="113">
        <f>+AF79*I_Vendite_Acquisti!AH13</f>
        <v>0</v>
      </c>
      <c r="AG101" s="113">
        <f>+AG79*I_Vendite_Acquisti!AI13</f>
        <v>0</v>
      </c>
      <c r="AH101" s="113">
        <f>+AH79*I_Vendite_Acquisti!AJ13</f>
        <v>0</v>
      </c>
      <c r="AI101" s="113">
        <f>+AI79*I_Vendite_Acquisti!AK13</f>
        <v>0</v>
      </c>
      <c r="AJ101" s="113">
        <f>+AJ79*I_Vendite_Acquisti!AL13</f>
        <v>0</v>
      </c>
      <c r="AK101" s="113">
        <f>+AK79*I_Vendite_Acquisti!AM13</f>
        <v>0</v>
      </c>
      <c r="AL101" s="113">
        <f>+AL79*I_Vendite_Acquisti!AN13</f>
        <v>0</v>
      </c>
      <c r="AM101" s="114">
        <f>+AM79*I_Vendite_Acquisti!AO13</f>
        <v>0</v>
      </c>
    </row>
    <row r="102" spans="3:39" ht="14.4" x14ac:dyDescent="0.3">
      <c r="C102" s="51" t="str">
        <f t="shared" si="21"/>
        <v>Prodotto 6</v>
      </c>
      <c r="D102" s="112">
        <f>+D80*I_Vendite_Acquisti!F14</f>
        <v>0</v>
      </c>
      <c r="E102" s="113">
        <f>+E80*I_Vendite_Acquisti!G14</f>
        <v>0</v>
      </c>
      <c r="F102" s="113">
        <f>+F80*I_Vendite_Acquisti!H14</f>
        <v>0</v>
      </c>
      <c r="G102" s="113">
        <f>+G80*I_Vendite_Acquisti!I14</f>
        <v>0</v>
      </c>
      <c r="H102" s="113">
        <f>+H80*I_Vendite_Acquisti!J14</f>
        <v>0</v>
      </c>
      <c r="I102" s="113">
        <f>+I80*I_Vendite_Acquisti!K14</f>
        <v>0</v>
      </c>
      <c r="J102" s="113">
        <f>+J80*I_Vendite_Acquisti!L14</f>
        <v>0</v>
      </c>
      <c r="K102" s="113">
        <f>+K80*I_Vendite_Acquisti!M14</f>
        <v>0</v>
      </c>
      <c r="L102" s="113">
        <f>+L80*I_Vendite_Acquisti!N14</f>
        <v>0</v>
      </c>
      <c r="M102" s="113">
        <f>+M80*I_Vendite_Acquisti!O14</f>
        <v>0</v>
      </c>
      <c r="N102" s="113">
        <f>+N80*I_Vendite_Acquisti!P14</f>
        <v>0</v>
      </c>
      <c r="O102" s="113">
        <f>+O80*I_Vendite_Acquisti!Q14</f>
        <v>0</v>
      </c>
      <c r="P102" s="113">
        <f>+P80*I_Vendite_Acquisti!R14</f>
        <v>0</v>
      </c>
      <c r="Q102" s="113">
        <f>+Q80*I_Vendite_Acquisti!S14</f>
        <v>0</v>
      </c>
      <c r="R102" s="113">
        <f>+R80*I_Vendite_Acquisti!T14</f>
        <v>0</v>
      </c>
      <c r="S102" s="113">
        <f>+S80*I_Vendite_Acquisti!U14</f>
        <v>0</v>
      </c>
      <c r="T102" s="113">
        <f>+T80*I_Vendite_Acquisti!V14</f>
        <v>0</v>
      </c>
      <c r="U102" s="113">
        <f>+U80*I_Vendite_Acquisti!W14</f>
        <v>0</v>
      </c>
      <c r="V102" s="113">
        <f>+V80*I_Vendite_Acquisti!X14</f>
        <v>0</v>
      </c>
      <c r="W102" s="113">
        <f>+W80*I_Vendite_Acquisti!Y14</f>
        <v>0</v>
      </c>
      <c r="X102" s="113">
        <f>+X80*I_Vendite_Acquisti!Z14</f>
        <v>0</v>
      </c>
      <c r="Y102" s="113">
        <f>+Y80*I_Vendite_Acquisti!AA14</f>
        <v>0</v>
      </c>
      <c r="Z102" s="113">
        <f>+Z80*I_Vendite_Acquisti!AB14</f>
        <v>0</v>
      </c>
      <c r="AA102" s="113">
        <f>+AA80*I_Vendite_Acquisti!AC14</f>
        <v>0</v>
      </c>
      <c r="AB102" s="113">
        <f>+AB80*I_Vendite_Acquisti!AD14</f>
        <v>0</v>
      </c>
      <c r="AC102" s="113">
        <f>+AC80*I_Vendite_Acquisti!AE14</f>
        <v>0</v>
      </c>
      <c r="AD102" s="113">
        <f>+AD80*I_Vendite_Acquisti!AF14</f>
        <v>0</v>
      </c>
      <c r="AE102" s="113">
        <f>+AE80*I_Vendite_Acquisti!AG14</f>
        <v>0</v>
      </c>
      <c r="AF102" s="113">
        <f>+AF80*I_Vendite_Acquisti!AH14</f>
        <v>0</v>
      </c>
      <c r="AG102" s="113">
        <f>+AG80*I_Vendite_Acquisti!AI14</f>
        <v>0</v>
      </c>
      <c r="AH102" s="113">
        <f>+AH80*I_Vendite_Acquisti!AJ14</f>
        <v>0</v>
      </c>
      <c r="AI102" s="113">
        <f>+AI80*I_Vendite_Acquisti!AK14</f>
        <v>0</v>
      </c>
      <c r="AJ102" s="113">
        <f>+AJ80*I_Vendite_Acquisti!AL14</f>
        <v>0</v>
      </c>
      <c r="AK102" s="113">
        <f>+AK80*I_Vendite_Acquisti!AM14</f>
        <v>0</v>
      </c>
      <c r="AL102" s="113">
        <f>+AL80*I_Vendite_Acquisti!AN14</f>
        <v>0</v>
      </c>
      <c r="AM102" s="114">
        <f>+AM80*I_Vendite_Acquisti!AO14</f>
        <v>0</v>
      </c>
    </row>
    <row r="103" spans="3:39" ht="14.4" x14ac:dyDescent="0.3">
      <c r="C103" s="51" t="str">
        <f t="shared" si="21"/>
        <v>Prodotto 7</v>
      </c>
      <c r="D103" s="112">
        <f>+D81*I_Vendite_Acquisti!F15</f>
        <v>0</v>
      </c>
      <c r="E103" s="113">
        <f>+E81*I_Vendite_Acquisti!G15</f>
        <v>0</v>
      </c>
      <c r="F103" s="113">
        <f>+F81*I_Vendite_Acquisti!H15</f>
        <v>0</v>
      </c>
      <c r="G103" s="113">
        <f>+G81*I_Vendite_Acquisti!I15</f>
        <v>0</v>
      </c>
      <c r="H103" s="113">
        <f>+H81*I_Vendite_Acquisti!J15</f>
        <v>0</v>
      </c>
      <c r="I103" s="113">
        <f>+I81*I_Vendite_Acquisti!K15</f>
        <v>0</v>
      </c>
      <c r="J103" s="113">
        <f>+J81*I_Vendite_Acquisti!L15</f>
        <v>0</v>
      </c>
      <c r="K103" s="113">
        <f>+K81*I_Vendite_Acquisti!M15</f>
        <v>0</v>
      </c>
      <c r="L103" s="113">
        <f>+L81*I_Vendite_Acquisti!N15</f>
        <v>0</v>
      </c>
      <c r="M103" s="113">
        <f>+M81*I_Vendite_Acquisti!O15</f>
        <v>0</v>
      </c>
      <c r="N103" s="113">
        <f>+N81*I_Vendite_Acquisti!P15</f>
        <v>0</v>
      </c>
      <c r="O103" s="113">
        <f>+O81*I_Vendite_Acquisti!Q15</f>
        <v>0</v>
      </c>
      <c r="P103" s="113">
        <f>+P81*I_Vendite_Acquisti!R15</f>
        <v>0</v>
      </c>
      <c r="Q103" s="113">
        <f>+Q81*I_Vendite_Acquisti!S15</f>
        <v>0</v>
      </c>
      <c r="R103" s="113">
        <f>+R81*I_Vendite_Acquisti!T15</f>
        <v>0</v>
      </c>
      <c r="S103" s="113">
        <f>+S81*I_Vendite_Acquisti!U15</f>
        <v>0</v>
      </c>
      <c r="T103" s="113">
        <f>+T81*I_Vendite_Acquisti!V15</f>
        <v>0</v>
      </c>
      <c r="U103" s="113">
        <f>+U81*I_Vendite_Acquisti!W15</f>
        <v>0</v>
      </c>
      <c r="V103" s="113">
        <f>+V81*I_Vendite_Acquisti!X15</f>
        <v>0</v>
      </c>
      <c r="W103" s="113">
        <f>+W81*I_Vendite_Acquisti!Y15</f>
        <v>0</v>
      </c>
      <c r="X103" s="113">
        <f>+X81*I_Vendite_Acquisti!Z15</f>
        <v>0</v>
      </c>
      <c r="Y103" s="113">
        <f>+Y81*I_Vendite_Acquisti!AA15</f>
        <v>0</v>
      </c>
      <c r="Z103" s="113">
        <f>+Z81*I_Vendite_Acquisti!AB15</f>
        <v>0</v>
      </c>
      <c r="AA103" s="113">
        <f>+AA81*I_Vendite_Acquisti!AC15</f>
        <v>0</v>
      </c>
      <c r="AB103" s="113">
        <f>+AB81*I_Vendite_Acquisti!AD15</f>
        <v>0</v>
      </c>
      <c r="AC103" s="113">
        <f>+AC81*I_Vendite_Acquisti!AE15</f>
        <v>0</v>
      </c>
      <c r="AD103" s="113">
        <f>+AD81*I_Vendite_Acquisti!AF15</f>
        <v>0</v>
      </c>
      <c r="AE103" s="113">
        <f>+AE81*I_Vendite_Acquisti!AG15</f>
        <v>0</v>
      </c>
      <c r="AF103" s="113">
        <f>+AF81*I_Vendite_Acquisti!AH15</f>
        <v>0</v>
      </c>
      <c r="AG103" s="113">
        <f>+AG81*I_Vendite_Acquisti!AI15</f>
        <v>0</v>
      </c>
      <c r="AH103" s="113">
        <f>+AH81*I_Vendite_Acquisti!AJ15</f>
        <v>0</v>
      </c>
      <c r="AI103" s="113">
        <f>+AI81*I_Vendite_Acquisti!AK15</f>
        <v>0</v>
      </c>
      <c r="AJ103" s="113">
        <f>+AJ81*I_Vendite_Acquisti!AL15</f>
        <v>0</v>
      </c>
      <c r="AK103" s="113">
        <f>+AK81*I_Vendite_Acquisti!AM15</f>
        <v>0</v>
      </c>
      <c r="AL103" s="113">
        <f>+AL81*I_Vendite_Acquisti!AN15</f>
        <v>0</v>
      </c>
      <c r="AM103" s="114">
        <f>+AM81*I_Vendite_Acquisti!AO15</f>
        <v>0</v>
      </c>
    </row>
    <row r="104" spans="3:39" ht="14.4" x14ac:dyDescent="0.3">
      <c r="C104" s="51" t="str">
        <f t="shared" si="21"/>
        <v>Prodotto 8</v>
      </c>
      <c r="D104" s="112">
        <f>+D82*I_Vendite_Acquisti!F16</f>
        <v>0</v>
      </c>
      <c r="E104" s="113">
        <f>+E82*I_Vendite_Acquisti!G16</f>
        <v>0</v>
      </c>
      <c r="F104" s="113">
        <f>+F82*I_Vendite_Acquisti!H16</f>
        <v>0</v>
      </c>
      <c r="G104" s="113">
        <f>+G82*I_Vendite_Acquisti!I16</f>
        <v>0</v>
      </c>
      <c r="H104" s="113">
        <f>+H82*I_Vendite_Acquisti!J16</f>
        <v>0</v>
      </c>
      <c r="I104" s="113">
        <f>+I82*I_Vendite_Acquisti!K16</f>
        <v>0</v>
      </c>
      <c r="J104" s="113">
        <f>+J82*I_Vendite_Acquisti!L16</f>
        <v>0</v>
      </c>
      <c r="K104" s="113">
        <f>+K82*I_Vendite_Acquisti!M16</f>
        <v>0</v>
      </c>
      <c r="L104" s="113">
        <f>+L82*I_Vendite_Acquisti!N16</f>
        <v>0</v>
      </c>
      <c r="M104" s="113">
        <f>+M82*I_Vendite_Acquisti!O16</f>
        <v>0</v>
      </c>
      <c r="N104" s="113">
        <f>+N82*I_Vendite_Acquisti!P16</f>
        <v>0</v>
      </c>
      <c r="O104" s="113">
        <f>+O82*I_Vendite_Acquisti!Q16</f>
        <v>0</v>
      </c>
      <c r="P104" s="113">
        <f>+P82*I_Vendite_Acquisti!R16</f>
        <v>0</v>
      </c>
      <c r="Q104" s="113">
        <f>+Q82*I_Vendite_Acquisti!S16</f>
        <v>0</v>
      </c>
      <c r="R104" s="113">
        <f>+R82*I_Vendite_Acquisti!T16</f>
        <v>0</v>
      </c>
      <c r="S104" s="113">
        <f>+S82*I_Vendite_Acquisti!U16</f>
        <v>0</v>
      </c>
      <c r="T104" s="113">
        <f>+T82*I_Vendite_Acquisti!V16</f>
        <v>0</v>
      </c>
      <c r="U104" s="113">
        <f>+U82*I_Vendite_Acquisti!W16</f>
        <v>0</v>
      </c>
      <c r="V104" s="113">
        <f>+V82*I_Vendite_Acquisti!X16</f>
        <v>0</v>
      </c>
      <c r="W104" s="113">
        <f>+W82*I_Vendite_Acquisti!Y16</f>
        <v>0</v>
      </c>
      <c r="X104" s="113">
        <f>+X82*I_Vendite_Acquisti!Z16</f>
        <v>0</v>
      </c>
      <c r="Y104" s="113">
        <f>+Y82*I_Vendite_Acquisti!AA16</f>
        <v>0</v>
      </c>
      <c r="Z104" s="113">
        <f>+Z82*I_Vendite_Acquisti!AB16</f>
        <v>0</v>
      </c>
      <c r="AA104" s="113">
        <f>+AA82*I_Vendite_Acquisti!AC16</f>
        <v>0</v>
      </c>
      <c r="AB104" s="113">
        <f>+AB82*I_Vendite_Acquisti!AD16</f>
        <v>0</v>
      </c>
      <c r="AC104" s="113">
        <f>+AC82*I_Vendite_Acquisti!AE16</f>
        <v>0</v>
      </c>
      <c r="AD104" s="113">
        <f>+AD82*I_Vendite_Acquisti!AF16</f>
        <v>0</v>
      </c>
      <c r="AE104" s="113">
        <f>+AE82*I_Vendite_Acquisti!AG16</f>
        <v>0</v>
      </c>
      <c r="AF104" s="113">
        <f>+AF82*I_Vendite_Acquisti!AH16</f>
        <v>0</v>
      </c>
      <c r="AG104" s="113">
        <f>+AG82*I_Vendite_Acquisti!AI16</f>
        <v>0</v>
      </c>
      <c r="AH104" s="113">
        <f>+AH82*I_Vendite_Acquisti!AJ16</f>
        <v>0</v>
      </c>
      <c r="AI104" s="113">
        <f>+AI82*I_Vendite_Acquisti!AK16</f>
        <v>0</v>
      </c>
      <c r="AJ104" s="113">
        <f>+AJ82*I_Vendite_Acquisti!AL16</f>
        <v>0</v>
      </c>
      <c r="AK104" s="113">
        <f>+AK82*I_Vendite_Acquisti!AM16</f>
        <v>0</v>
      </c>
      <c r="AL104" s="113">
        <f>+AL82*I_Vendite_Acquisti!AN16</f>
        <v>0</v>
      </c>
      <c r="AM104" s="114">
        <f>+AM82*I_Vendite_Acquisti!AO16</f>
        <v>0</v>
      </c>
    </row>
    <row r="105" spans="3:39" ht="14.4" x14ac:dyDescent="0.3">
      <c r="C105" s="51" t="str">
        <f t="shared" si="21"/>
        <v>Prodotto 9</v>
      </c>
      <c r="D105" s="112">
        <f>+D83*I_Vendite_Acquisti!F17</f>
        <v>0</v>
      </c>
      <c r="E105" s="113">
        <f>+E83*I_Vendite_Acquisti!G17</f>
        <v>0</v>
      </c>
      <c r="F105" s="113">
        <f>+F83*I_Vendite_Acquisti!H17</f>
        <v>0</v>
      </c>
      <c r="G105" s="113">
        <f>+G83*I_Vendite_Acquisti!I17</f>
        <v>0</v>
      </c>
      <c r="H105" s="113">
        <f>+H83*I_Vendite_Acquisti!J17</f>
        <v>0</v>
      </c>
      <c r="I105" s="113">
        <f>+I83*I_Vendite_Acquisti!K17</f>
        <v>0</v>
      </c>
      <c r="J105" s="113">
        <f>+J83*I_Vendite_Acquisti!L17</f>
        <v>0</v>
      </c>
      <c r="K105" s="113">
        <f>+K83*I_Vendite_Acquisti!M17</f>
        <v>0</v>
      </c>
      <c r="L105" s="113">
        <f>+L83*I_Vendite_Acquisti!N17</f>
        <v>0</v>
      </c>
      <c r="M105" s="113">
        <f>+M83*I_Vendite_Acquisti!O17</f>
        <v>0</v>
      </c>
      <c r="N105" s="113">
        <f>+N83*I_Vendite_Acquisti!P17</f>
        <v>0</v>
      </c>
      <c r="O105" s="113">
        <f>+O83*I_Vendite_Acquisti!Q17</f>
        <v>0</v>
      </c>
      <c r="P105" s="113">
        <f>+P83*I_Vendite_Acquisti!R17</f>
        <v>0</v>
      </c>
      <c r="Q105" s="113">
        <f>+Q83*I_Vendite_Acquisti!S17</f>
        <v>0</v>
      </c>
      <c r="R105" s="113">
        <f>+R83*I_Vendite_Acquisti!T17</f>
        <v>0</v>
      </c>
      <c r="S105" s="113">
        <f>+S83*I_Vendite_Acquisti!U17</f>
        <v>0</v>
      </c>
      <c r="T105" s="113">
        <f>+T83*I_Vendite_Acquisti!V17</f>
        <v>0</v>
      </c>
      <c r="U105" s="113">
        <f>+U83*I_Vendite_Acquisti!W17</f>
        <v>0</v>
      </c>
      <c r="V105" s="113">
        <f>+V83*I_Vendite_Acquisti!X17</f>
        <v>0</v>
      </c>
      <c r="W105" s="113">
        <f>+W83*I_Vendite_Acquisti!Y17</f>
        <v>0</v>
      </c>
      <c r="X105" s="113">
        <f>+X83*I_Vendite_Acquisti!Z17</f>
        <v>0</v>
      </c>
      <c r="Y105" s="113">
        <f>+Y83*I_Vendite_Acquisti!AA17</f>
        <v>0</v>
      </c>
      <c r="Z105" s="113">
        <f>+Z83*I_Vendite_Acquisti!AB17</f>
        <v>0</v>
      </c>
      <c r="AA105" s="113">
        <f>+AA83*I_Vendite_Acquisti!AC17</f>
        <v>0</v>
      </c>
      <c r="AB105" s="113">
        <f>+AB83*I_Vendite_Acquisti!AD17</f>
        <v>0</v>
      </c>
      <c r="AC105" s="113">
        <f>+AC83*I_Vendite_Acquisti!AE17</f>
        <v>0</v>
      </c>
      <c r="AD105" s="113">
        <f>+AD83*I_Vendite_Acquisti!AF17</f>
        <v>0</v>
      </c>
      <c r="AE105" s="113">
        <f>+AE83*I_Vendite_Acquisti!AG17</f>
        <v>0</v>
      </c>
      <c r="AF105" s="113">
        <f>+AF83*I_Vendite_Acquisti!AH17</f>
        <v>0</v>
      </c>
      <c r="AG105" s="113">
        <f>+AG83*I_Vendite_Acquisti!AI17</f>
        <v>0</v>
      </c>
      <c r="AH105" s="113">
        <f>+AH83*I_Vendite_Acquisti!AJ17</f>
        <v>0</v>
      </c>
      <c r="AI105" s="113">
        <f>+AI83*I_Vendite_Acquisti!AK17</f>
        <v>0</v>
      </c>
      <c r="AJ105" s="113">
        <f>+AJ83*I_Vendite_Acquisti!AL17</f>
        <v>0</v>
      </c>
      <c r="AK105" s="113">
        <f>+AK83*I_Vendite_Acquisti!AM17</f>
        <v>0</v>
      </c>
      <c r="AL105" s="113">
        <f>+AL83*I_Vendite_Acquisti!AN17</f>
        <v>0</v>
      </c>
      <c r="AM105" s="114">
        <f>+AM83*I_Vendite_Acquisti!AO17</f>
        <v>0</v>
      </c>
    </row>
    <row r="106" spans="3:39" ht="14.4" x14ac:dyDescent="0.3">
      <c r="C106" s="51" t="str">
        <f t="shared" si="21"/>
        <v>Prodotto 10</v>
      </c>
      <c r="D106" s="112">
        <f>+D84*I_Vendite_Acquisti!F18</f>
        <v>0</v>
      </c>
      <c r="E106" s="113">
        <f>+E84*I_Vendite_Acquisti!G18</f>
        <v>0</v>
      </c>
      <c r="F106" s="113">
        <f>+F84*I_Vendite_Acquisti!H18</f>
        <v>0</v>
      </c>
      <c r="G106" s="113">
        <f>+G84*I_Vendite_Acquisti!I18</f>
        <v>0</v>
      </c>
      <c r="H106" s="113">
        <f>+H84*I_Vendite_Acquisti!J18</f>
        <v>0</v>
      </c>
      <c r="I106" s="113">
        <f>+I84*I_Vendite_Acquisti!K18</f>
        <v>0</v>
      </c>
      <c r="J106" s="113">
        <f>+J84*I_Vendite_Acquisti!L18</f>
        <v>0</v>
      </c>
      <c r="K106" s="113">
        <f>+K84*I_Vendite_Acquisti!M18</f>
        <v>0</v>
      </c>
      <c r="L106" s="113">
        <f>+L84*I_Vendite_Acquisti!N18</f>
        <v>0</v>
      </c>
      <c r="M106" s="113">
        <f>+M84*I_Vendite_Acquisti!O18</f>
        <v>0</v>
      </c>
      <c r="N106" s="113">
        <f>+N84*I_Vendite_Acquisti!P18</f>
        <v>0</v>
      </c>
      <c r="O106" s="113">
        <f>+O84*I_Vendite_Acquisti!Q18</f>
        <v>0</v>
      </c>
      <c r="P106" s="113">
        <f>+P84*I_Vendite_Acquisti!R18</f>
        <v>0</v>
      </c>
      <c r="Q106" s="113">
        <f>+Q84*I_Vendite_Acquisti!S18</f>
        <v>0</v>
      </c>
      <c r="R106" s="113">
        <f>+R84*I_Vendite_Acquisti!T18</f>
        <v>0</v>
      </c>
      <c r="S106" s="113">
        <f>+S84*I_Vendite_Acquisti!U18</f>
        <v>0</v>
      </c>
      <c r="T106" s="113">
        <f>+T84*I_Vendite_Acquisti!V18</f>
        <v>0</v>
      </c>
      <c r="U106" s="113">
        <f>+U84*I_Vendite_Acquisti!W18</f>
        <v>0</v>
      </c>
      <c r="V106" s="113">
        <f>+V84*I_Vendite_Acquisti!X18</f>
        <v>0</v>
      </c>
      <c r="W106" s="113">
        <f>+W84*I_Vendite_Acquisti!Y18</f>
        <v>0</v>
      </c>
      <c r="X106" s="113">
        <f>+X84*I_Vendite_Acquisti!Z18</f>
        <v>0</v>
      </c>
      <c r="Y106" s="113">
        <f>+Y84*I_Vendite_Acquisti!AA18</f>
        <v>0</v>
      </c>
      <c r="Z106" s="113">
        <f>+Z84*I_Vendite_Acquisti!AB18</f>
        <v>0</v>
      </c>
      <c r="AA106" s="113">
        <f>+AA84*I_Vendite_Acquisti!AC18</f>
        <v>0</v>
      </c>
      <c r="AB106" s="113">
        <f>+AB84*I_Vendite_Acquisti!AD18</f>
        <v>0</v>
      </c>
      <c r="AC106" s="113">
        <f>+AC84*I_Vendite_Acquisti!AE18</f>
        <v>0</v>
      </c>
      <c r="AD106" s="113">
        <f>+AD84*I_Vendite_Acquisti!AF18</f>
        <v>0</v>
      </c>
      <c r="AE106" s="113">
        <f>+AE84*I_Vendite_Acquisti!AG18</f>
        <v>0</v>
      </c>
      <c r="AF106" s="113">
        <f>+AF84*I_Vendite_Acquisti!AH18</f>
        <v>0</v>
      </c>
      <c r="AG106" s="113">
        <f>+AG84*I_Vendite_Acquisti!AI18</f>
        <v>0</v>
      </c>
      <c r="AH106" s="113">
        <f>+AH84*I_Vendite_Acquisti!AJ18</f>
        <v>0</v>
      </c>
      <c r="AI106" s="113">
        <f>+AI84*I_Vendite_Acquisti!AK18</f>
        <v>0</v>
      </c>
      <c r="AJ106" s="113">
        <f>+AJ84*I_Vendite_Acquisti!AL18</f>
        <v>0</v>
      </c>
      <c r="AK106" s="113">
        <f>+AK84*I_Vendite_Acquisti!AM18</f>
        <v>0</v>
      </c>
      <c r="AL106" s="113">
        <f>+AL84*I_Vendite_Acquisti!AN18</f>
        <v>0</v>
      </c>
      <c r="AM106" s="114">
        <f>+AM84*I_Vendite_Acquisti!AO18</f>
        <v>0</v>
      </c>
    </row>
    <row r="107" spans="3:39" ht="14.4" x14ac:dyDescent="0.3">
      <c r="C107" s="51" t="str">
        <f t="shared" si="21"/>
        <v>Prodotto 11</v>
      </c>
      <c r="D107" s="112">
        <f>+D85*I_Vendite_Acquisti!F19</f>
        <v>0</v>
      </c>
      <c r="E107" s="113">
        <f>+E85*I_Vendite_Acquisti!G19</f>
        <v>0</v>
      </c>
      <c r="F107" s="113">
        <f>+F85*I_Vendite_Acquisti!H19</f>
        <v>0</v>
      </c>
      <c r="G107" s="113">
        <f>+G85*I_Vendite_Acquisti!I19</f>
        <v>0</v>
      </c>
      <c r="H107" s="113">
        <f>+H85*I_Vendite_Acquisti!J19</f>
        <v>0</v>
      </c>
      <c r="I107" s="113">
        <f>+I85*I_Vendite_Acquisti!K19</f>
        <v>0</v>
      </c>
      <c r="J107" s="113">
        <f>+J85*I_Vendite_Acquisti!L19</f>
        <v>0</v>
      </c>
      <c r="K107" s="113">
        <f>+K85*I_Vendite_Acquisti!M19</f>
        <v>0</v>
      </c>
      <c r="L107" s="113">
        <f>+L85*I_Vendite_Acquisti!N19</f>
        <v>0</v>
      </c>
      <c r="M107" s="113">
        <f>+M85*I_Vendite_Acquisti!O19</f>
        <v>0</v>
      </c>
      <c r="N107" s="113">
        <f>+N85*I_Vendite_Acquisti!P19</f>
        <v>0</v>
      </c>
      <c r="O107" s="113">
        <f>+O85*I_Vendite_Acquisti!Q19</f>
        <v>0</v>
      </c>
      <c r="P107" s="113">
        <f>+P85*I_Vendite_Acquisti!R19</f>
        <v>0</v>
      </c>
      <c r="Q107" s="113">
        <f>+Q85*I_Vendite_Acquisti!S19</f>
        <v>0</v>
      </c>
      <c r="R107" s="113">
        <f>+R85*I_Vendite_Acquisti!T19</f>
        <v>0</v>
      </c>
      <c r="S107" s="113">
        <f>+S85*I_Vendite_Acquisti!U19</f>
        <v>0</v>
      </c>
      <c r="T107" s="113">
        <f>+T85*I_Vendite_Acquisti!V19</f>
        <v>0</v>
      </c>
      <c r="U107" s="113">
        <f>+U85*I_Vendite_Acquisti!W19</f>
        <v>0</v>
      </c>
      <c r="V107" s="113">
        <f>+V85*I_Vendite_Acquisti!X19</f>
        <v>0</v>
      </c>
      <c r="W107" s="113">
        <f>+W85*I_Vendite_Acquisti!Y19</f>
        <v>0</v>
      </c>
      <c r="X107" s="113">
        <f>+X85*I_Vendite_Acquisti!Z19</f>
        <v>0</v>
      </c>
      <c r="Y107" s="113">
        <f>+Y85*I_Vendite_Acquisti!AA19</f>
        <v>0</v>
      </c>
      <c r="Z107" s="113">
        <f>+Z85*I_Vendite_Acquisti!AB19</f>
        <v>0</v>
      </c>
      <c r="AA107" s="113">
        <f>+AA85*I_Vendite_Acquisti!AC19</f>
        <v>0</v>
      </c>
      <c r="AB107" s="113">
        <f>+AB85*I_Vendite_Acquisti!AD19</f>
        <v>0</v>
      </c>
      <c r="AC107" s="113">
        <f>+AC85*I_Vendite_Acquisti!AE19</f>
        <v>0</v>
      </c>
      <c r="AD107" s="113">
        <f>+AD85*I_Vendite_Acquisti!AF19</f>
        <v>0</v>
      </c>
      <c r="AE107" s="113">
        <f>+AE85*I_Vendite_Acquisti!AG19</f>
        <v>0</v>
      </c>
      <c r="AF107" s="113">
        <f>+AF85*I_Vendite_Acquisti!AH19</f>
        <v>0</v>
      </c>
      <c r="AG107" s="113">
        <f>+AG85*I_Vendite_Acquisti!AI19</f>
        <v>0</v>
      </c>
      <c r="AH107" s="113">
        <f>+AH85*I_Vendite_Acquisti!AJ19</f>
        <v>0</v>
      </c>
      <c r="AI107" s="113">
        <f>+AI85*I_Vendite_Acquisti!AK19</f>
        <v>0</v>
      </c>
      <c r="AJ107" s="113">
        <f>+AJ85*I_Vendite_Acquisti!AL19</f>
        <v>0</v>
      </c>
      <c r="AK107" s="113">
        <f>+AK85*I_Vendite_Acquisti!AM19</f>
        <v>0</v>
      </c>
      <c r="AL107" s="113">
        <f>+AL85*I_Vendite_Acquisti!AN19</f>
        <v>0</v>
      </c>
      <c r="AM107" s="114">
        <f>+AM85*I_Vendite_Acquisti!AO19</f>
        <v>0</v>
      </c>
    </row>
    <row r="108" spans="3:39" ht="14.4" x14ac:dyDescent="0.3">
      <c r="C108" s="51" t="str">
        <f t="shared" si="21"/>
        <v>Prodotto 12</v>
      </c>
      <c r="D108" s="112">
        <f>+D86*I_Vendite_Acquisti!F20</f>
        <v>0</v>
      </c>
      <c r="E108" s="113">
        <f>+E86*I_Vendite_Acquisti!G20</f>
        <v>0</v>
      </c>
      <c r="F108" s="113">
        <f>+F86*I_Vendite_Acquisti!H20</f>
        <v>0</v>
      </c>
      <c r="G108" s="113">
        <f>+G86*I_Vendite_Acquisti!I20</f>
        <v>0</v>
      </c>
      <c r="H108" s="113">
        <f>+H86*I_Vendite_Acquisti!J20</f>
        <v>0</v>
      </c>
      <c r="I108" s="113">
        <f>+I86*I_Vendite_Acquisti!K20</f>
        <v>0</v>
      </c>
      <c r="J108" s="113">
        <f>+J86*I_Vendite_Acquisti!L20</f>
        <v>0</v>
      </c>
      <c r="K108" s="113">
        <f>+K86*I_Vendite_Acquisti!M20</f>
        <v>0</v>
      </c>
      <c r="L108" s="113">
        <f>+L86*I_Vendite_Acquisti!N20</f>
        <v>0</v>
      </c>
      <c r="M108" s="113">
        <f>+M86*I_Vendite_Acquisti!O20</f>
        <v>0</v>
      </c>
      <c r="N108" s="113">
        <f>+N86*I_Vendite_Acquisti!P20</f>
        <v>0</v>
      </c>
      <c r="O108" s="113">
        <f>+O86*I_Vendite_Acquisti!Q20</f>
        <v>0</v>
      </c>
      <c r="P108" s="113">
        <f>+P86*I_Vendite_Acquisti!R20</f>
        <v>0</v>
      </c>
      <c r="Q108" s="113">
        <f>+Q86*I_Vendite_Acquisti!S20</f>
        <v>0</v>
      </c>
      <c r="R108" s="113">
        <f>+R86*I_Vendite_Acquisti!T20</f>
        <v>0</v>
      </c>
      <c r="S108" s="113">
        <f>+S86*I_Vendite_Acquisti!U20</f>
        <v>0</v>
      </c>
      <c r="T108" s="113">
        <f>+T86*I_Vendite_Acquisti!V20</f>
        <v>0</v>
      </c>
      <c r="U108" s="113">
        <f>+U86*I_Vendite_Acquisti!W20</f>
        <v>0</v>
      </c>
      <c r="V108" s="113">
        <f>+V86*I_Vendite_Acquisti!X20</f>
        <v>0</v>
      </c>
      <c r="W108" s="113">
        <f>+W86*I_Vendite_Acquisti!Y20</f>
        <v>0</v>
      </c>
      <c r="X108" s="113">
        <f>+X86*I_Vendite_Acquisti!Z20</f>
        <v>0</v>
      </c>
      <c r="Y108" s="113">
        <f>+Y86*I_Vendite_Acquisti!AA20</f>
        <v>0</v>
      </c>
      <c r="Z108" s="113">
        <f>+Z86*I_Vendite_Acquisti!AB20</f>
        <v>0</v>
      </c>
      <c r="AA108" s="113">
        <f>+AA86*I_Vendite_Acquisti!AC20</f>
        <v>0</v>
      </c>
      <c r="AB108" s="113">
        <f>+AB86*I_Vendite_Acquisti!AD20</f>
        <v>0</v>
      </c>
      <c r="AC108" s="113">
        <f>+AC86*I_Vendite_Acquisti!AE20</f>
        <v>0</v>
      </c>
      <c r="AD108" s="113">
        <f>+AD86*I_Vendite_Acquisti!AF20</f>
        <v>0</v>
      </c>
      <c r="AE108" s="113">
        <f>+AE86*I_Vendite_Acquisti!AG20</f>
        <v>0</v>
      </c>
      <c r="AF108" s="113">
        <f>+AF86*I_Vendite_Acquisti!AH20</f>
        <v>0</v>
      </c>
      <c r="AG108" s="113">
        <f>+AG86*I_Vendite_Acquisti!AI20</f>
        <v>0</v>
      </c>
      <c r="AH108" s="113">
        <f>+AH86*I_Vendite_Acquisti!AJ20</f>
        <v>0</v>
      </c>
      <c r="AI108" s="113">
        <f>+AI86*I_Vendite_Acquisti!AK20</f>
        <v>0</v>
      </c>
      <c r="AJ108" s="113">
        <f>+AJ86*I_Vendite_Acquisti!AL20</f>
        <v>0</v>
      </c>
      <c r="AK108" s="113">
        <f>+AK86*I_Vendite_Acquisti!AM20</f>
        <v>0</v>
      </c>
      <c r="AL108" s="113">
        <f>+AL86*I_Vendite_Acquisti!AN20</f>
        <v>0</v>
      </c>
      <c r="AM108" s="114">
        <f>+AM86*I_Vendite_Acquisti!AO20</f>
        <v>0</v>
      </c>
    </row>
    <row r="109" spans="3:39" ht="14.4" x14ac:dyDescent="0.3">
      <c r="C109" s="51" t="str">
        <f t="shared" si="21"/>
        <v>Prodotto 13</v>
      </c>
      <c r="D109" s="112">
        <f>+D87*I_Vendite_Acquisti!F21</f>
        <v>0</v>
      </c>
      <c r="E109" s="113">
        <f>+E87*I_Vendite_Acquisti!G21</f>
        <v>0</v>
      </c>
      <c r="F109" s="113">
        <f>+F87*I_Vendite_Acquisti!H21</f>
        <v>0</v>
      </c>
      <c r="G109" s="113">
        <f>+G87*I_Vendite_Acquisti!I21</f>
        <v>0</v>
      </c>
      <c r="H109" s="113">
        <f>+H87*I_Vendite_Acquisti!J21</f>
        <v>0</v>
      </c>
      <c r="I109" s="113">
        <f>+I87*I_Vendite_Acquisti!K21</f>
        <v>0</v>
      </c>
      <c r="J109" s="113">
        <f>+J87*I_Vendite_Acquisti!L21</f>
        <v>0</v>
      </c>
      <c r="K109" s="113">
        <f>+K87*I_Vendite_Acquisti!M21</f>
        <v>0</v>
      </c>
      <c r="L109" s="113">
        <f>+L87*I_Vendite_Acquisti!N21</f>
        <v>0</v>
      </c>
      <c r="M109" s="113">
        <f>+M87*I_Vendite_Acquisti!O21</f>
        <v>0</v>
      </c>
      <c r="N109" s="113">
        <f>+N87*I_Vendite_Acquisti!P21</f>
        <v>0</v>
      </c>
      <c r="O109" s="113">
        <f>+O87*I_Vendite_Acquisti!Q21</f>
        <v>0</v>
      </c>
      <c r="P109" s="113">
        <f>+P87*I_Vendite_Acquisti!R21</f>
        <v>0</v>
      </c>
      <c r="Q109" s="113">
        <f>+Q87*I_Vendite_Acquisti!S21</f>
        <v>0</v>
      </c>
      <c r="R109" s="113">
        <f>+R87*I_Vendite_Acquisti!T21</f>
        <v>0</v>
      </c>
      <c r="S109" s="113">
        <f>+S87*I_Vendite_Acquisti!U21</f>
        <v>0</v>
      </c>
      <c r="T109" s="113">
        <f>+T87*I_Vendite_Acquisti!V21</f>
        <v>0</v>
      </c>
      <c r="U109" s="113">
        <f>+U87*I_Vendite_Acquisti!W21</f>
        <v>0</v>
      </c>
      <c r="V109" s="113">
        <f>+V87*I_Vendite_Acquisti!X21</f>
        <v>0</v>
      </c>
      <c r="W109" s="113">
        <f>+W87*I_Vendite_Acquisti!Y21</f>
        <v>0</v>
      </c>
      <c r="X109" s="113">
        <f>+X87*I_Vendite_Acquisti!Z21</f>
        <v>0</v>
      </c>
      <c r="Y109" s="113">
        <f>+Y87*I_Vendite_Acquisti!AA21</f>
        <v>0</v>
      </c>
      <c r="Z109" s="113">
        <f>+Z87*I_Vendite_Acquisti!AB21</f>
        <v>0</v>
      </c>
      <c r="AA109" s="113">
        <f>+AA87*I_Vendite_Acquisti!AC21</f>
        <v>0</v>
      </c>
      <c r="AB109" s="113">
        <f>+AB87*I_Vendite_Acquisti!AD21</f>
        <v>0</v>
      </c>
      <c r="AC109" s="113">
        <f>+AC87*I_Vendite_Acquisti!AE21</f>
        <v>0</v>
      </c>
      <c r="AD109" s="113">
        <f>+AD87*I_Vendite_Acquisti!AF21</f>
        <v>0</v>
      </c>
      <c r="AE109" s="113">
        <f>+AE87*I_Vendite_Acquisti!AG21</f>
        <v>0</v>
      </c>
      <c r="AF109" s="113">
        <f>+AF87*I_Vendite_Acquisti!AH21</f>
        <v>0</v>
      </c>
      <c r="AG109" s="113">
        <f>+AG87*I_Vendite_Acquisti!AI21</f>
        <v>0</v>
      </c>
      <c r="AH109" s="113">
        <f>+AH87*I_Vendite_Acquisti!AJ21</f>
        <v>0</v>
      </c>
      <c r="AI109" s="113">
        <f>+AI87*I_Vendite_Acquisti!AK21</f>
        <v>0</v>
      </c>
      <c r="AJ109" s="113">
        <f>+AJ87*I_Vendite_Acquisti!AL21</f>
        <v>0</v>
      </c>
      <c r="AK109" s="113">
        <f>+AK87*I_Vendite_Acquisti!AM21</f>
        <v>0</v>
      </c>
      <c r="AL109" s="113">
        <f>+AL87*I_Vendite_Acquisti!AN21</f>
        <v>0</v>
      </c>
      <c r="AM109" s="114">
        <f>+AM87*I_Vendite_Acquisti!AO21</f>
        <v>0</v>
      </c>
    </row>
    <row r="110" spans="3:39" ht="14.4" x14ac:dyDescent="0.3">
      <c r="C110" s="51" t="str">
        <f t="shared" si="21"/>
        <v>Prodotto 14</v>
      </c>
      <c r="D110" s="112">
        <f>+D88*I_Vendite_Acquisti!F22</f>
        <v>0</v>
      </c>
      <c r="E110" s="113">
        <f>+E88*I_Vendite_Acquisti!G22</f>
        <v>0</v>
      </c>
      <c r="F110" s="113">
        <f>+F88*I_Vendite_Acquisti!H22</f>
        <v>0</v>
      </c>
      <c r="G110" s="113">
        <f>+G88*I_Vendite_Acquisti!I22</f>
        <v>0</v>
      </c>
      <c r="H110" s="113">
        <f>+H88*I_Vendite_Acquisti!J22</f>
        <v>0</v>
      </c>
      <c r="I110" s="113">
        <f>+I88*I_Vendite_Acquisti!K22</f>
        <v>0</v>
      </c>
      <c r="J110" s="113">
        <f>+J88*I_Vendite_Acquisti!L22</f>
        <v>0</v>
      </c>
      <c r="K110" s="113">
        <f>+K88*I_Vendite_Acquisti!M22</f>
        <v>0</v>
      </c>
      <c r="L110" s="113">
        <f>+L88*I_Vendite_Acquisti!N22</f>
        <v>0</v>
      </c>
      <c r="M110" s="113">
        <f>+M88*I_Vendite_Acquisti!O22</f>
        <v>0</v>
      </c>
      <c r="N110" s="113">
        <f>+N88*I_Vendite_Acquisti!P22</f>
        <v>0</v>
      </c>
      <c r="O110" s="113">
        <f>+O88*I_Vendite_Acquisti!Q22</f>
        <v>0</v>
      </c>
      <c r="P110" s="113">
        <f>+P88*I_Vendite_Acquisti!R22</f>
        <v>0</v>
      </c>
      <c r="Q110" s="113">
        <f>+Q88*I_Vendite_Acquisti!S22</f>
        <v>0</v>
      </c>
      <c r="R110" s="113">
        <f>+R88*I_Vendite_Acquisti!T22</f>
        <v>0</v>
      </c>
      <c r="S110" s="113">
        <f>+S88*I_Vendite_Acquisti!U22</f>
        <v>0</v>
      </c>
      <c r="T110" s="113">
        <f>+T88*I_Vendite_Acquisti!V22</f>
        <v>0</v>
      </c>
      <c r="U110" s="113">
        <f>+U88*I_Vendite_Acquisti!W22</f>
        <v>0</v>
      </c>
      <c r="V110" s="113">
        <f>+V88*I_Vendite_Acquisti!X22</f>
        <v>0</v>
      </c>
      <c r="W110" s="113">
        <f>+W88*I_Vendite_Acquisti!Y22</f>
        <v>0</v>
      </c>
      <c r="X110" s="113">
        <f>+X88*I_Vendite_Acquisti!Z22</f>
        <v>0</v>
      </c>
      <c r="Y110" s="113">
        <f>+Y88*I_Vendite_Acquisti!AA22</f>
        <v>0</v>
      </c>
      <c r="Z110" s="113">
        <f>+Z88*I_Vendite_Acquisti!AB22</f>
        <v>0</v>
      </c>
      <c r="AA110" s="113">
        <f>+AA88*I_Vendite_Acquisti!AC22</f>
        <v>0</v>
      </c>
      <c r="AB110" s="113">
        <f>+AB88*I_Vendite_Acquisti!AD22</f>
        <v>0</v>
      </c>
      <c r="AC110" s="113">
        <f>+AC88*I_Vendite_Acquisti!AE22</f>
        <v>0</v>
      </c>
      <c r="AD110" s="113">
        <f>+AD88*I_Vendite_Acquisti!AF22</f>
        <v>0</v>
      </c>
      <c r="AE110" s="113">
        <f>+AE88*I_Vendite_Acquisti!AG22</f>
        <v>0</v>
      </c>
      <c r="AF110" s="113">
        <f>+AF88*I_Vendite_Acquisti!AH22</f>
        <v>0</v>
      </c>
      <c r="AG110" s="113">
        <f>+AG88*I_Vendite_Acquisti!AI22</f>
        <v>0</v>
      </c>
      <c r="AH110" s="113">
        <f>+AH88*I_Vendite_Acquisti!AJ22</f>
        <v>0</v>
      </c>
      <c r="AI110" s="113">
        <f>+AI88*I_Vendite_Acquisti!AK22</f>
        <v>0</v>
      </c>
      <c r="AJ110" s="113">
        <f>+AJ88*I_Vendite_Acquisti!AL22</f>
        <v>0</v>
      </c>
      <c r="AK110" s="113">
        <f>+AK88*I_Vendite_Acquisti!AM22</f>
        <v>0</v>
      </c>
      <c r="AL110" s="113">
        <f>+AL88*I_Vendite_Acquisti!AN22</f>
        <v>0</v>
      </c>
      <c r="AM110" s="114">
        <f>+AM88*I_Vendite_Acquisti!AO22</f>
        <v>0</v>
      </c>
    </row>
    <row r="111" spans="3:39" ht="14.4" x14ac:dyDescent="0.3">
      <c r="C111" s="51" t="str">
        <f t="shared" si="21"/>
        <v>Prodotto 15</v>
      </c>
      <c r="D111" s="112">
        <f>+D89*I_Vendite_Acquisti!F23</f>
        <v>0</v>
      </c>
      <c r="E111" s="113">
        <f>+E89*I_Vendite_Acquisti!G23</f>
        <v>0</v>
      </c>
      <c r="F111" s="113">
        <f>+F89*I_Vendite_Acquisti!H23</f>
        <v>0</v>
      </c>
      <c r="G111" s="113">
        <f>+G89*I_Vendite_Acquisti!I23</f>
        <v>0</v>
      </c>
      <c r="H111" s="113">
        <f>+H89*I_Vendite_Acquisti!J23</f>
        <v>0</v>
      </c>
      <c r="I111" s="113">
        <f>+I89*I_Vendite_Acquisti!K23</f>
        <v>0</v>
      </c>
      <c r="J111" s="113">
        <f>+J89*I_Vendite_Acquisti!L23</f>
        <v>0</v>
      </c>
      <c r="K111" s="113">
        <f>+K89*I_Vendite_Acquisti!M23</f>
        <v>0</v>
      </c>
      <c r="L111" s="113">
        <f>+L89*I_Vendite_Acquisti!N23</f>
        <v>0</v>
      </c>
      <c r="M111" s="113">
        <f>+M89*I_Vendite_Acquisti!O23</f>
        <v>0</v>
      </c>
      <c r="N111" s="113">
        <f>+N89*I_Vendite_Acquisti!P23</f>
        <v>0</v>
      </c>
      <c r="O111" s="113">
        <f>+O89*I_Vendite_Acquisti!Q23</f>
        <v>0</v>
      </c>
      <c r="P111" s="113">
        <f>+P89*I_Vendite_Acquisti!R23</f>
        <v>0</v>
      </c>
      <c r="Q111" s="113">
        <f>+Q89*I_Vendite_Acquisti!S23</f>
        <v>0</v>
      </c>
      <c r="R111" s="113">
        <f>+R89*I_Vendite_Acquisti!T23</f>
        <v>0</v>
      </c>
      <c r="S111" s="113">
        <f>+S89*I_Vendite_Acquisti!U23</f>
        <v>0</v>
      </c>
      <c r="T111" s="113">
        <f>+T89*I_Vendite_Acquisti!V23</f>
        <v>0</v>
      </c>
      <c r="U111" s="113">
        <f>+U89*I_Vendite_Acquisti!W23</f>
        <v>0</v>
      </c>
      <c r="V111" s="113">
        <f>+V89*I_Vendite_Acquisti!X23</f>
        <v>0</v>
      </c>
      <c r="W111" s="113">
        <f>+W89*I_Vendite_Acquisti!Y23</f>
        <v>0</v>
      </c>
      <c r="X111" s="113">
        <f>+X89*I_Vendite_Acquisti!Z23</f>
        <v>0</v>
      </c>
      <c r="Y111" s="113">
        <f>+Y89*I_Vendite_Acquisti!AA23</f>
        <v>0</v>
      </c>
      <c r="Z111" s="113">
        <f>+Z89*I_Vendite_Acquisti!AB23</f>
        <v>0</v>
      </c>
      <c r="AA111" s="113">
        <f>+AA89*I_Vendite_Acquisti!AC23</f>
        <v>0</v>
      </c>
      <c r="AB111" s="113">
        <f>+AB89*I_Vendite_Acquisti!AD23</f>
        <v>0</v>
      </c>
      <c r="AC111" s="113">
        <f>+AC89*I_Vendite_Acquisti!AE23</f>
        <v>0</v>
      </c>
      <c r="AD111" s="113">
        <f>+AD89*I_Vendite_Acquisti!AF23</f>
        <v>0</v>
      </c>
      <c r="AE111" s="113">
        <f>+AE89*I_Vendite_Acquisti!AG23</f>
        <v>0</v>
      </c>
      <c r="AF111" s="113">
        <f>+AF89*I_Vendite_Acquisti!AH23</f>
        <v>0</v>
      </c>
      <c r="AG111" s="113">
        <f>+AG89*I_Vendite_Acquisti!AI23</f>
        <v>0</v>
      </c>
      <c r="AH111" s="113">
        <f>+AH89*I_Vendite_Acquisti!AJ23</f>
        <v>0</v>
      </c>
      <c r="AI111" s="113">
        <f>+AI89*I_Vendite_Acquisti!AK23</f>
        <v>0</v>
      </c>
      <c r="AJ111" s="113">
        <f>+AJ89*I_Vendite_Acquisti!AL23</f>
        <v>0</v>
      </c>
      <c r="AK111" s="113">
        <f>+AK89*I_Vendite_Acquisti!AM23</f>
        <v>0</v>
      </c>
      <c r="AL111" s="113">
        <f>+AL89*I_Vendite_Acquisti!AN23</f>
        <v>0</v>
      </c>
      <c r="AM111" s="114">
        <f>+AM89*I_Vendite_Acquisti!AO23</f>
        <v>0</v>
      </c>
    </row>
    <row r="112" spans="3:39" ht="14.4" x14ac:dyDescent="0.3">
      <c r="C112" s="51" t="str">
        <f t="shared" si="21"/>
        <v>Prodotto 16</v>
      </c>
      <c r="D112" s="112">
        <f>+D90*I_Vendite_Acquisti!F24</f>
        <v>0</v>
      </c>
      <c r="E112" s="113">
        <f>+E90*I_Vendite_Acquisti!G24</f>
        <v>0</v>
      </c>
      <c r="F112" s="113">
        <f>+F90*I_Vendite_Acquisti!H24</f>
        <v>0</v>
      </c>
      <c r="G112" s="113">
        <f>+G90*I_Vendite_Acquisti!I24</f>
        <v>0</v>
      </c>
      <c r="H112" s="113">
        <f>+H90*I_Vendite_Acquisti!J24</f>
        <v>0</v>
      </c>
      <c r="I112" s="113">
        <f>+I90*I_Vendite_Acquisti!K24</f>
        <v>0</v>
      </c>
      <c r="J112" s="113">
        <f>+J90*I_Vendite_Acquisti!L24</f>
        <v>0</v>
      </c>
      <c r="K112" s="113">
        <f>+K90*I_Vendite_Acquisti!M24</f>
        <v>0</v>
      </c>
      <c r="L112" s="113">
        <f>+L90*I_Vendite_Acquisti!N24</f>
        <v>0</v>
      </c>
      <c r="M112" s="113">
        <f>+M90*I_Vendite_Acquisti!O24</f>
        <v>0</v>
      </c>
      <c r="N112" s="113">
        <f>+N90*I_Vendite_Acquisti!P24</f>
        <v>0</v>
      </c>
      <c r="O112" s="113">
        <f>+O90*I_Vendite_Acquisti!Q24</f>
        <v>0</v>
      </c>
      <c r="P112" s="113">
        <f>+P90*I_Vendite_Acquisti!R24</f>
        <v>0</v>
      </c>
      <c r="Q112" s="113">
        <f>+Q90*I_Vendite_Acquisti!S24</f>
        <v>0</v>
      </c>
      <c r="R112" s="113">
        <f>+R90*I_Vendite_Acquisti!T24</f>
        <v>0</v>
      </c>
      <c r="S112" s="113">
        <f>+S90*I_Vendite_Acquisti!U24</f>
        <v>0</v>
      </c>
      <c r="T112" s="113">
        <f>+T90*I_Vendite_Acquisti!V24</f>
        <v>0</v>
      </c>
      <c r="U112" s="113">
        <f>+U90*I_Vendite_Acquisti!W24</f>
        <v>0</v>
      </c>
      <c r="V112" s="113">
        <f>+V90*I_Vendite_Acquisti!X24</f>
        <v>0</v>
      </c>
      <c r="W112" s="113">
        <f>+W90*I_Vendite_Acquisti!Y24</f>
        <v>0</v>
      </c>
      <c r="X112" s="113">
        <f>+X90*I_Vendite_Acquisti!Z24</f>
        <v>0</v>
      </c>
      <c r="Y112" s="113">
        <f>+Y90*I_Vendite_Acquisti!AA24</f>
        <v>0</v>
      </c>
      <c r="Z112" s="113">
        <f>+Z90*I_Vendite_Acquisti!AB24</f>
        <v>0</v>
      </c>
      <c r="AA112" s="113">
        <f>+AA90*I_Vendite_Acquisti!AC24</f>
        <v>0</v>
      </c>
      <c r="AB112" s="113">
        <f>+AB90*I_Vendite_Acquisti!AD24</f>
        <v>0</v>
      </c>
      <c r="AC112" s="113">
        <f>+AC90*I_Vendite_Acquisti!AE24</f>
        <v>0</v>
      </c>
      <c r="AD112" s="113">
        <f>+AD90*I_Vendite_Acquisti!AF24</f>
        <v>0</v>
      </c>
      <c r="AE112" s="113">
        <f>+AE90*I_Vendite_Acquisti!AG24</f>
        <v>0</v>
      </c>
      <c r="AF112" s="113">
        <f>+AF90*I_Vendite_Acquisti!AH24</f>
        <v>0</v>
      </c>
      <c r="AG112" s="113">
        <f>+AG90*I_Vendite_Acquisti!AI24</f>
        <v>0</v>
      </c>
      <c r="AH112" s="113">
        <f>+AH90*I_Vendite_Acquisti!AJ24</f>
        <v>0</v>
      </c>
      <c r="AI112" s="113">
        <f>+AI90*I_Vendite_Acquisti!AK24</f>
        <v>0</v>
      </c>
      <c r="AJ112" s="113">
        <f>+AJ90*I_Vendite_Acquisti!AL24</f>
        <v>0</v>
      </c>
      <c r="AK112" s="113">
        <f>+AK90*I_Vendite_Acquisti!AM24</f>
        <v>0</v>
      </c>
      <c r="AL112" s="113">
        <f>+AL90*I_Vendite_Acquisti!AN24</f>
        <v>0</v>
      </c>
      <c r="AM112" s="114">
        <f>+AM90*I_Vendite_Acquisti!AO24</f>
        <v>0</v>
      </c>
    </row>
    <row r="113" spans="3:39" ht="14.4" x14ac:dyDescent="0.3">
      <c r="C113" s="51" t="str">
        <f t="shared" si="21"/>
        <v>Prodotto 17</v>
      </c>
      <c r="D113" s="112">
        <f>+D91*I_Vendite_Acquisti!F25</f>
        <v>0</v>
      </c>
      <c r="E113" s="113">
        <f>+E91*I_Vendite_Acquisti!G25</f>
        <v>0</v>
      </c>
      <c r="F113" s="113">
        <f>+F91*I_Vendite_Acquisti!H25</f>
        <v>0</v>
      </c>
      <c r="G113" s="113">
        <f>+G91*I_Vendite_Acquisti!I25</f>
        <v>0</v>
      </c>
      <c r="H113" s="113">
        <f>+H91*I_Vendite_Acquisti!J25</f>
        <v>0</v>
      </c>
      <c r="I113" s="113">
        <f>+I91*I_Vendite_Acquisti!K25</f>
        <v>0</v>
      </c>
      <c r="J113" s="113">
        <f>+J91*I_Vendite_Acquisti!L25</f>
        <v>0</v>
      </c>
      <c r="K113" s="113">
        <f>+K91*I_Vendite_Acquisti!M25</f>
        <v>0</v>
      </c>
      <c r="L113" s="113">
        <f>+L91*I_Vendite_Acquisti!N25</f>
        <v>0</v>
      </c>
      <c r="M113" s="113">
        <f>+M91*I_Vendite_Acquisti!O25</f>
        <v>0</v>
      </c>
      <c r="N113" s="113">
        <f>+N91*I_Vendite_Acquisti!P25</f>
        <v>0</v>
      </c>
      <c r="O113" s="113">
        <f>+O91*I_Vendite_Acquisti!Q25</f>
        <v>0</v>
      </c>
      <c r="P113" s="113">
        <f>+P91*I_Vendite_Acquisti!R25</f>
        <v>0</v>
      </c>
      <c r="Q113" s="113">
        <f>+Q91*I_Vendite_Acquisti!S25</f>
        <v>0</v>
      </c>
      <c r="R113" s="113">
        <f>+R91*I_Vendite_Acquisti!T25</f>
        <v>0</v>
      </c>
      <c r="S113" s="113">
        <f>+S91*I_Vendite_Acquisti!U25</f>
        <v>0</v>
      </c>
      <c r="T113" s="113">
        <f>+T91*I_Vendite_Acquisti!V25</f>
        <v>0</v>
      </c>
      <c r="U113" s="113">
        <f>+U91*I_Vendite_Acquisti!W25</f>
        <v>0</v>
      </c>
      <c r="V113" s="113">
        <f>+V91*I_Vendite_Acquisti!X25</f>
        <v>0</v>
      </c>
      <c r="W113" s="113">
        <f>+W91*I_Vendite_Acquisti!Y25</f>
        <v>0</v>
      </c>
      <c r="X113" s="113">
        <f>+X91*I_Vendite_Acquisti!Z25</f>
        <v>0</v>
      </c>
      <c r="Y113" s="113">
        <f>+Y91*I_Vendite_Acquisti!AA25</f>
        <v>0</v>
      </c>
      <c r="Z113" s="113">
        <f>+Z91*I_Vendite_Acquisti!AB25</f>
        <v>0</v>
      </c>
      <c r="AA113" s="113">
        <f>+AA91*I_Vendite_Acquisti!AC25</f>
        <v>0</v>
      </c>
      <c r="AB113" s="113">
        <f>+AB91*I_Vendite_Acquisti!AD25</f>
        <v>0</v>
      </c>
      <c r="AC113" s="113">
        <f>+AC91*I_Vendite_Acquisti!AE25</f>
        <v>0</v>
      </c>
      <c r="AD113" s="113">
        <f>+AD91*I_Vendite_Acquisti!AF25</f>
        <v>0</v>
      </c>
      <c r="AE113" s="113">
        <f>+AE91*I_Vendite_Acquisti!AG25</f>
        <v>0</v>
      </c>
      <c r="AF113" s="113">
        <f>+AF91*I_Vendite_Acquisti!AH25</f>
        <v>0</v>
      </c>
      <c r="AG113" s="113">
        <f>+AG91*I_Vendite_Acquisti!AI25</f>
        <v>0</v>
      </c>
      <c r="AH113" s="113">
        <f>+AH91*I_Vendite_Acquisti!AJ25</f>
        <v>0</v>
      </c>
      <c r="AI113" s="113">
        <f>+AI91*I_Vendite_Acquisti!AK25</f>
        <v>0</v>
      </c>
      <c r="AJ113" s="113">
        <f>+AJ91*I_Vendite_Acquisti!AL25</f>
        <v>0</v>
      </c>
      <c r="AK113" s="113">
        <f>+AK91*I_Vendite_Acquisti!AM25</f>
        <v>0</v>
      </c>
      <c r="AL113" s="113">
        <f>+AL91*I_Vendite_Acquisti!AN25</f>
        <v>0</v>
      </c>
      <c r="AM113" s="114">
        <f>+AM91*I_Vendite_Acquisti!AO25</f>
        <v>0</v>
      </c>
    </row>
    <row r="114" spans="3:39" ht="14.4" x14ac:dyDescent="0.3">
      <c r="C114" s="51" t="str">
        <f t="shared" si="21"/>
        <v>Prodotto 18</v>
      </c>
      <c r="D114" s="112">
        <f>+D92*I_Vendite_Acquisti!F26</f>
        <v>0</v>
      </c>
      <c r="E114" s="113">
        <f>+E92*I_Vendite_Acquisti!G26</f>
        <v>0</v>
      </c>
      <c r="F114" s="113">
        <f>+F92*I_Vendite_Acquisti!H26</f>
        <v>0</v>
      </c>
      <c r="G114" s="113">
        <f>+G92*I_Vendite_Acquisti!I26</f>
        <v>0</v>
      </c>
      <c r="H114" s="113">
        <f>+H92*I_Vendite_Acquisti!J26</f>
        <v>0</v>
      </c>
      <c r="I114" s="113">
        <f>+I92*I_Vendite_Acquisti!K26</f>
        <v>0</v>
      </c>
      <c r="J114" s="113">
        <f>+J92*I_Vendite_Acquisti!L26</f>
        <v>0</v>
      </c>
      <c r="K114" s="113">
        <f>+K92*I_Vendite_Acquisti!M26</f>
        <v>0</v>
      </c>
      <c r="L114" s="113">
        <f>+L92*I_Vendite_Acquisti!N26</f>
        <v>0</v>
      </c>
      <c r="M114" s="113">
        <f>+M92*I_Vendite_Acquisti!O26</f>
        <v>0</v>
      </c>
      <c r="N114" s="113">
        <f>+N92*I_Vendite_Acquisti!P26</f>
        <v>0</v>
      </c>
      <c r="O114" s="113">
        <f>+O92*I_Vendite_Acquisti!Q26</f>
        <v>0</v>
      </c>
      <c r="P114" s="113">
        <f>+P92*I_Vendite_Acquisti!R26</f>
        <v>0</v>
      </c>
      <c r="Q114" s="113">
        <f>+Q92*I_Vendite_Acquisti!S26</f>
        <v>0</v>
      </c>
      <c r="R114" s="113">
        <f>+R92*I_Vendite_Acquisti!T26</f>
        <v>0</v>
      </c>
      <c r="S114" s="113">
        <f>+S92*I_Vendite_Acquisti!U26</f>
        <v>0</v>
      </c>
      <c r="T114" s="113">
        <f>+T92*I_Vendite_Acquisti!V26</f>
        <v>0</v>
      </c>
      <c r="U114" s="113">
        <f>+U92*I_Vendite_Acquisti!W26</f>
        <v>0</v>
      </c>
      <c r="V114" s="113">
        <f>+V92*I_Vendite_Acquisti!X26</f>
        <v>0</v>
      </c>
      <c r="W114" s="113">
        <f>+W92*I_Vendite_Acquisti!Y26</f>
        <v>0</v>
      </c>
      <c r="X114" s="113">
        <f>+X92*I_Vendite_Acquisti!Z26</f>
        <v>0</v>
      </c>
      <c r="Y114" s="113">
        <f>+Y92*I_Vendite_Acquisti!AA26</f>
        <v>0</v>
      </c>
      <c r="Z114" s="113">
        <f>+Z92*I_Vendite_Acquisti!AB26</f>
        <v>0</v>
      </c>
      <c r="AA114" s="113">
        <f>+AA92*I_Vendite_Acquisti!AC26</f>
        <v>0</v>
      </c>
      <c r="AB114" s="113">
        <f>+AB92*I_Vendite_Acquisti!AD26</f>
        <v>0</v>
      </c>
      <c r="AC114" s="113">
        <f>+AC92*I_Vendite_Acquisti!AE26</f>
        <v>0</v>
      </c>
      <c r="AD114" s="113">
        <f>+AD92*I_Vendite_Acquisti!AF26</f>
        <v>0</v>
      </c>
      <c r="AE114" s="113">
        <f>+AE92*I_Vendite_Acquisti!AG26</f>
        <v>0</v>
      </c>
      <c r="AF114" s="113">
        <f>+AF92*I_Vendite_Acquisti!AH26</f>
        <v>0</v>
      </c>
      <c r="AG114" s="113">
        <f>+AG92*I_Vendite_Acquisti!AI26</f>
        <v>0</v>
      </c>
      <c r="AH114" s="113">
        <f>+AH92*I_Vendite_Acquisti!AJ26</f>
        <v>0</v>
      </c>
      <c r="AI114" s="113">
        <f>+AI92*I_Vendite_Acquisti!AK26</f>
        <v>0</v>
      </c>
      <c r="AJ114" s="113">
        <f>+AJ92*I_Vendite_Acquisti!AL26</f>
        <v>0</v>
      </c>
      <c r="AK114" s="113">
        <f>+AK92*I_Vendite_Acquisti!AM26</f>
        <v>0</v>
      </c>
      <c r="AL114" s="113">
        <f>+AL92*I_Vendite_Acquisti!AN26</f>
        <v>0</v>
      </c>
      <c r="AM114" s="114">
        <f>+AM92*I_Vendite_Acquisti!AO26</f>
        <v>0</v>
      </c>
    </row>
    <row r="115" spans="3:39" ht="14.4" x14ac:dyDescent="0.3">
      <c r="C115" s="51" t="str">
        <f t="shared" si="21"/>
        <v>Prodotto 19</v>
      </c>
      <c r="D115" s="112">
        <f>+D93*I_Vendite_Acquisti!F27</f>
        <v>0</v>
      </c>
      <c r="E115" s="113">
        <f>+E93*I_Vendite_Acquisti!G27</f>
        <v>0</v>
      </c>
      <c r="F115" s="113">
        <f>+F93*I_Vendite_Acquisti!H27</f>
        <v>0</v>
      </c>
      <c r="G115" s="113">
        <f>+G93*I_Vendite_Acquisti!I27</f>
        <v>0</v>
      </c>
      <c r="H115" s="113">
        <f>+H93*I_Vendite_Acquisti!J27</f>
        <v>0</v>
      </c>
      <c r="I115" s="113">
        <f>+I93*I_Vendite_Acquisti!K27</f>
        <v>0</v>
      </c>
      <c r="J115" s="113">
        <f>+J93*I_Vendite_Acquisti!L27</f>
        <v>0</v>
      </c>
      <c r="K115" s="113">
        <f>+K93*I_Vendite_Acquisti!M27</f>
        <v>0</v>
      </c>
      <c r="L115" s="113">
        <f>+L93*I_Vendite_Acquisti!N27</f>
        <v>0</v>
      </c>
      <c r="M115" s="113">
        <f>+M93*I_Vendite_Acquisti!O27</f>
        <v>0</v>
      </c>
      <c r="N115" s="113">
        <f>+N93*I_Vendite_Acquisti!P27</f>
        <v>0</v>
      </c>
      <c r="O115" s="113">
        <f>+O93*I_Vendite_Acquisti!Q27</f>
        <v>0</v>
      </c>
      <c r="P115" s="113">
        <f>+P93*I_Vendite_Acquisti!R27</f>
        <v>0</v>
      </c>
      <c r="Q115" s="113">
        <f>+Q93*I_Vendite_Acquisti!S27</f>
        <v>0</v>
      </c>
      <c r="R115" s="113">
        <f>+R93*I_Vendite_Acquisti!T27</f>
        <v>0</v>
      </c>
      <c r="S115" s="113">
        <f>+S93*I_Vendite_Acquisti!U27</f>
        <v>0</v>
      </c>
      <c r="T115" s="113">
        <f>+T93*I_Vendite_Acquisti!V27</f>
        <v>0</v>
      </c>
      <c r="U115" s="113">
        <f>+U93*I_Vendite_Acquisti!W27</f>
        <v>0</v>
      </c>
      <c r="V115" s="113">
        <f>+V93*I_Vendite_Acquisti!X27</f>
        <v>0</v>
      </c>
      <c r="W115" s="113">
        <f>+W93*I_Vendite_Acquisti!Y27</f>
        <v>0</v>
      </c>
      <c r="X115" s="113">
        <f>+X93*I_Vendite_Acquisti!Z27</f>
        <v>0</v>
      </c>
      <c r="Y115" s="113">
        <f>+Y93*I_Vendite_Acquisti!AA27</f>
        <v>0</v>
      </c>
      <c r="Z115" s="113">
        <f>+Z93*I_Vendite_Acquisti!AB27</f>
        <v>0</v>
      </c>
      <c r="AA115" s="113">
        <f>+AA93*I_Vendite_Acquisti!AC27</f>
        <v>0</v>
      </c>
      <c r="AB115" s="113">
        <f>+AB93*I_Vendite_Acquisti!AD27</f>
        <v>0</v>
      </c>
      <c r="AC115" s="113">
        <f>+AC93*I_Vendite_Acquisti!AE27</f>
        <v>0</v>
      </c>
      <c r="AD115" s="113">
        <f>+AD93*I_Vendite_Acquisti!AF27</f>
        <v>0</v>
      </c>
      <c r="AE115" s="113">
        <f>+AE93*I_Vendite_Acquisti!AG27</f>
        <v>0</v>
      </c>
      <c r="AF115" s="113">
        <f>+AF93*I_Vendite_Acquisti!AH27</f>
        <v>0</v>
      </c>
      <c r="AG115" s="113">
        <f>+AG93*I_Vendite_Acquisti!AI27</f>
        <v>0</v>
      </c>
      <c r="AH115" s="113">
        <f>+AH93*I_Vendite_Acquisti!AJ27</f>
        <v>0</v>
      </c>
      <c r="AI115" s="113">
        <f>+AI93*I_Vendite_Acquisti!AK27</f>
        <v>0</v>
      </c>
      <c r="AJ115" s="113">
        <f>+AJ93*I_Vendite_Acquisti!AL27</f>
        <v>0</v>
      </c>
      <c r="AK115" s="113">
        <f>+AK93*I_Vendite_Acquisti!AM27</f>
        <v>0</v>
      </c>
      <c r="AL115" s="113">
        <f>+AL93*I_Vendite_Acquisti!AN27</f>
        <v>0</v>
      </c>
      <c r="AM115" s="114">
        <f>+AM93*I_Vendite_Acquisti!AO27</f>
        <v>0</v>
      </c>
    </row>
    <row r="116" spans="3:39" ht="15" thickBot="1" x14ac:dyDescent="0.35">
      <c r="C116" s="52" t="str">
        <f t="shared" si="21"/>
        <v>Prodotto 20</v>
      </c>
      <c r="D116" s="115">
        <f>+D94*I_Vendite_Acquisti!F28</f>
        <v>0</v>
      </c>
      <c r="E116" s="116">
        <f>+E94*I_Vendite_Acquisti!G28</f>
        <v>0</v>
      </c>
      <c r="F116" s="116">
        <f>+F94*I_Vendite_Acquisti!H28</f>
        <v>0</v>
      </c>
      <c r="G116" s="116">
        <f>+G94*I_Vendite_Acquisti!I28</f>
        <v>0</v>
      </c>
      <c r="H116" s="116">
        <f>+H94*I_Vendite_Acquisti!J28</f>
        <v>0</v>
      </c>
      <c r="I116" s="116">
        <f>+I94*I_Vendite_Acquisti!K28</f>
        <v>0</v>
      </c>
      <c r="J116" s="116">
        <f>+J94*I_Vendite_Acquisti!L28</f>
        <v>0</v>
      </c>
      <c r="K116" s="116">
        <f>+K94*I_Vendite_Acquisti!M28</f>
        <v>0</v>
      </c>
      <c r="L116" s="116">
        <f>+L94*I_Vendite_Acquisti!N28</f>
        <v>0</v>
      </c>
      <c r="M116" s="116">
        <f>+M94*I_Vendite_Acquisti!O28</f>
        <v>0</v>
      </c>
      <c r="N116" s="116">
        <f>+N94*I_Vendite_Acquisti!P28</f>
        <v>0</v>
      </c>
      <c r="O116" s="116">
        <f>+O94*I_Vendite_Acquisti!Q28</f>
        <v>0</v>
      </c>
      <c r="P116" s="116">
        <f>+P94*I_Vendite_Acquisti!R28</f>
        <v>0</v>
      </c>
      <c r="Q116" s="116">
        <f>+Q94*I_Vendite_Acquisti!S28</f>
        <v>0</v>
      </c>
      <c r="R116" s="116">
        <f>+R94*I_Vendite_Acquisti!T28</f>
        <v>0</v>
      </c>
      <c r="S116" s="116">
        <f>+S94*I_Vendite_Acquisti!U28</f>
        <v>0</v>
      </c>
      <c r="T116" s="116">
        <f>+T94*I_Vendite_Acquisti!V28</f>
        <v>0</v>
      </c>
      <c r="U116" s="116">
        <f>+U94*I_Vendite_Acquisti!W28</f>
        <v>0</v>
      </c>
      <c r="V116" s="116">
        <f>+V94*I_Vendite_Acquisti!X28</f>
        <v>0</v>
      </c>
      <c r="W116" s="116">
        <f>+W94*I_Vendite_Acquisti!Y28</f>
        <v>0</v>
      </c>
      <c r="X116" s="116">
        <f>+X94*I_Vendite_Acquisti!Z28</f>
        <v>0</v>
      </c>
      <c r="Y116" s="116">
        <f>+Y94*I_Vendite_Acquisti!AA28</f>
        <v>0</v>
      </c>
      <c r="Z116" s="116">
        <f>+Z94*I_Vendite_Acquisti!AB28</f>
        <v>0</v>
      </c>
      <c r="AA116" s="116">
        <f>+AA94*I_Vendite_Acquisti!AC28</f>
        <v>0</v>
      </c>
      <c r="AB116" s="116">
        <f>+AB94*I_Vendite_Acquisti!AD28</f>
        <v>0</v>
      </c>
      <c r="AC116" s="116">
        <f>+AC94*I_Vendite_Acquisti!AE28</f>
        <v>0</v>
      </c>
      <c r="AD116" s="116">
        <f>+AD94*I_Vendite_Acquisti!AF28</f>
        <v>0</v>
      </c>
      <c r="AE116" s="116">
        <f>+AE94*I_Vendite_Acquisti!AG28</f>
        <v>0</v>
      </c>
      <c r="AF116" s="116">
        <f>+AF94*I_Vendite_Acquisti!AH28</f>
        <v>0</v>
      </c>
      <c r="AG116" s="116">
        <f>+AG94*I_Vendite_Acquisti!AI28</f>
        <v>0</v>
      </c>
      <c r="AH116" s="116">
        <f>+AH94*I_Vendite_Acquisti!AJ28</f>
        <v>0</v>
      </c>
      <c r="AI116" s="116">
        <f>+AI94*I_Vendite_Acquisti!AK28</f>
        <v>0</v>
      </c>
      <c r="AJ116" s="116">
        <f>+AJ94*I_Vendite_Acquisti!AL28</f>
        <v>0</v>
      </c>
      <c r="AK116" s="116">
        <f>+AK94*I_Vendite_Acquisti!AM28</f>
        <v>0</v>
      </c>
      <c r="AL116" s="116">
        <f>+AL94*I_Vendite_Acquisti!AN28</f>
        <v>0</v>
      </c>
      <c r="AM116" s="117">
        <f>+AM94*I_Vendite_Acquisti!AO28</f>
        <v>0</v>
      </c>
    </row>
    <row r="117" spans="3:39" x14ac:dyDescent="0.25">
      <c r="C117" s="2" t="s">
        <v>182</v>
      </c>
      <c r="D117" s="118">
        <f>SUM(D97:D116)</f>
        <v>0</v>
      </c>
      <c r="E117" s="118">
        <f t="shared" ref="E117:AM117" si="22">SUM(E97:E116)</f>
        <v>0</v>
      </c>
      <c r="F117" s="118">
        <f t="shared" si="22"/>
        <v>0</v>
      </c>
      <c r="G117" s="118">
        <f t="shared" si="22"/>
        <v>0</v>
      </c>
      <c r="H117" s="118">
        <f t="shared" si="22"/>
        <v>0</v>
      </c>
      <c r="I117" s="118">
        <f t="shared" si="22"/>
        <v>0</v>
      </c>
      <c r="J117" s="118">
        <f t="shared" si="22"/>
        <v>0</v>
      </c>
      <c r="K117" s="118">
        <f t="shared" si="22"/>
        <v>0</v>
      </c>
      <c r="L117" s="118">
        <f t="shared" si="22"/>
        <v>0</v>
      </c>
      <c r="M117" s="118">
        <f t="shared" si="22"/>
        <v>0</v>
      </c>
      <c r="N117" s="118">
        <f t="shared" si="22"/>
        <v>0</v>
      </c>
      <c r="O117" s="118">
        <f t="shared" si="22"/>
        <v>0</v>
      </c>
      <c r="P117" s="118">
        <f t="shared" si="22"/>
        <v>0</v>
      </c>
      <c r="Q117" s="118">
        <f t="shared" si="22"/>
        <v>0</v>
      </c>
      <c r="R117" s="118">
        <f t="shared" si="22"/>
        <v>0</v>
      </c>
      <c r="S117" s="118">
        <f t="shared" si="22"/>
        <v>0</v>
      </c>
      <c r="T117" s="118">
        <f t="shared" si="22"/>
        <v>0</v>
      </c>
      <c r="U117" s="118">
        <f t="shared" si="22"/>
        <v>0</v>
      </c>
      <c r="V117" s="118">
        <f t="shared" si="22"/>
        <v>0</v>
      </c>
      <c r="W117" s="118">
        <f t="shared" si="22"/>
        <v>0</v>
      </c>
      <c r="X117" s="118">
        <f t="shared" si="22"/>
        <v>0</v>
      </c>
      <c r="Y117" s="118">
        <f t="shared" si="22"/>
        <v>0</v>
      </c>
      <c r="Z117" s="118">
        <f t="shared" si="22"/>
        <v>0</v>
      </c>
      <c r="AA117" s="118">
        <f t="shared" si="22"/>
        <v>0</v>
      </c>
      <c r="AB117" s="118">
        <f t="shared" si="22"/>
        <v>0</v>
      </c>
      <c r="AC117" s="118">
        <f t="shared" si="22"/>
        <v>0</v>
      </c>
      <c r="AD117" s="118">
        <f t="shared" si="22"/>
        <v>0</v>
      </c>
      <c r="AE117" s="118">
        <f t="shared" si="22"/>
        <v>0</v>
      </c>
      <c r="AF117" s="118">
        <f t="shared" si="22"/>
        <v>0</v>
      </c>
      <c r="AG117" s="118">
        <f t="shared" si="22"/>
        <v>0</v>
      </c>
      <c r="AH117" s="118">
        <f t="shared" si="22"/>
        <v>0</v>
      </c>
      <c r="AI117" s="118">
        <f t="shared" si="22"/>
        <v>0</v>
      </c>
      <c r="AJ117" s="118">
        <f t="shared" si="22"/>
        <v>0</v>
      </c>
      <c r="AK117" s="118">
        <f t="shared" si="22"/>
        <v>0</v>
      </c>
      <c r="AL117" s="118">
        <f t="shared" si="22"/>
        <v>0</v>
      </c>
      <c r="AM117" s="118">
        <f t="shared" si="22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showGridLines="0" workbookViewId="0">
      <selection activeCell="E117" sqref="E117"/>
    </sheetView>
  </sheetViews>
  <sheetFormatPr defaultColWidth="9.33203125" defaultRowHeight="12" x14ac:dyDescent="0.25"/>
  <cols>
    <col min="1" max="1" width="10.6640625" style="16" customWidth="1"/>
    <col min="2" max="2" width="12.109375" style="1" customWidth="1"/>
    <col min="3" max="3" width="29" style="1" bestFit="1" customWidth="1"/>
    <col min="4" max="4" width="13.109375" style="1" customWidth="1"/>
    <col min="5" max="5" width="11.109375" style="1" bestFit="1" customWidth="1"/>
    <col min="6" max="6" width="11" style="1" bestFit="1" customWidth="1"/>
    <col min="7" max="40" width="10.6640625" style="1" bestFit="1" customWidth="1"/>
    <col min="41" max="16384" width="9.33203125" style="1"/>
  </cols>
  <sheetData>
    <row r="1" spans="2:40" s="16" customFormat="1" ht="11.7" customHeight="1" x14ac:dyDescent="0.25"/>
    <row r="2" spans="2:40" s="16" customFormat="1" ht="11.7" customHeight="1" x14ac:dyDescent="0.25"/>
    <row r="3" spans="2:40" s="16" customFormat="1" ht="11.7" customHeight="1" x14ac:dyDescent="0.25"/>
    <row r="4" spans="2:40" s="16" customFormat="1" x14ac:dyDescent="0.25"/>
    <row r="5" spans="2:40" s="16" customFormat="1" x14ac:dyDescent="0.25"/>
    <row r="6" spans="2:40" x14ac:dyDescent="0.25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2:40" x14ac:dyDescent="0.25">
      <c r="B7" s="1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2:40" ht="15" thickBot="1" x14ac:dyDescent="0.35">
      <c r="B8" s="2"/>
      <c r="C8" t="s">
        <v>114</v>
      </c>
      <c r="D8"/>
      <c r="E8" s="19">
        <f>+SPm!D6</f>
        <v>42766</v>
      </c>
      <c r="F8" s="19">
        <f>+SPm!E6</f>
        <v>42794</v>
      </c>
      <c r="G8" s="19">
        <f>+SPm!F6</f>
        <v>42825</v>
      </c>
      <c r="H8" s="19">
        <f>+SPm!G6</f>
        <v>42855</v>
      </c>
      <c r="I8" s="19">
        <f>+SPm!H6</f>
        <v>42886</v>
      </c>
      <c r="J8" s="19">
        <f>+SPm!I6</f>
        <v>42916</v>
      </c>
      <c r="K8" s="19">
        <f>+SPm!J6</f>
        <v>42947</v>
      </c>
      <c r="L8" s="19">
        <f>+SPm!K6</f>
        <v>42978</v>
      </c>
      <c r="M8" s="19">
        <f>+SPm!L6</f>
        <v>43008</v>
      </c>
      <c r="N8" s="19">
        <f>+SPm!M6</f>
        <v>43039</v>
      </c>
      <c r="O8" s="19">
        <f>+SPm!N6</f>
        <v>43069</v>
      </c>
      <c r="P8" s="19">
        <f>+SPm!O6</f>
        <v>43100</v>
      </c>
      <c r="Q8" s="19">
        <f>+SPm!P6</f>
        <v>43131</v>
      </c>
      <c r="R8" s="19">
        <f>+SPm!Q6</f>
        <v>43159</v>
      </c>
      <c r="S8" s="19">
        <f>+SPm!R6</f>
        <v>43190</v>
      </c>
      <c r="T8" s="19">
        <f>+SPm!S6</f>
        <v>43220</v>
      </c>
      <c r="U8" s="19">
        <f>+SPm!T6</f>
        <v>43251</v>
      </c>
      <c r="V8" s="19">
        <f>+SPm!U6</f>
        <v>43281</v>
      </c>
      <c r="W8" s="19">
        <f>+SPm!V6</f>
        <v>43312</v>
      </c>
      <c r="X8" s="19">
        <f>+SPm!W6</f>
        <v>43343</v>
      </c>
      <c r="Y8" s="19">
        <f>+SPm!X6</f>
        <v>43373</v>
      </c>
      <c r="Z8" s="19">
        <f>+SPm!Y6</f>
        <v>43404</v>
      </c>
      <c r="AA8" s="19">
        <f>+SPm!Z6</f>
        <v>43434</v>
      </c>
      <c r="AB8" s="19">
        <f>+SPm!AA6</f>
        <v>43465</v>
      </c>
      <c r="AC8" s="19">
        <f>+SPm!AB6</f>
        <v>43496</v>
      </c>
      <c r="AD8" s="19">
        <f>+SPm!AC6</f>
        <v>43524</v>
      </c>
      <c r="AE8" s="19">
        <f>+SPm!AD6</f>
        <v>43555</v>
      </c>
      <c r="AF8" s="19">
        <f>+SPm!AE6</f>
        <v>43585</v>
      </c>
      <c r="AG8" s="19">
        <f>+SPm!AF6</f>
        <v>43616</v>
      </c>
      <c r="AH8" s="19">
        <f>+SPm!AG6</f>
        <v>43646</v>
      </c>
      <c r="AI8" s="19">
        <f>+SPm!AH6</f>
        <v>43677</v>
      </c>
      <c r="AJ8" s="19">
        <f>+SPm!AI6</f>
        <v>43708</v>
      </c>
      <c r="AK8" s="19">
        <f>+SPm!AJ6</f>
        <v>43738</v>
      </c>
      <c r="AL8" s="19">
        <f>+SPm!AK6</f>
        <v>43769</v>
      </c>
      <c r="AM8" s="19">
        <f>+SPm!AL6</f>
        <v>43799</v>
      </c>
      <c r="AN8" s="19">
        <f>+SPm!AM6</f>
        <v>43830</v>
      </c>
    </row>
    <row r="9" spans="2:40" ht="14.4" x14ac:dyDescent="0.3">
      <c r="B9" s="17"/>
      <c r="C9" s="50" t="str">
        <f>+I_Vendite_Acquisti!C9</f>
        <v>Prodotto 1</v>
      </c>
      <c r="D9" s="256"/>
      <c r="E9" s="76">
        <f>+I_Vendite_Acquisti!F9*I_Vendite_Acquisti!F32</f>
        <v>35000</v>
      </c>
      <c r="F9" s="77">
        <f>+I_Vendite_Acquisti!G9*I_Vendite_Acquisti!G32</f>
        <v>35000</v>
      </c>
      <c r="G9" s="77">
        <f>+I_Vendite_Acquisti!H9*I_Vendite_Acquisti!H32</f>
        <v>35000</v>
      </c>
      <c r="H9" s="77">
        <f>+I_Vendite_Acquisti!I9*I_Vendite_Acquisti!I32</f>
        <v>35000</v>
      </c>
      <c r="I9" s="77">
        <f>+I_Vendite_Acquisti!J9*I_Vendite_Acquisti!J32</f>
        <v>35000</v>
      </c>
      <c r="J9" s="77">
        <f>+I_Vendite_Acquisti!K9*I_Vendite_Acquisti!K32</f>
        <v>35000</v>
      </c>
      <c r="K9" s="77">
        <f>+I_Vendite_Acquisti!L9*I_Vendite_Acquisti!L32</f>
        <v>35000</v>
      </c>
      <c r="L9" s="77">
        <f>+I_Vendite_Acquisti!M9*I_Vendite_Acquisti!M32</f>
        <v>35000</v>
      </c>
      <c r="M9" s="77">
        <f>+I_Vendite_Acquisti!N9*I_Vendite_Acquisti!N32</f>
        <v>35000</v>
      </c>
      <c r="N9" s="77">
        <f>+I_Vendite_Acquisti!O9*I_Vendite_Acquisti!O32</f>
        <v>35000</v>
      </c>
      <c r="O9" s="77">
        <f>+I_Vendite_Acquisti!P9*I_Vendite_Acquisti!P32</f>
        <v>35000</v>
      </c>
      <c r="P9" s="77">
        <f>+I_Vendite_Acquisti!Q9*I_Vendite_Acquisti!Q32</f>
        <v>35000</v>
      </c>
      <c r="Q9" s="77">
        <f>+I_Vendite_Acquisti!R9*I_Vendite_Acquisti!R32</f>
        <v>42500</v>
      </c>
      <c r="R9" s="77">
        <f>+I_Vendite_Acquisti!S9*I_Vendite_Acquisti!S32</f>
        <v>42500</v>
      </c>
      <c r="S9" s="77">
        <f>+I_Vendite_Acquisti!T9*I_Vendite_Acquisti!T32</f>
        <v>42500</v>
      </c>
      <c r="T9" s="77">
        <f>+I_Vendite_Acquisti!U9*I_Vendite_Acquisti!U32</f>
        <v>42500</v>
      </c>
      <c r="U9" s="77">
        <f>+I_Vendite_Acquisti!V9*I_Vendite_Acquisti!V32</f>
        <v>42500</v>
      </c>
      <c r="V9" s="77">
        <f>+I_Vendite_Acquisti!W9*I_Vendite_Acquisti!W32</f>
        <v>42500</v>
      </c>
      <c r="W9" s="77">
        <f>+I_Vendite_Acquisti!X9*I_Vendite_Acquisti!X32</f>
        <v>42500</v>
      </c>
      <c r="X9" s="77">
        <f>+I_Vendite_Acquisti!Y9*I_Vendite_Acquisti!Y32</f>
        <v>42500</v>
      </c>
      <c r="Y9" s="77">
        <f>+I_Vendite_Acquisti!Z9*I_Vendite_Acquisti!Z32</f>
        <v>42500</v>
      </c>
      <c r="Z9" s="77">
        <f>+I_Vendite_Acquisti!AA9*I_Vendite_Acquisti!AA32</f>
        <v>42500</v>
      </c>
      <c r="AA9" s="77">
        <f>+I_Vendite_Acquisti!AB9*I_Vendite_Acquisti!AB32</f>
        <v>42500</v>
      </c>
      <c r="AB9" s="77">
        <f>+I_Vendite_Acquisti!AC9*I_Vendite_Acquisti!AC32</f>
        <v>42500</v>
      </c>
      <c r="AC9" s="77">
        <f>+I_Vendite_Acquisti!AD9*I_Vendite_Acquisti!AD32</f>
        <v>42500</v>
      </c>
      <c r="AD9" s="77">
        <f>+I_Vendite_Acquisti!AE9*I_Vendite_Acquisti!AE32</f>
        <v>42500</v>
      </c>
      <c r="AE9" s="77">
        <f>+I_Vendite_Acquisti!AF9*I_Vendite_Acquisti!AF32</f>
        <v>42500</v>
      </c>
      <c r="AF9" s="77">
        <f>+I_Vendite_Acquisti!AG9*I_Vendite_Acquisti!AG32</f>
        <v>42500</v>
      </c>
      <c r="AG9" s="77">
        <f>+I_Vendite_Acquisti!AH9*I_Vendite_Acquisti!AH32</f>
        <v>42500</v>
      </c>
      <c r="AH9" s="77">
        <f>+I_Vendite_Acquisti!AI9*I_Vendite_Acquisti!AI32</f>
        <v>42500</v>
      </c>
      <c r="AI9" s="77">
        <f>+I_Vendite_Acquisti!AJ9*I_Vendite_Acquisti!AJ32</f>
        <v>42500</v>
      </c>
      <c r="AJ9" s="77">
        <f>+I_Vendite_Acquisti!AK9*I_Vendite_Acquisti!AK32</f>
        <v>42500</v>
      </c>
      <c r="AK9" s="77">
        <f>+I_Vendite_Acquisti!AL9*I_Vendite_Acquisti!AL32</f>
        <v>42500</v>
      </c>
      <c r="AL9" s="77">
        <f>+I_Vendite_Acquisti!AM9*I_Vendite_Acquisti!AM32</f>
        <v>42500</v>
      </c>
      <c r="AM9" s="77">
        <f>+I_Vendite_Acquisti!AN9*I_Vendite_Acquisti!AN32</f>
        <v>42500</v>
      </c>
      <c r="AN9" s="78">
        <f>+I_Vendite_Acquisti!AO9*I_Vendite_Acquisti!AO32</f>
        <v>42500</v>
      </c>
    </row>
    <row r="10" spans="2:40" ht="14.4" x14ac:dyDescent="0.3">
      <c r="B10" s="2"/>
      <c r="C10" s="51" t="str">
        <f>+I_Vendite_Acquisti!C10</f>
        <v>Prodotto 2</v>
      </c>
      <c r="D10" s="257"/>
      <c r="E10" s="54">
        <f>+I_Vendite_Acquisti!F10*I_Vendite_Acquisti!F33</f>
        <v>7000</v>
      </c>
      <c r="F10" s="79">
        <f>+I_Vendite_Acquisti!G10*I_Vendite_Acquisti!G33</f>
        <v>7000</v>
      </c>
      <c r="G10" s="79">
        <f>+I_Vendite_Acquisti!H10*I_Vendite_Acquisti!H33</f>
        <v>7000</v>
      </c>
      <c r="H10" s="79">
        <f>+I_Vendite_Acquisti!I10*I_Vendite_Acquisti!I33</f>
        <v>7000</v>
      </c>
      <c r="I10" s="79">
        <f>+I_Vendite_Acquisti!J10*I_Vendite_Acquisti!J33</f>
        <v>7000</v>
      </c>
      <c r="J10" s="79">
        <f>+I_Vendite_Acquisti!K10*I_Vendite_Acquisti!K33</f>
        <v>7000</v>
      </c>
      <c r="K10" s="79">
        <f>+I_Vendite_Acquisti!L10*I_Vendite_Acquisti!L33</f>
        <v>7000</v>
      </c>
      <c r="L10" s="79">
        <f>+I_Vendite_Acquisti!M10*I_Vendite_Acquisti!M33</f>
        <v>7000</v>
      </c>
      <c r="M10" s="79">
        <f>+I_Vendite_Acquisti!N10*I_Vendite_Acquisti!N33</f>
        <v>7000</v>
      </c>
      <c r="N10" s="79">
        <f>+I_Vendite_Acquisti!O10*I_Vendite_Acquisti!O33</f>
        <v>7000</v>
      </c>
      <c r="O10" s="79">
        <f>+I_Vendite_Acquisti!P10*I_Vendite_Acquisti!P33</f>
        <v>7000</v>
      </c>
      <c r="P10" s="79">
        <f>+I_Vendite_Acquisti!Q10*I_Vendite_Acquisti!Q33</f>
        <v>7000</v>
      </c>
      <c r="Q10" s="79">
        <f>+I_Vendite_Acquisti!R10*I_Vendite_Acquisti!R33</f>
        <v>8500</v>
      </c>
      <c r="R10" s="79">
        <f>+I_Vendite_Acquisti!S10*I_Vendite_Acquisti!S33</f>
        <v>8500</v>
      </c>
      <c r="S10" s="79">
        <f>+I_Vendite_Acquisti!T10*I_Vendite_Acquisti!T33</f>
        <v>8500</v>
      </c>
      <c r="T10" s="79">
        <f>+I_Vendite_Acquisti!U10*I_Vendite_Acquisti!U33</f>
        <v>8500</v>
      </c>
      <c r="U10" s="79">
        <f>+I_Vendite_Acquisti!V10*I_Vendite_Acquisti!V33</f>
        <v>8500</v>
      </c>
      <c r="V10" s="79">
        <f>+I_Vendite_Acquisti!W10*I_Vendite_Acquisti!W33</f>
        <v>8500</v>
      </c>
      <c r="W10" s="79">
        <f>+I_Vendite_Acquisti!X10*I_Vendite_Acquisti!X33</f>
        <v>8500</v>
      </c>
      <c r="X10" s="79">
        <f>+I_Vendite_Acquisti!Y10*I_Vendite_Acquisti!Y33</f>
        <v>8500</v>
      </c>
      <c r="Y10" s="79">
        <f>+I_Vendite_Acquisti!Z10*I_Vendite_Acquisti!Z33</f>
        <v>8500</v>
      </c>
      <c r="Z10" s="79">
        <f>+I_Vendite_Acquisti!AA10*I_Vendite_Acquisti!AA33</f>
        <v>8500</v>
      </c>
      <c r="AA10" s="79">
        <f>+I_Vendite_Acquisti!AB10*I_Vendite_Acquisti!AB33</f>
        <v>8500</v>
      </c>
      <c r="AB10" s="79">
        <f>+I_Vendite_Acquisti!AC10*I_Vendite_Acquisti!AC33</f>
        <v>8500</v>
      </c>
      <c r="AC10" s="79">
        <f>+I_Vendite_Acquisti!AD10*I_Vendite_Acquisti!AD33</f>
        <v>8500</v>
      </c>
      <c r="AD10" s="79">
        <f>+I_Vendite_Acquisti!AE10*I_Vendite_Acquisti!AE33</f>
        <v>8500</v>
      </c>
      <c r="AE10" s="79">
        <f>+I_Vendite_Acquisti!AF10*I_Vendite_Acquisti!AF33</f>
        <v>8500</v>
      </c>
      <c r="AF10" s="79">
        <f>+I_Vendite_Acquisti!AG10*I_Vendite_Acquisti!AG33</f>
        <v>8500</v>
      </c>
      <c r="AG10" s="79">
        <f>+I_Vendite_Acquisti!AH10*I_Vendite_Acquisti!AH33</f>
        <v>8500</v>
      </c>
      <c r="AH10" s="79">
        <f>+I_Vendite_Acquisti!AI10*I_Vendite_Acquisti!AI33</f>
        <v>8500</v>
      </c>
      <c r="AI10" s="79">
        <f>+I_Vendite_Acquisti!AJ10*I_Vendite_Acquisti!AJ33</f>
        <v>8500</v>
      </c>
      <c r="AJ10" s="79">
        <f>+I_Vendite_Acquisti!AK10*I_Vendite_Acquisti!AK33</f>
        <v>8500</v>
      </c>
      <c r="AK10" s="79">
        <f>+I_Vendite_Acquisti!AL10*I_Vendite_Acquisti!AL33</f>
        <v>8500</v>
      </c>
      <c r="AL10" s="79">
        <f>+I_Vendite_Acquisti!AM10*I_Vendite_Acquisti!AM33</f>
        <v>8500</v>
      </c>
      <c r="AM10" s="79">
        <f>+I_Vendite_Acquisti!AN10*I_Vendite_Acquisti!AN33</f>
        <v>8500</v>
      </c>
      <c r="AN10" s="80">
        <f>+I_Vendite_Acquisti!AO10*I_Vendite_Acquisti!AO33</f>
        <v>8500</v>
      </c>
    </row>
    <row r="11" spans="2:40" ht="14.4" x14ac:dyDescent="0.3">
      <c r="C11" s="51" t="str">
        <f>+I_Vendite_Acquisti!C11</f>
        <v>Prodotto 3</v>
      </c>
      <c r="D11" s="257"/>
      <c r="E11" s="54">
        <f>+I_Vendite_Acquisti!F11*I_Vendite_Acquisti!F34</f>
        <v>9800</v>
      </c>
      <c r="F11" s="79">
        <f>+I_Vendite_Acquisti!G11*I_Vendite_Acquisti!G34</f>
        <v>9800</v>
      </c>
      <c r="G11" s="79">
        <f>+I_Vendite_Acquisti!H11*I_Vendite_Acquisti!H34</f>
        <v>9800</v>
      </c>
      <c r="H11" s="79">
        <f>+I_Vendite_Acquisti!I11*I_Vendite_Acquisti!I34</f>
        <v>9800</v>
      </c>
      <c r="I11" s="79">
        <f>+I_Vendite_Acquisti!J11*I_Vendite_Acquisti!J34</f>
        <v>9800</v>
      </c>
      <c r="J11" s="79">
        <f>+I_Vendite_Acquisti!K11*I_Vendite_Acquisti!K34</f>
        <v>9800</v>
      </c>
      <c r="K11" s="79">
        <f>+I_Vendite_Acquisti!L11*I_Vendite_Acquisti!L34</f>
        <v>9800</v>
      </c>
      <c r="L11" s="79">
        <f>+I_Vendite_Acquisti!M11*I_Vendite_Acquisti!M34</f>
        <v>9800</v>
      </c>
      <c r="M11" s="79">
        <f>+I_Vendite_Acquisti!N11*I_Vendite_Acquisti!N34</f>
        <v>9800</v>
      </c>
      <c r="N11" s="79">
        <f>+I_Vendite_Acquisti!O11*I_Vendite_Acquisti!O34</f>
        <v>9800</v>
      </c>
      <c r="O11" s="79">
        <f>+I_Vendite_Acquisti!P11*I_Vendite_Acquisti!P34</f>
        <v>9800</v>
      </c>
      <c r="P11" s="79">
        <f>+I_Vendite_Acquisti!Q11*I_Vendite_Acquisti!Q34</f>
        <v>9800</v>
      </c>
      <c r="Q11" s="79">
        <f>+I_Vendite_Acquisti!R11*I_Vendite_Acquisti!R34</f>
        <v>11900</v>
      </c>
      <c r="R11" s="79">
        <f>+I_Vendite_Acquisti!S11*I_Vendite_Acquisti!S34</f>
        <v>11900</v>
      </c>
      <c r="S11" s="79">
        <f>+I_Vendite_Acquisti!T11*I_Vendite_Acquisti!T34</f>
        <v>11900</v>
      </c>
      <c r="T11" s="79">
        <f>+I_Vendite_Acquisti!U11*I_Vendite_Acquisti!U34</f>
        <v>11900</v>
      </c>
      <c r="U11" s="79">
        <f>+I_Vendite_Acquisti!V11*I_Vendite_Acquisti!V34</f>
        <v>11900</v>
      </c>
      <c r="V11" s="79">
        <f>+I_Vendite_Acquisti!W11*I_Vendite_Acquisti!W34</f>
        <v>11900</v>
      </c>
      <c r="W11" s="79">
        <f>+I_Vendite_Acquisti!X11*I_Vendite_Acquisti!X34</f>
        <v>11900</v>
      </c>
      <c r="X11" s="79">
        <f>+I_Vendite_Acquisti!Y11*I_Vendite_Acquisti!Y34</f>
        <v>11900</v>
      </c>
      <c r="Y11" s="79">
        <f>+I_Vendite_Acquisti!Z11*I_Vendite_Acquisti!Z34</f>
        <v>11900</v>
      </c>
      <c r="Z11" s="79">
        <f>+I_Vendite_Acquisti!AA11*I_Vendite_Acquisti!AA34</f>
        <v>11900</v>
      </c>
      <c r="AA11" s="79">
        <f>+I_Vendite_Acquisti!AB11*I_Vendite_Acquisti!AB34</f>
        <v>11900</v>
      </c>
      <c r="AB11" s="79">
        <f>+I_Vendite_Acquisti!AC11*I_Vendite_Acquisti!AC34</f>
        <v>11900</v>
      </c>
      <c r="AC11" s="79">
        <f>+I_Vendite_Acquisti!AD11*I_Vendite_Acquisti!AD34</f>
        <v>11900</v>
      </c>
      <c r="AD11" s="79">
        <f>+I_Vendite_Acquisti!AE11*I_Vendite_Acquisti!AE34</f>
        <v>11900</v>
      </c>
      <c r="AE11" s="79">
        <f>+I_Vendite_Acquisti!AF11*I_Vendite_Acquisti!AF34</f>
        <v>11900</v>
      </c>
      <c r="AF11" s="79">
        <f>+I_Vendite_Acquisti!AG11*I_Vendite_Acquisti!AG34</f>
        <v>11900</v>
      </c>
      <c r="AG11" s="79">
        <f>+I_Vendite_Acquisti!AH11*I_Vendite_Acquisti!AH34</f>
        <v>11900</v>
      </c>
      <c r="AH11" s="79">
        <f>+I_Vendite_Acquisti!AI11*I_Vendite_Acquisti!AI34</f>
        <v>11900</v>
      </c>
      <c r="AI11" s="79">
        <f>+I_Vendite_Acquisti!AJ11*I_Vendite_Acquisti!AJ34</f>
        <v>11900</v>
      </c>
      <c r="AJ11" s="79">
        <f>+I_Vendite_Acquisti!AK11*I_Vendite_Acquisti!AK34</f>
        <v>11900</v>
      </c>
      <c r="AK11" s="79">
        <f>+I_Vendite_Acquisti!AL11*I_Vendite_Acquisti!AL34</f>
        <v>11900</v>
      </c>
      <c r="AL11" s="79">
        <f>+I_Vendite_Acquisti!AM11*I_Vendite_Acquisti!AM34</f>
        <v>11900</v>
      </c>
      <c r="AM11" s="79">
        <f>+I_Vendite_Acquisti!AN11*I_Vendite_Acquisti!AN34</f>
        <v>11900</v>
      </c>
      <c r="AN11" s="80">
        <f>+I_Vendite_Acquisti!AO11*I_Vendite_Acquisti!AO34</f>
        <v>11900</v>
      </c>
    </row>
    <row r="12" spans="2:40" ht="14.4" x14ac:dyDescent="0.3">
      <c r="B12" s="17"/>
      <c r="C12" s="51" t="str">
        <f>+I_Vendite_Acquisti!C12</f>
        <v>Prodotto 4</v>
      </c>
      <c r="D12" s="257"/>
      <c r="E12" s="54">
        <f>+I_Vendite_Acquisti!F12*I_Vendite_Acquisti!F35</f>
        <v>6300</v>
      </c>
      <c r="F12" s="79">
        <f>+I_Vendite_Acquisti!G12*I_Vendite_Acquisti!G35</f>
        <v>6300</v>
      </c>
      <c r="G12" s="79">
        <f>+I_Vendite_Acquisti!H12*I_Vendite_Acquisti!H35</f>
        <v>6300</v>
      </c>
      <c r="H12" s="79">
        <f>+I_Vendite_Acquisti!I12*I_Vendite_Acquisti!I35</f>
        <v>6300</v>
      </c>
      <c r="I12" s="79">
        <f>+I_Vendite_Acquisti!J12*I_Vendite_Acquisti!J35</f>
        <v>6300</v>
      </c>
      <c r="J12" s="79">
        <f>+I_Vendite_Acquisti!K12*I_Vendite_Acquisti!K35</f>
        <v>6300</v>
      </c>
      <c r="K12" s="79">
        <f>+I_Vendite_Acquisti!L12*I_Vendite_Acquisti!L35</f>
        <v>6300</v>
      </c>
      <c r="L12" s="79">
        <f>+I_Vendite_Acquisti!M12*I_Vendite_Acquisti!M35</f>
        <v>6300</v>
      </c>
      <c r="M12" s="79">
        <f>+I_Vendite_Acquisti!N12*I_Vendite_Acquisti!N35</f>
        <v>6300</v>
      </c>
      <c r="N12" s="79">
        <f>+I_Vendite_Acquisti!O12*I_Vendite_Acquisti!O35</f>
        <v>6300</v>
      </c>
      <c r="O12" s="79">
        <f>+I_Vendite_Acquisti!P12*I_Vendite_Acquisti!P35</f>
        <v>6300</v>
      </c>
      <c r="P12" s="79">
        <f>+I_Vendite_Acquisti!Q12*I_Vendite_Acquisti!Q35</f>
        <v>6300</v>
      </c>
      <c r="Q12" s="79">
        <f>+I_Vendite_Acquisti!R12*I_Vendite_Acquisti!R35</f>
        <v>7650</v>
      </c>
      <c r="R12" s="79">
        <f>+I_Vendite_Acquisti!S12*I_Vendite_Acquisti!S35</f>
        <v>7650</v>
      </c>
      <c r="S12" s="79">
        <f>+I_Vendite_Acquisti!T12*I_Vendite_Acquisti!T35</f>
        <v>7650</v>
      </c>
      <c r="T12" s="79">
        <f>+I_Vendite_Acquisti!U12*I_Vendite_Acquisti!U35</f>
        <v>7650</v>
      </c>
      <c r="U12" s="79">
        <f>+I_Vendite_Acquisti!V12*I_Vendite_Acquisti!V35</f>
        <v>7650</v>
      </c>
      <c r="V12" s="79">
        <f>+I_Vendite_Acquisti!W12*I_Vendite_Acquisti!W35</f>
        <v>7650</v>
      </c>
      <c r="W12" s="79">
        <f>+I_Vendite_Acquisti!X12*I_Vendite_Acquisti!X35</f>
        <v>7650</v>
      </c>
      <c r="X12" s="79">
        <f>+I_Vendite_Acquisti!Y12*I_Vendite_Acquisti!Y35</f>
        <v>7650</v>
      </c>
      <c r="Y12" s="79">
        <f>+I_Vendite_Acquisti!Z12*I_Vendite_Acquisti!Z35</f>
        <v>7650</v>
      </c>
      <c r="Z12" s="79">
        <f>+I_Vendite_Acquisti!AA12*I_Vendite_Acquisti!AA35</f>
        <v>7650</v>
      </c>
      <c r="AA12" s="79">
        <f>+I_Vendite_Acquisti!AB12*I_Vendite_Acquisti!AB35</f>
        <v>7650</v>
      </c>
      <c r="AB12" s="79">
        <f>+I_Vendite_Acquisti!AC12*I_Vendite_Acquisti!AC35</f>
        <v>7650</v>
      </c>
      <c r="AC12" s="79">
        <f>+I_Vendite_Acquisti!AD12*I_Vendite_Acquisti!AD35</f>
        <v>7650</v>
      </c>
      <c r="AD12" s="79">
        <f>+I_Vendite_Acquisti!AE12*I_Vendite_Acquisti!AE35</f>
        <v>7650</v>
      </c>
      <c r="AE12" s="79">
        <f>+I_Vendite_Acquisti!AF12*I_Vendite_Acquisti!AF35</f>
        <v>7650</v>
      </c>
      <c r="AF12" s="79">
        <f>+I_Vendite_Acquisti!AG12*I_Vendite_Acquisti!AG35</f>
        <v>7650</v>
      </c>
      <c r="AG12" s="79">
        <f>+I_Vendite_Acquisti!AH12*I_Vendite_Acquisti!AH35</f>
        <v>7650</v>
      </c>
      <c r="AH12" s="79">
        <f>+I_Vendite_Acquisti!AI12*I_Vendite_Acquisti!AI35</f>
        <v>7650</v>
      </c>
      <c r="AI12" s="79">
        <f>+I_Vendite_Acquisti!AJ12*I_Vendite_Acquisti!AJ35</f>
        <v>7650</v>
      </c>
      <c r="AJ12" s="79">
        <f>+I_Vendite_Acquisti!AK12*I_Vendite_Acquisti!AK35</f>
        <v>7650</v>
      </c>
      <c r="AK12" s="79">
        <f>+I_Vendite_Acquisti!AL12*I_Vendite_Acquisti!AL35</f>
        <v>7650</v>
      </c>
      <c r="AL12" s="79">
        <f>+I_Vendite_Acquisti!AM12*I_Vendite_Acquisti!AM35</f>
        <v>7650</v>
      </c>
      <c r="AM12" s="79">
        <f>+I_Vendite_Acquisti!AN12*I_Vendite_Acquisti!AN35</f>
        <v>7650</v>
      </c>
      <c r="AN12" s="80">
        <f>+I_Vendite_Acquisti!AO12*I_Vendite_Acquisti!AO35</f>
        <v>7650</v>
      </c>
    </row>
    <row r="13" spans="2:40" ht="14.4" x14ac:dyDescent="0.3">
      <c r="B13" s="20"/>
      <c r="C13" s="51" t="str">
        <f>+I_Vendite_Acquisti!C13</f>
        <v>Prodotto 5</v>
      </c>
      <c r="D13" s="257"/>
      <c r="E13" s="54">
        <f>+I_Vendite_Acquisti!F13*I_Vendite_Acquisti!F36</f>
        <v>22400</v>
      </c>
      <c r="F13" s="79">
        <f>+I_Vendite_Acquisti!G13*I_Vendite_Acquisti!G36</f>
        <v>22400</v>
      </c>
      <c r="G13" s="79">
        <f>+I_Vendite_Acquisti!H13*I_Vendite_Acquisti!H36</f>
        <v>22400</v>
      </c>
      <c r="H13" s="79">
        <f>+I_Vendite_Acquisti!I13*I_Vendite_Acquisti!I36</f>
        <v>22400</v>
      </c>
      <c r="I13" s="79">
        <f>+I_Vendite_Acquisti!J13*I_Vendite_Acquisti!J36</f>
        <v>22400</v>
      </c>
      <c r="J13" s="79">
        <f>+I_Vendite_Acquisti!K13*I_Vendite_Acquisti!K36</f>
        <v>22400</v>
      </c>
      <c r="K13" s="79">
        <f>+I_Vendite_Acquisti!L13*I_Vendite_Acquisti!L36</f>
        <v>22400</v>
      </c>
      <c r="L13" s="79">
        <f>+I_Vendite_Acquisti!M13*I_Vendite_Acquisti!M36</f>
        <v>22400</v>
      </c>
      <c r="M13" s="79">
        <f>+I_Vendite_Acquisti!N13*I_Vendite_Acquisti!N36</f>
        <v>22400</v>
      </c>
      <c r="N13" s="79">
        <f>+I_Vendite_Acquisti!O13*I_Vendite_Acquisti!O36</f>
        <v>22400</v>
      </c>
      <c r="O13" s="79">
        <f>+I_Vendite_Acquisti!P13*I_Vendite_Acquisti!P36</f>
        <v>22400</v>
      </c>
      <c r="P13" s="79">
        <f>+I_Vendite_Acquisti!Q13*I_Vendite_Acquisti!Q36</f>
        <v>22400</v>
      </c>
      <c r="Q13" s="79">
        <f>+I_Vendite_Acquisti!R13*I_Vendite_Acquisti!R36</f>
        <v>27200</v>
      </c>
      <c r="R13" s="79">
        <f>+I_Vendite_Acquisti!S13*I_Vendite_Acquisti!S36</f>
        <v>27200</v>
      </c>
      <c r="S13" s="79">
        <f>+I_Vendite_Acquisti!T13*I_Vendite_Acquisti!T36</f>
        <v>27200</v>
      </c>
      <c r="T13" s="79">
        <f>+I_Vendite_Acquisti!U13*I_Vendite_Acquisti!U36</f>
        <v>27200</v>
      </c>
      <c r="U13" s="79">
        <f>+I_Vendite_Acquisti!V13*I_Vendite_Acquisti!V36</f>
        <v>27200</v>
      </c>
      <c r="V13" s="79">
        <f>+I_Vendite_Acquisti!W13*I_Vendite_Acquisti!W36</f>
        <v>27200</v>
      </c>
      <c r="W13" s="79">
        <f>+I_Vendite_Acquisti!X13*I_Vendite_Acquisti!X36</f>
        <v>27200</v>
      </c>
      <c r="X13" s="79">
        <f>+I_Vendite_Acquisti!Y13*I_Vendite_Acquisti!Y36</f>
        <v>27200</v>
      </c>
      <c r="Y13" s="79">
        <f>+I_Vendite_Acquisti!Z13*I_Vendite_Acquisti!Z36</f>
        <v>27200</v>
      </c>
      <c r="Z13" s="79">
        <f>+I_Vendite_Acquisti!AA13*I_Vendite_Acquisti!AA36</f>
        <v>27200</v>
      </c>
      <c r="AA13" s="79">
        <f>+I_Vendite_Acquisti!AB13*I_Vendite_Acquisti!AB36</f>
        <v>27200</v>
      </c>
      <c r="AB13" s="79">
        <f>+I_Vendite_Acquisti!AC13*I_Vendite_Acquisti!AC36</f>
        <v>27200</v>
      </c>
      <c r="AC13" s="79">
        <f>+I_Vendite_Acquisti!AD13*I_Vendite_Acquisti!AD36</f>
        <v>27200</v>
      </c>
      <c r="AD13" s="79">
        <f>+I_Vendite_Acquisti!AE13*I_Vendite_Acquisti!AE36</f>
        <v>27200</v>
      </c>
      <c r="AE13" s="79">
        <f>+I_Vendite_Acquisti!AF13*I_Vendite_Acquisti!AF36</f>
        <v>27200</v>
      </c>
      <c r="AF13" s="79">
        <f>+I_Vendite_Acquisti!AG13*I_Vendite_Acquisti!AG36</f>
        <v>27200</v>
      </c>
      <c r="AG13" s="79">
        <f>+I_Vendite_Acquisti!AH13*I_Vendite_Acquisti!AH36</f>
        <v>27200</v>
      </c>
      <c r="AH13" s="79">
        <f>+I_Vendite_Acquisti!AI13*I_Vendite_Acquisti!AI36</f>
        <v>27200</v>
      </c>
      <c r="AI13" s="79">
        <f>+I_Vendite_Acquisti!AJ13*I_Vendite_Acquisti!AJ36</f>
        <v>27200</v>
      </c>
      <c r="AJ13" s="79">
        <f>+I_Vendite_Acquisti!AK13*I_Vendite_Acquisti!AK36</f>
        <v>27200</v>
      </c>
      <c r="AK13" s="79">
        <f>+I_Vendite_Acquisti!AL13*I_Vendite_Acquisti!AL36</f>
        <v>27200</v>
      </c>
      <c r="AL13" s="79">
        <f>+I_Vendite_Acquisti!AM13*I_Vendite_Acquisti!AM36</f>
        <v>27200</v>
      </c>
      <c r="AM13" s="79">
        <f>+I_Vendite_Acquisti!AN13*I_Vendite_Acquisti!AN36</f>
        <v>27200</v>
      </c>
      <c r="AN13" s="80">
        <f>+I_Vendite_Acquisti!AO13*I_Vendite_Acquisti!AO36</f>
        <v>27200</v>
      </c>
    </row>
    <row r="14" spans="2:40" ht="14.4" x14ac:dyDescent="0.3">
      <c r="B14" s="20"/>
      <c r="C14" s="51" t="str">
        <f>+I_Vendite_Acquisti!C14</f>
        <v>Prodotto 6</v>
      </c>
      <c r="D14" s="257"/>
      <c r="E14" s="54">
        <f>+I_Vendite_Acquisti!F14*I_Vendite_Acquisti!F37</f>
        <v>0</v>
      </c>
      <c r="F14" s="79">
        <f>+I_Vendite_Acquisti!G14*I_Vendite_Acquisti!G37</f>
        <v>0</v>
      </c>
      <c r="G14" s="79">
        <f>+I_Vendite_Acquisti!H14*I_Vendite_Acquisti!H37</f>
        <v>0</v>
      </c>
      <c r="H14" s="79">
        <f>+I_Vendite_Acquisti!I14*I_Vendite_Acquisti!I37</f>
        <v>0</v>
      </c>
      <c r="I14" s="79">
        <f>+I_Vendite_Acquisti!J14*I_Vendite_Acquisti!J37</f>
        <v>0</v>
      </c>
      <c r="J14" s="79">
        <f>+I_Vendite_Acquisti!K14*I_Vendite_Acquisti!K37</f>
        <v>0</v>
      </c>
      <c r="K14" s="79">
        <f>+I_Vendite_Acquisti!L14*I_Vendite_Acquisti!L37</f>
        <v>0</v>
      </c>
      <c r="L14" s="79">
        <f>+I_Vendite_Acquisti!M14*I_Vendite_Acquisti!M37</f>
        <v>0</v>
      </c>
      <c r="M14" s="79">
        <f>+I_Vendite_Acquisti!N14*I_Vendite_Acquisti!N37</f>
        <v>0</v>
      </c>
      <c r="N14" s="79">
        <f>+I_Vendite_Acquisti!O14*I_Vendite_Acquisti!O37</f>
        <v>0</v>
      </c>
      <c r="O14" s="79">
        <f>+I_Vendite_Acquisti!P14*I_Vendite_Acquisti!P37</f>
        <v>0</v>
      </c>
      <c r="P14" s="79">
        <f>+I_Vendite_Acquisti!Q14*I_Vendite_Acquisti!Q37</f>
        <v>0</v>
      </c>
      <c r="Q14" s="79">
        <f>+I_Vendite_Acquisti!R14*I_Vendite_Acquisti!R37</f>
        <v>0</v>
      </c>
      <c r="R14" s="79">
        <f>+I_Vendite_Acquisti!S14*I_Vendite_Acquisti!S37</f>
        <v>0</v>
      </c>
      <c r="S14" s="79">
        <f>+I_Vendite_Acquisti!T14*I_Vendite_Acquisti!T37</f>
        <v>0</v>
      </c>
      <c r="T14" s="79">
        <f>+I_Vendite_Acquisti!U14*I_Vendite_Acquisti!U37</f>
        <v>0</v>
      </c>
      <c r="U14" s="79">
        <f>+I_Vendite_Acquisti!V14*I_Vendite_Acquisti!V37</f>
        <v>0</v>
      </c>
      <c r="V14" s="79">
        <f>+I_Vendite_Acquisti!W14*I_Vendite_Acquisti!W37</f>
        <v>0</v>
      </c>
      <c r="W14" s="79">
        <f>+I_Vendite_Acquisti!X14*I_Vendite_Acquisti!X37</f>
        <v>0</v>
      </c>
      <c r="X14" s="79">
        <f>+I_Vendite_Acquisti!Y14*I_Vendite_Acquisti!Y37</f>
        <v>0</v>
      </c>
      <c r="Y14" s="79">
        <f>+I_Vendite_Acquisti!Z14*I_Vendite_Acquisti!Z37</f>
        <v>0</v>
      </c>
      <c r="Z14" s="79">
        <f>+I_Vendite_Acquisti!AA14*I_Vendite_Acquisti!AA37</f>
        <v>0</v>
      </c>
      <c r="AA14" s="79">
        <f>+I_Vendite_Acquisti!AB14*I_Vendite_Acquisti!AB37</f>
        <v>0</v>
      </c>
      <c r="AB14" s="79">
        <f>+I_Vendite_Acquisti!AC14*I_Vendite_Acquisti!AC37</f>
        <v>0</v>
      </c>
      <c r="AC14" s="79">
        <f>+I_Vendite_Acquisti!AD14*I_Vendite_Acquisti!AD37</f>
        <v>0</v>
      </c>
      <c r="AD14" s="79">
        <f>+I_Vendite_Acquisti!AE14*I_Vendite_Acquisti!AE37</f>
        <v>0</v>
      </c>
      <c r="AE14" s="79">
        <f>+I_Vendite_Acquisti!AF14*I_Vendite_Acquisti!AF37</f>
        <v>0</v>
      </c>
      <c r="AF14" s="79">
        <f>+I_Vendite_Acquisti!AG14*I_Vendite_Acquisti!AG37</f>
        <v>0</v>
      </c>
      <c r="AG14" s="79">
        <f>+I_Vendite_Acquisti!AH14*I_Vendite_Acquisti!AH37</f>
        <v>0</v>
      </c>
      <c r="AH14" s="79">
        <f>+I_Vendite_Acquisti!AI14*I_Vendite_Acquisti!AI37</f>
        <v>0</v>
      </c>
      <c r="AI14" s="79">
        <f>+I_Vendite_Acquisti!AJ14*I_Vendite_Acquisti!AJ37</f>
        <v>0</v>
      </c>
      <c r="AJ14" s="79">
        <f>+I_Vendite_Acquisti!AK14*I_Vendite_Acquisti!AK37</f>
        <v>0</v>
      </c>
      <c r="AK14" s="79">
        <f>+I_Vendite_Acquisti!AL14*I_Vendite_Acquisti!AL37</f>
        <v>0</v>
      </c>
      <c r="AL14" s="79">
        <f>+I_Vendite_Acquisti!AM14*I_Vendite_Acquisti!AM37</f>
        <v>0</v>
      </c>
      <c r="AM14" s="79">
        <f>+I_Vendite_Acquisti!AN14*I_Vendite_Acquisti!AN37</f>
        <v>0</v>
      </c>
      <c r="AN14" s="80">
        <f>+I_Vendite_Acquisti!AO14*I_Vendite_Acquisti!AO37</f>
        <v>0</v>
      </c>
    </row>
    <row r="15" spans="2:40" ht="14.4" x14ac:dyDescent="0.3">
      <c r="B15" s="20"/>
      <c r="C15" s="51" t="str">
        <f>+I_Vendite_Acquisti!C15</f>
        <v>Prodotto 7</v>
      </c>
      <c r="D15" s="257"/>
      <c r="E15" s="54">
        <f>+I_Vendite_Acquisti!F15*I_Vendite_Acquisti!F38</f>
        <v>0</v>
      </c>
      <c r="F15" s="79">
        <f>+I_Vendite_Acquisti!G15*I_Vendite_Acquisti!G38</f>
        <v>0</v>
      </c>
      <c r="G15" s="79">
        <f>+I_Vendite_Acquisti!H15*I_Vendite_Acquisti!H38</f>
        <v>0</v>
      </c>
      <c r="H15" s="79">
        <f>+I_Vendite_Acquisti!I15*I_Vendite_Acquisti!I38</f>
        <v>0</v>
      </c>
      <c r="I15" s="79">
        <f>+I_Vendite_Acquisti!J15*I_Vendite_Acquisti!J38</f>
        <v>0</v>
      </c>
      <c r="J15" s="79">
        <f>+I_Vendite_Acquisti!K15*I_Vendite_Acquisti!K38</f>
        <v>0</v>
      </c>
      <c r="K15" s="79">
        <f>+I_Vendite_Acquisti!L15*I_Vendite_Acquisti!L38</f>
        <v>0</v>
      </c>
      <c r="L15" s="79">
        <f>+I_Vendite_Acquisti!M15*I_Vendite_Acquisti!M38</f>
        <v>0</v>
      </c>
      <c r="M15" s="79">
        <f>+I_Vendite_Acquisti!N15*I_Vendite_Acquisti!N38</f>
        <v>0</v>
      </c>
      <c r="N15" s="79">
        <f>+I_Vendite_Acquisti!O15*I_Vendite_Acquisti!O38</f>
        <v>0</v>
      </c>
      <c r="O15" s="79">
        <f>+I_Vendite_Acquisti!P15*I_Vendite_Acquisti!P38</f>
        <v>0</v>
      </c>
      <c r="P15" s="79">
        <f>+I_Vendite_Acquisti!Q15*I_Vendite_Acquisti!Q38</f>
        <v>0</v>
      </c>
      <c r="Q15" s="79">
        <f>+I_Vendite_Acquisti!R15*I_Vendite_Acquisti!R38</f>
        <v>0</v>
      </c>
      <c r="R15" s="79">
        <f>+I_Vendite_Acquisti!S15*I_Vendite_Acquisti!S38</f>
        <v>0</v>
      </c>
      <c r="S15" s="79">
        <f>+I_Vendite_Acquisti!T15*I_Vendite_Acquisti!T38</f>
        <v>0</v>
      </c>
      <c r="T15" s="79">
        <f>+I_Vendite_Acquisti!U15*I_Vendite_Acquisti!U38</f>
        <v>0</v>
      </c>
      <c r="U15" s="79">
        <f>+I_Vendite_Acquisti!V15*I_Vendite_Acquisti!V38</f>
        <v>0</v>
      </c>
      <c r="V15" s="79">
        <f>+I_Vendite_Acquisti!W15*I_Vendite_Acquisti!W38</f>
        <v>0</v>
      </c>
      <c r="W15" s="79">
        <f>+I_Vendite_Acquisti!X15*I_Vendite_Acquisti!X38</f>
        <v>0</v>
      </c>
      <c r="X15" s="79">
        <f>+I_Vendite_Acquisti!Y15*I_Vendite_Acquisti!Y38</f>
        <v>0</v>
      </c>
      <c r="Y15" s="79">
        <f>+I_Vendite_Acquisti!Z15*I_Vendite_Acquisti!Z38</f>
        <v>0</v>
      </c>
      <c r="Z15" s="79">
        <f>+I_Vendite_Acquisti!AA15*I_Vendite_Acquisti!AA38</f>
        <v>0</v>
      </c>
      <c r="AA15" s="79">
        <f>+I_Vendite_Acquisti!AB15*I_Vendite_Acquisti!AB38</f>
        <v>0</v>
      </c>
      <c r="AB15" s="79">
        <f>+I_Vendite_Acquisti!AC15*I_Vendite_Acquisti!AC38</f>
        <v>0</v>
      </c>
      <c r="AC15" s="79">
        <f>+I_Vendite_Acquisti!AD15*I_Vendite_Acquisti!AD38</f>
        <v>0</v>
      </c>
      <c r="AD15" s="79">
        <f>+I_Vendite_Acquisti!AE15*I_Vendite_Acquisti!AE38</f>
        <v>0</v>
      </c>
      <c r="AE15" s="79">
        <f>+I_Vendite_Acquisti!AF15*I_Vendite_Acquisti!AF38</f>
        <v>0</v>
      </c>
      <c r="AF15" s="79">
        <f>+I_Vendite_Acquisti!AG15*I_Vendite_Acquisti!AG38</f>
        <v>0</v>
      </c>
      <c r="AG15" s="79">
        <f>+I_Vendite_Acquisti!AH15*I_Vendite_Acquisti!AH38</f>
        <v>0</v>
      </c>
      <c r="AH15" s="79">
        <f>+I_Vendite_Acquisti!AI15*I_Vendite_Acquisti!AI38</f>
        <v>0</v>
      </c>
      <c r="AI15" s="79">
        <f>+I_Vendite_Acquisti!AJ15*I_Vendite_Acquisti!AJ38</f>
        <v>0</v>
      </c>
      <c r="AJ15" s="79">
        <f>+I_Vendite_Acquisti!AK15*I_Vendite_Acquisti!AK38</f>
        <v>0</v>
      </c>
      <c r="AK15" s="79">
        <f>+I_Vendite_Acquisti!AL15*I_Vendite_Acquisti!AL38</f>
        <v>0</v>
      </c>
      <c r="AL15" s="79">
        <f>+I_Vendite_Acquisti!AM15*I_Vendite_Acquisti!AM38</f>
        <v>0</v>
      </c>
      <c r="AM15" s="79">
        <f>+I_Vendite_Acquisti!AN15*I_Vendite_Acquisti!AN38</f>
        <v>0</v>
      </c>
      <c r="AN15" s="80">
        <f>+I_Vendite_Acquisti!AO15*I_Vendite_Acquisti!AO38</f>
        <v>0</v>
      </c>
    </row>
    <row r="16" spans="2:40" ht="16.5" customHeight="1" x14ac:dyDescent="0.3">
      <c r="B16" s="20"/>
      <c r="C16" s="51" t="str">
        <f>+I_Vendite_Acquisti!C16</f>
        <v>Prodotto 8</v>
      </c>
      <c r="D16" s="257"/>
      <c r="E16" s="54">
        <f>+I_Vendite_Acquisti!F16*I_Vendite_Acquisti!F39</f>
        <v>0</v>
      </c>
      <c r="F16" s="79">
        <f>+I_Vendite_Acquisti!G16*I_Vendite_Acquisti!G39</f>
        <v>0</v>
      </c>
      <c r="G16" s="79">
        <f>+I_Vendite_Acquisti!H16*I_Vendite_Acquisti!H39</f>
        <v>0</v>
      </c>
      <c r="H16" s="79">
        <f>+I_Vendite_Acquisti!I16*I_Vendite_Acquisti!I39</f>
        <v>0</v>
      </c>
      <c r="I16" s="79">
        <f>+I_Vendite_Acquisti!J16*I_Vendite_Acquisti!J39</f>
        <v>0</v>
      </c>
      <c r="J16" s="79">
        <f>+I_Vendite_Acquisti!K16*I_Vendite_Acquisti!K39</f>
        <v>0</v>
      </c>
      <c r="K16" s="79">
        <f>+I_Vendite_Acquisti!L16*I_Vendite_Acquisti!L39</f>
        <v>0</v>
      </c>
      <c r="L16" s="79">
        <f>+I_Vendite_Acquisti!M16*I_Vendite_Acquisti!M39</f>
        <v>0</v>
      </c>
      <c r="M16" s="79">
        <f>+I_Vendite_Acquisti!N16*I_Vendite_Acquisti!N39</f>
        <v>0</v>
      </c>
      <c r="N16" s="79">
        <f>+I_Vendite_Acquisti!O16*I_Vendite_Acquisti!O39</f>
        <v>0</v>
      </c>
      <c r="O16" s="79">
        <f>+I_Vendite_Acquisti!P16*I_Vendite_Acquisti!P39</f>
        <v>0</v>
      </c>
      <c r="P16" s="79">
        <f>+I_Vendite_Acquisti!Q16*I_Vendite_Acquisti!Q39</f>
        <v>0</v>
      </c>
      <c r="Q16" s="79">
        <f>+I_Vendite_Acquisti!R16*I_Vendite_Acquisti!R39</f>
        <v>0</v>
      </c>
      <c r="R16" s="79">
        <f>+I_Vendite_Acquisti!S16*I_Vendite_Acquisti!S39</f>
        <v>0</v>
      </c>
      <c r="S16" s="79">
        <f>+I_Vendite_Acquisti!T16*I_Vendite_Acquisti!T39</f>
        <v>0</v>
      </c>
      <c r="T16" s="79">
        <f>+I_Vendite_Acquisti!U16*I_Vendite_Acquisti!U39</f>
        <v>0</v>
      </c>
      <c r="U16" s="79">
        <f>+I_Vendite_Acquisti!V16*I_Vendite_Acquisti!V39</f>
        <v>0</v>
      </c>
      <c r="V16" s="79">
        <f>+I_Vendite_Acquisti!W16*I_Vendite_Acquisti!W39</f>
        <v>0</v>
      </c>
      <c r="W16" s="79">
        <f>+I_Vendite_Acquisti!X16*I_Vendite_Acquisti!X39</f>
        <v>0</v>
      </c>
      <c r="X16" s="79">
        <f>+I_Vendite_Acquisti!Y16*I_Vendite_Acquisti!Y39</f>
        <v>0</v>
      </c>
      <c r="Y16" s="79">
        <f>+I_Vendite_Acquisti!Z16*I_Vendite_Acquisti!Z39</f>
        <v>0</v>
      </c>
      <c r="Z16" s="79">
        <f>+I_Vendite_Acquisti!AA16*I_Vendite_Acquisti!AA39</f>
        <v>0</v>
      </c>
      <c r="AA16" s="79">
        <f>+I_Vendite_Acquisti!AB16*I_Vendite_Acquisti!AB39</f>
        <v>0</v>
      </c>
      <c r="AB16" s="79">
        <f>+I_Vendite_Acquisti!AC16*I_Vendite_Acquisti!AC39</f>
        <v>0</v>
      </c>
      <c r="AC16" s="79">
        <f>+I_Vendite_Acquisti!AD16*I_Vendite_Acquisti!AD39</f>
        <v>0</v>
      </c>
      <c r="AD16" s="79">
        <f>+I_Vendite_Acquisti!AE16*I_Vendite_Acquisti!AE39</f>
        <v>0</v>
      </c>
      <c r="AE16" s="79">
        <f>+I_Vendite_Acquisti!AF16*I_Vendite_Acquisti!AF39</f>
        <v>0</v>
      </c>
      <c r="AF16" s="79">
        <f>+I_Vendite_Acquisti!AG16*I_Vendite_Acquisti!AG39</f>
        <v>0</v>
      </c>
      <c r="AG16" s="79">
        <f>+I_Vendite_Acquisti!AH16*I_Vendite_Acquisti!AH39</f>
        <v>0</v>
      </c>
      <c r="AH16" s="79">
        <f>+I_Vendite_Acquisti!AI16*I_Vendite_Acquisti!AI39</f>
        <v>0</v>
      </c>
      <c r="AI16" s="79">
        <f>+I_Vendite_Acquisti!AJ16*I_Vendite_Acquisti!AJ39</f>
        <v>0</v>
      </c>
      <c r="AJ16" s="79">
        <f>+I_Vendite_Acquisti!AK16*I_Vendite_Acquisti!AK39</f>
        <v>0</v>
      </c>
      <c r="AK16" s="79">
        <f>+I_Vendite_Acquisti!AL16*I_Vendite_Acquisti!AL39</f>
        <v>0</v>
      </c>
      <c r="AL16" s="79">
        <f>+I_Vendite_Acquisti!AM16*I_Vendite_Acquisti!AM39</f>
        <v>0</v>
      </c>
      <c r="AM16" s="79">
        <f>+I_Vendite_Acquisti!AN16*I_Vendite_Acquisti!AN39</f>
        <v>0</v>
      </c>
      <c r="AN16" s="80">
        <f>+I_Vendite_Acquisti!AO16*I_Vendite_Acquisti!AO39</f>
        <v>0</v>
      </c>
    </row>
    <row r="17" spans="1:40" ht="14.4" x14ac:dyDescent="0.3">
      <c r="B17" s="20"/>
      <c r="C17" s="51" t="str">
        <f>+I_Vendite_Acquisti!C17</f>
        <v>Prodotto 9</v>
      </c>
      <c r="D17" s="257"/>
      <c r="E17" s="54">
        <f>+I_Vendite_Acquisti!F17*I_Vendite_Acquisti!F40</f>
        <v>0</v>
      </c>
      <c r="F17" s="79">
        <f>+I_Vendite_Acquisti!G17*I_Vendite_Acquisti!G40</f>
        <v>0</v>
      </c>
      <c r="G17" s="79">
        <f>+I_Vendite_Acquisti!H17*I_Vendite_Acquisti!H40</f>
        <v>0</v>
      </c>
      <c r="H17" s="79">
        <f>+I_Vendite_Acquisti!I17*I_Vendite_Acquisti!I40</f>
        <v>0</v>
      </c>
      <c r="I17" s="79">
        <f>+I_Vendite_Acquisti!J17*I_Vendite_Acquisti!J40</f>
        <v>0</v>
      </c>
      <c r="J17" s="79">
        <f>+I_Vendite_Acquisti!K17*I_Vendite_Acquisti!K40</f>
        <v>0</v>
      </c>
      <c r="K17" s="79">
        <f>+I_Vendite_Acquisti!L17*I_Vendite_Acquisti!L40</f>
        <v>0</v>
      </c>
      <c r="L17" s="79">
        <f>+I_Vendite_Acquisti!M17*I_Vendite_Acquisti!M40</f>
        <v>0</v>
      </c>
      <c r="M17" s="79">
        <f>+I_Vendite_Acquisti!N17*I_Vendite_Acquisti!N40</f>
        <v>0</v>
      </c>
      <c r="N17" s="79">
        <f>+I_Vendite_Acquisti!O17*I_Vendite_Acquisti!O40</f>
        <v>0</v>
      </c>
      <c r="O17" s="79">
        <f>+I_Vendite_Acquisti!P17*I_Vendite_Acquisti!P40</f>
        <v>0</v>
      </c>
      <c r="P17" s="79">
        <f>+I_Vendite_Acquisti!Q17*I_Vendite_Acquisti!Q40</f>
        <v>0</v>
      </c>
      <c r="Q17" s="79">
        <f>+I_Vendite_Acquisti!R17*I_Vendite_Acquisti!R40</f>
        <v>0</v>
      </c>
      <c r="R17" s="79">
        <f>+I_Vendite_Acquisti!S17*I_Vendite_Acquisti!S40</f>
        <v>0</v>
      </c>
      <c r="S17" s="79">
        <f>+I_Vendite_Acquisti!T17*I_Vendite_Acquisti!T40</f>
        <v>0</v>
      </c>
      <c r="T17" s="79">
        <f>+I_Vendite_Acquisti!U17*I_Vendite_Acquisti!U40</f>
        <v>0</v>
      </c>
      <c r="U17" s="79">
        <f>+I_Vendite_Acquisti!V17*I_Vendite_Acquisti!V40</f>
        <v>0</v>
      </c>
      <c r="V17" s="79">
        <f>+I_Vendite_Acquisti!W17*I_Vendite_Acquisti!W40</f>
        <v>0</v>
      </c>
      <c r="W17" s="79">
        <f>+I_Vendite_Acquisti!X17*I_Vendite_Acquisti!X40</f>
        <v>0</v>
      </c>
      <c r="X17" s="79">
        <f>+I_Vendite_Acquisti!Y17*I_Vendite_Acquisti!Y40</f>
        <v>0</v>
      </c>
      <c r="Y17" s="79">
        <f>+I_Vendite_Acquisti!Z17*I_Vendite_Acquisti!Z40</f>
        <v>0</v>
      </c>
      <c r="Z17" s="79">
        <f>+I_Vendite_Acquisti!AA17*I_Vendite_Acquisti!AA40</f>
        <v>0</v>
      </c>
      <c r="AA17" s="79">
        <f>+I_Vendite_Acquisti!AB17*I_Vendite_Acquisti!AB40</f>
        <v>0</v>
      </c>
      <c r="AB17" s="79">
        <f>+I_Vendite_Acquisti!AC17*I_Vendite_Acquisti!AC40</f>
        <v>0</v>
      </c>
      <c r="AC17" s="79">
        <f>+I_Vendite_Acquisti!AD17*I_Vendite_Acquisti!AD40</f>
        <v>0</v>
      </c>
      <c r="AD17" s="79">
        <f>+I_Vendite_Acquisti!AE17*I_Vendite_Acquisti!AE40</f>
        <v>0</v>
      </c>
      <c r="AE17" s="79">
        <f>+I_Vendite_Acquisti!AF17*I_Vendite_Acquisti!AF40</f>
        <v>0</v>
      </c>
      <c r="AF17" s="79">
        <f>+I_Vendite_Acquisti!AG17*I_Vendite_Acquisti!AG40</f>
        <v>0</v>
      </c>
      <c r="AG17" s="79">
        <f>+I_Vendite_Acquisti!AH17*I_Vendite_Acquisti!AH40</f>
        <v>0</v>
      </c>
      <c r="AH17" s="79">
        <f>+I_Vendite_Acquisti!AI17*I_Vendite_Acquisti!AI40</f>
        <v>0</v>
      </c>
      <c r="AI17" s="79">
        <f>+I_Vendite_Acquisti!AJ17*I_Vendite_Acquisti!AJ40</f>
        <v>0</v>
      </c>
      <c r="AJ17" s="79">
        <f>+I_Vendite_Acquisti!AK17*I_Vendite_Acquisti!AK40</f>
        <v>0</v>
      </c>
      <c r="AK17" s="79">
        <f>+I_Vendite_Acquisti!AL17*I_Vendite_Acquisti!AL40</f>
        <v>0</v>
      </c>
      <c r="AL17" s="79">
        <f>+I_Vendite_Acquisti!AM17*I_Vendite_Acquisti!AM40</f>
        <v>0</v>
      </c>
      <c r="AM17" s="79">
        <f>+I_Vendite_Acquisti!AN17*I_Vendite_Acquisti!AN40</f>
        <v>0</v>
      </c>
      <c r="AN17" s="80">
        <f>+I_Vendite_Acquisti!AO17*I_Vendite_Acquisti!AO40</f>
        <v>0</v>
      </c>
    </row>
    <row r="18" spans="1:40" ht="14.4" x14ac:dyDescent="0.3">
      <c r="C18" s="51" t="str">
        <f>+I_Vendite_Acquisti!C18</f>
        <v>Prodotto 10</v>
      </c>
      <c r="D18" s="257"/>
      <c r="E18" s="54">
        <f>+I_Vendite_Acquisti!F18*I_Vendite_Acquisti!F41</f>
        <v>0</v>
      </c>
      <c r="F18" s="79">
        <f>+I_Vendite_Acquisti!G18*I_Vendite_Acquisti!G41</f>
        <v>0</v>
      </c>
      <c r="G18" s="79">
        <f>+I_Vendite_Acquisti!H18*I_Vendite_Acquisti!H41</f>
        <v>0</v>
      </c>
      <c r="H18" s="79">
        <f>+I_Vendite_Acquisti!I18*I_Vendite_Acquisti!I41</f>
        <v>0</v>
      </c>
      <c r="I18" s="79">
        <f>+I_Vendite_Acquisti!J18*I_Vendite_Acquisti!J41</f>
        <v>0</v>
      </c>
      <c r="J18" s="79">
        <f>+I_Vendite_Acquisti!K18*I_Vendite_Acquisti!K41</f>
        <v>0</v>
      </c>
      <c r="K18" s="79">
        <f>+I_Vendite_Acquisti!L18*I_Vendite_Acquisti!L41</f>
        <v>0</v>
      </c>
      <c r="L18" s="79">
        <f>+I_Vendite_Acquisti!M18*I_Vendite_Acquisti!M41</f>
        <v>0</v>
      </c>
      <c r="M18" s="79">
        <f>+I_Vendite_Acquisti!N18*I_Vendite_Acquisti!N41</f>
        <v>0</v>
      </c>
      <c r="N18" s="79">
        <f>+I_Vendite_Acquisti!O18*I_Vendite_Acquisti!O41</f>
        <v>0</v>
      </c>
      <c r="O18" s="79">
        <f>+I_Vendite_Acquisti!P18*I_Vendite_Acquisti!P41</f>
        <v>0</v>
      </c>
      <c r="P18" s="79">
        <f>+I_Vendite_Acquisti!Q18*I_Vendite_Acquisti!Q41</f>
        <v>0</v>
      </c>
      <c r="Q18" s="79">
        <f>+I_Vendite_Acquisti!R18*I_Vendite_Acquisti!R41</f>
        <v>0</v>
      </c>
      <c r="R18" s="79">
        <f>+I_Vendite_Acquisti!S18*I_Vendite_Acquisti!S41</f>
        <v>0</v>
      </c>
      <c r="S18" s="79">
        <f>+I_Vendite_Acquisti!T18*I_Vendite_Acquisti!T41</f>
        <v>0</v>
      </c>
      <c r="T18" s="79">
        <f>+I_Vendite_Acquisti!U18*I_Vendite_Acquisti!U41</f>
        <v>0</v>
      </c>
      <c r="U18" s="79">
        <f>+I_Vendite_Acquisti!V18*I_Vendite_Acquisti!V41</f>
        <v>0</v>
      </c>
      <c r="V18" s="79">
        <f>+I_Vendite_Acquisti!W18*I_Vendite_Acquisti!W41</f>
        <v>0</v>
      </c>
      <c r="W18" s="79">
        <f>+I_Vendite_Acquisti!X18*I_Vendite_Acquisti!X41</f>
        <v>0</v>
      </c>
      <c r="X18" s="79">
        <f>+I_Vendite_Acquisti!Y18*I_Vendite_Acquisti!Y41</f>
        <v>0</v>
      </c>
      <c r="Y18" s="79">
        <f>+I_Vendite_Acquisti!Z18*I_Vendite_Acquisti!Z41</f>
        <v>0</v>
      </c>
      <c r="Z18" s="79">
        <f>+I_Vendite_Acquisti!AA18*I_Vendite_Acquisti!AA41</f>
        <v>0</v>
      </c>
      <c r="AA18" s="79">
        <f>+I_Vendite_Acquisti!AB18*I_Vendite_Acquisti!AB41</f>
        <v>0</v>
      </c>
      <c r="AB18" s="79">
        <f>+I_Vendite_Acquisti!AC18*I_Vendite_Acquisti!AC41</f>
        <v>0</v>
      </c>
      <c r="AC18" s="79">
        <f>+I_Vendite_Acquisti!AD18*I_Vendite_Acquisti!AD41</f>
        <v>0</v>
      </c>
      <c r="AD18" s="79">
        <f>+I_Vendite_Acquisti!AE18*I_Vendite_Acquisti!AE41</f>
        <v>0</v>
      </c>
      <c r="AE18" s="79">
        <f>+I_Vendite_Acquisti!AF18*I_Vendite_Acquisti!AF41</f>
        <v>0</v>
      </c>
      <c r="AF18" s="79">
        <f>+I_Vendite_Acquisti!AG18*I_Vendite_Acquisti!AG41</f>
        <v>0</v>
      </c>
      <c r="AG18" s="79">
        <f>+I_Vendite_Acquisti!AH18*I_Vendite_Acquisti!AH41</f>
        <v>0</v>
      </c>
      <c r="AH18" s="79">
        <f>+I_Vendite_Acquisti!AI18*I_Vendite_Acquisti!AI41</f>
        <v>0</v>
      </c>
      <c r="AI18" s="79">
        <f>+I_Vendite_Acquisti!AJ18*I_Vendite_Acquisti!AJ41</f>
        <v>0</v>
      </c>
      <c r="AJ18" s="79">
        <f>+I_Vendite_Acquisti!AK18*I_Vendite_Acquisti!AK41</f>
        <v>0</v>
      </c>
      <c r="AK18" s="79">
        <f>+I_Vendite_Acquisti!AL18*I_Vendite_Acquisti!AL41</f>
        <v>0</v>
      </c>
      <c r="AL18" s="79">
        <f>+I_Vendite_Acquisti!AM18*I_Vendite_Acquisti!AM41</f>
        <v>0</v>
      </c>
      <c r="AM18" s="79">
        <f>+I_Vendite_Acquisti!AN18*I_Vendite_Acquisti!AN41</f>
        <v>0</v>
      </c>
      <c r="AN18" s="80">
        <f>+I_Vendite_Acquisti!AO18*I_Vendite_Acquisti!AO41</f>
        <v>0</v>
      </c>
    </row>
    <row r="19" spans="1:40" ht="14.4" x14ac:dyDescent="0.3">
      <c r="B19" s="17"/>
      <c r="C19" s="51" t="str">
        <f>+I_Vendite_Acquisti!C19</f>
        <v>Prodotto 11</v>
      </c>
      <c r="D19" s="257"/>
      <c r="E19" s="54">
        <f>+I_Vendite_Acquisti!F19*I_Vendite_Acquisti!F42</f>
        <v>0</v>
      </c>
      <c r="F19" s="79">
        <f>+I_Vendite_Acquisti!G19*I_Vendite_Acquisti!G42</f>
        <v>0</v>
      </c>
      <c r="G19" s="79">
        <f>+I_Vendite_Acquisti!H19*I_Vendite_Acquisti!H42</f>
        <v>0</v>
      </c>
      <c r="H19" s="79">
        <f>+I_Vendite_Acquisti!I19*I_Vendite_Acquisti!I42</f>
        <v>0</v>
      </c>
      <c r="I19" s="79">
        <f>+I_Vendite_Acquisti!J19*I_Vendite_Acquisti!J42</f>
        <v>0</v>
      </c>
      <c r="J19" s="79">
        <f>+I_Vendite_Acquisti!K19*I_Vendite_Acquisti!K42</f>
        <v>0</v>
      </c>
      <c r="K19" s="79">
        <f>+I_Vendite_Acquisti!L19*I_Vendite_Acquisti!L42</f>
        <v>0</v>
      </c>
      <c r="L19" s="79">
        <f>+I_Vendite_Acquisti!M19*I_Vendite_Acquisti!M42</f>
        <v>0</v>
      </c>
      <c r="M19" s="79">
        <f>+I_Vendite_Acquisti!N19*I_Vendite_Acquisti!N42</f>
        <v>0</v>
      </c>
      <c r="N19" s="79">
        <f>+I_Vendite_Acquisti!O19*I_Vendite_Acquisti!O42</f>
        <v>0</v>
      </c>
      <c r="O19" s="79">
        <f>+I_Vendite_Acquisti!P19*I_Vendite_Acquisti!P42</f>
        <v>0</v>
      </c>
      <c r="P19" s="79">
        <f>+I_Vendite_Acquisti!Q19*I_Vendite_Acquisti!Q42</f>
        <v>0</v>
      </c>
      <c r="Q19" s="79">
        <f>+I_Vendite_Acquisti!R19*I_Vendite_Acquisti!R42</f>
        <v>0</v>
      </c>
      <c r="R19" s="79">
        <f>+I_Vendite_Acquisti!S19*I_Vendite_Acquisti!S42</f>
        <v>0</v>
      </c>
      <c r="S19" s="79">
        <f>+I_Vendite_Acquisti!T19*I_Vendite_Acquisti!T42</f>
        <v>0</v>
      </c>
      <c r="T19" s="79">
        <f>+I_Vendite_Acquisti!U19*I_Vendite_Acquisti!U42</f>
        <v>0</v>
      </c>
      <c r="U19" s="79">
        <f>+I_Vendite_Acquisti!V19*I_Vendite_Acquisti!V42</f>
        <v>0</v>
      </c>
      <c r="V19" s="79">
        <f>+I_Vendite_Acquisti!W19*I_Vendite_Acquisti!W42</f>
        <v>0</v>
      </c>
      <c r="W19" s="79">
        <f>+I_Vendite_Acquisti!X19*I_Vendite_Acquisti!X42</f>
        <v>0</v>
      </c>
      <c r="X19" s="79">
        <f>+I_Vendite_Acquisti!Y19*I_Vendite_Acquisti!Y42</f>
        <v>0</v>
      </c>
      <c r="Y19" s="79">
        <f>+I_Vendite_Acquisti!Z19*I_Vendite_Acquisti!Z42</f>
        <v>0</v>
      </c>
      <c r="Z19" s="79">
        <f>+I_Vendite_Acquisti!AA19*I_Vendite_Acquisti!AA42</f>
        <v>0</v>
      </c>
      <c r="AA19" s="79">
        <f>+I_Vendite_Acquisti!AB19*I_Vendite_Acquisti!AB42</f>
        <v>0</v>
      </c>
      <c r="AB19" s="79">
        <f>+I_Vendite_Acquisti!AC19*I_Vendite_Acquisti!AC42</f>
        <v>0</v>
      </c>
      <c r="AC19" s="79">
        <f>+I_Vendite_Acquisti!AD19*I_Vendite_Acquisti!AD42</f>
        <v>0</v>
      </c>
      <c r="AD19" s="79">
        <f>+I_Vendite_Acquisti!AE19*I_Vendite_Acquisti!AE42</f>
        <v>0</v>
      </c>
      <c r="AE19" s="79">
        <f>+I_Vendite_Acquisti!AF19*I_Vendite_Acquisti!AF42</f>
        <v>0</v>
      </c>
      <c r="AF19" s="79">
        <f>+I_Vendite_Acquisti!AG19*I_Vendite_Acquisti!AG42</f>
        <v>0</v>
      </c>
      <c r="AG19" s="79">
        <f>+I_Vendite_Acquisti!AH19*I_Vendite_Acquisti!AH42</f>
        <v>0</v>
      </c>
      <c r="AH19" s="79">
        <f>+I_Vendite_Acquisti!AI19*I_Vendite_Acquisti!AI42</f>
        <v>0</v>
      </c>
      <c r="AI19" s="79">
        <f>+I_Vendite_Acquisti!AJ19*I_Vendite_Acquisti!AJ42</f>
        <v>0</v>
      </c>
      <c r="AJ19" s="79">
        <f>+I_Vendite_Acquisti!AK19*I_Vendite_Acquisti!AK42</f>
        <v>0</v>
      </c>
      <c r="AK19" s="79">
        <f>+I_Vendite_Acquisti!AL19*I_Vendite_Acquisti!AL42</f>
        <v>0</v>
      </c>
      <c r="AL19" s="79">
        <f>+I_Vendite_Acquisti!AM19*I_Vendite_Acquisti!AM42</f>
        <v>0</v>
      </c>
      <c r="AM19" s="79">
        <f>+I_Vendite_Acquisti!AN19*I_Vendite_Acquisti!AN42</f>
        <v>0</v>
      </c>
      <c r="AN19" s="80">
        <f>+I_Vendite_Acquisti!AO19*I_Vendite_Acquisti!AO42</f>
        <v>0</v>
      </c>
    </row>
    <row r="20" spans="1:40" ht="14.4" x14ac:dyDescent="0.3">
      <c r="B20" s="20"/>
      <c r="C20" s="51" t="str">
        <f>+I_Vendite_Acquisti!C20</f>
        <v>Prodotto 12</v>
      </c>
      <c r="D20" s="257"/>
      <c r="E20" s="54">
        <f>+I_Vendite_Acquisti!F20*I_Vendite_Acquisti!F43</f>
        <v>0</v>
      </c>
      <c r="F20" s="79">
        <f>+I_Vendite_Acquisti!G20*I_Vendite_Acquisti!G43</f>
        <v>0</v>
      </c>
      <c r="G20" s="79">
        <f>+I_Vendite_Acquisti!H20*I_Vendite_Acquisti!H43</f>
        <v>0</v>
      </c>
      <c r="H20" s="79">
        <f>+I_Vendite_Acquisti!I20*I_Vendite_Acquisti!I43</f>
        <v>0</v>
      </c>
      <c r="I20" s="79">
        <f>+I_Vendite_Acquisti!J20*I_Vendite_Acquisti!J43</f>
        <v>0</v>
      </c>
      <c r="J20" s="79">
        <f>+I_Vendite_Acquisti!K20*I_Vendite_Acquisti!K43</f>
        <v>0</v>
      </c>
      <c r="K20" s="79">
        <f>+I_Vendite_Acquisti!L20*I_Vendite_Acquisti!L43</f>
        <v>0</v>
      </c>
      <c r="L20" s="79">
        <f>+I_Vendite_Acquisti!M20*I_Vendite_Acquisti!M43</f>
        <v>0</v>
      </c>
      <c r="M20" s="79">
        <f>+I_Vendite_Acquisti!N20*I_Vendite_Acquisti!N43</f>
        <v>0</v>
      </c>
      <c r="N20" s="79">
        <f>+I_Vendite_Acquisti!O20*I_Vendite_Acquisti!O43</f>
        <v>0</v>
      </c>
      <c r="O20" s="79">
        <f>+I_Vendite_Acquisti!P20*I_Vendite_Acquisti!P43</f>
        <v>0</v>
      </c>
      <c r="P20" s="79">
        <f>+I_Vendite_Acquisti!Q20*I_Vendite_Acquisti!Q43</f>
        <v>0</v>
      </c>
      <c r="Q20" s="79">
        <f>+I_Vendite_Acquisti!R20*I_Vendite_Acquisti!R43</f>
        <v>0</v>
      </c>
      <c r="R20" s="79">
        <f>+I_Vendite_Acquisti!S20*I_Vendite_Acquisti!S43</f>
        <v>0</v>
      </c>
      <c r="S20" s="79">
        <f>+I_Vendite_Acquisti!T20*I_Vendite_Acquisti!T43</f>
        <v>0</v>
      </c>
      <c r="T20" s="79">
        <f>+I_Vendite_Acquisti!U20*I_Vendite_Acquisti!U43</f>
        <v>0</v>
      </c>
      <c r="U20" s="79">
        <f>+I_Vendite_Acquisti!V20*I_Vendite_Acquisti!V43</f>
        <v>0</v>
      </c>
      <c r="V20" s="79">
        <f>+I_Vendite_Acquisti!W20*I_Vendite_Acquisti!W43</f>
        <v>0</v>
      </c>
      <c r="W20" s="79">
        <f>+I_Vendite_Acquisti!X20*I_Vendite_Acquisti!X43</f>
        <v>0</v>
      </c>
      <c r="X20" s="79">
        <f>+I_Vendite_Acquisti!Y20*I_Vendite_Acquisti!Y43</f>
        <v>0</v>
      </c>
      <c r="Y20" s="79">
        <f>+I_Vendite_Acquisti!Z20*I_Vendite_Acquisti!Z43</f>
        <v>0</v>
      </c>
      <c r="Z20" s="79">
        <f>+I_Vendite_Acquisti!AA20*I_Vendite_Acquisti!AA43</f>
        <v>0</v>
      </c>
      <c r="AA20" s="79">
        <f>+I_Vendite_Acquisti!AB20*I_Vendite_Acquisti!AB43</f>
        <v>0</v>
      </c>
      <c r="AB20" s="79">
        <f>+I_Vendite_Acquisti!AC20*I_Vendite_Acquisti!AC43</f>
        <v>0</v>
      </c>
      <c r="AC20" s="79">
        <f>+I_Vendite_Acquisti!AD20*I_Vendite_Acquisti!AD43</f>
        <v>0</v>
      </c>
      <c r="AD20" s="79">
        <f>+I_Vendite_Acquisti!AE20*I_Vendite_Acquisti!AE43</f>
        <v>0</v>
      </c>
      <c r="AE20" s="79">
        <f>+I_Vendite_Acquisti!AF20*I_Vendite_Acquisti!AF43</f>
        <v>0</v>
      </c>
      <c r="AF20" s="79">
        <f>+I_Vendite_Acquisti!AG20*I_Vendite_Acquisti!AG43</f>
        <v>0</v>
      </c>
      <c r="AG20" s="79">
        <f>+I_Vendite_Acquisti!AH20*I_Vendite_Acquisti!AH43</f>
        <v>0</v>
      </c>
      <c r="AH20" s="79">
        <f>+I_Vendite_Acquisti!AI20*I_Vendite_Acquisti!AI43</f>
        <v>0</v>
      </c>
      <c r="AI20" s="79">
        <f>+I_Vendite_Acquisti!AJ20*I_Vendite_Acquisti!AJ43</f>
        <v>0</v>
      </c>
      <c r="AJ20" s="79">
        <f>+I_Vendite_Acquisti!AK20*I_Vendite_Acquisti!AK43</f>
        <v>0</v>
      </c>
      <c r="AK20" s="79">
        <f>+I_Vendite_Acquisti!AL20*I_Vendite_Acquisti!AL43</f>
        <v>0</v>
      </c>
      <c r="AL20" s="79">
        <f>+I_Vendite_Acquisti!AM20*I_Vendite_Acquisti!AM43</f>
        <v>0</v>
      </c>
      <c r="AM20" s="79">
        <f>+I_Vendite_Acquisti!AN20*I_Vendite_Acquisti!AN43</f>
        <v>0</v>
      </c>
      <c r="AN20" s="80">
        <f>+I_Vendite_Acquisti!AO20*I_Vendite_Acquisti!AO43</f>
        <v>0</v>
      </c>
    </row>
    <row r="21" spans="1:40" ht="14.4" x14ac:dyDescent="0.3">
      <c r="B21" s="20"/>
      <c r="C21" s="51" t="str">
        <f>+I_Vendite_Acquisti!C21</f>
        <v>Prodotto 13</v>
      </c>
      <c r="D21" s="257"/>
      <c r="E21" s="54">
        <f>+I_Vendite_Acquisti!F21*I_Vendite_Acquisti!F44</f>
        <v>0</v>
      </c>
      <c r="F21" s="79">
        <f>+I_Vendite_Acquisti!G21*I_Vendite_Acquisti!G44</f>
        <v>0</v>
      </c>
      <c r="G21" s="79">
        <f>+I_Vendite_Acquisti!H21*I_Vendite_Acquisti!H44</f>
        <v>0</v>
      </c>
      <c r="H21" s="79">
        <f>+I_Vendite_Acquisti!I21*I_Vendite_Acquisti!I44</f>
        <v>0</v>
      </c>
      <c r="I21" s="79">
        <f>+I_Vendite_Acquisti!J21*I_Vendite_Acquisti!J44</f>
        <v>0</v>
      </c>
      <c r="J21" s="79">
        <f>+I_Vendite_Acquisti!K21*I_Vendite_Acquisti!K44</f>
        <v>0</v>
      </c>
      <c r="K21" s="79">
        <f>+I_Vendite_Acquisti!L21*I_Vendite_Acquisti!L44</f>
        <v>0</v>
      </c>
      <c r="L21" s="79">
        <f>+I_Vendite_Acquisti!M21*I_Vendite_Acquisti!M44</f>
        <v>0</v>
      </c>
      <c r="M21" s="79">
        <f>+I_Vendite_Acquisti!N21*I_Vendite_Acquisti!N44</f>
        <v>0</v>
      </c>
      <c r="N21" s="79">
        <f>+I_Vendite_Acquisti!O21*I_Vendite_Acquisti!O44</f>
        <v>0</v>
      </c>
      <c r="O21" s="79">
        <f>+I_Vendite_Acquisti!P21*I_Vendite_Acquisti!P44</f>
        <v>0</v>
      </c>
      <c r="P21" s="79">
        <f>+I_Vendite_Acquisti!Q21*I_Vendite_Acquisti!Q44</f>
        <v>0</v>
      </c>
      <c r="Q21" s="79">
        <f>+I_Vendite_Acquisti!R21*I_Vendite_Acquisti!R44</f>
        <v>0</v>
      </c>
      <c r="R21" s="79">
        <f>+I_Vendite_Acquisti!S21*I_Vendite_Acquisti!S44</f>
        <v>0</v>
      </c>
      <c r="S21" s="79">
        <f>+I_Vendite_Acquisti!T21*I_Vendite_Acquisti!T44</f>
        <v>0</v>
      </c>
      <c r="T21" s="79">
        <f>+I_Vendite_Acquisti!U21*I_Vendite_Acquisti!U44</f>
        <v>0</v>
      </c>
      <c r="U21" s="79">
        <f>+I_Vendite_Acquisti!V21*I_Vendite_Acquisti!V44</f>
        <v>0</v>
      </c>
      <c r="V21" s="79">
        <f>+I_Vendite_Acquisti!W21*I_Vendite_Acquisti!W44</f>
        <v>0</v>
      </c>
      <c r="W21" s="79">
        <f>+I_Vendite_Acquisti!X21*I_Vendite_Acquisti!X44</f>
        <v>0</v>
      </c>
      <c r="X21" s="79">
        <f>+I_Vendite_Acquisti!Y21*I_Vendite_Acquisti!Y44</f>
        <v>0</v>
      </c>
      <c r="Y21" s="79">
        <f>+I_Vendite_Acquisti!Z21*I_Vendite_Acquisti!Z44</f>
        <v>0</v>
      </c>
      <c r="Z21" s="79">
        <f>+I_Vendite_Acquisti!AA21*I_Vendite_Acquisti!AA44</f>
        <v>0</v>
      </c>
      <c r="AA21" s="79">
        <f>+I_Vendite_Acquisti!AB21*I_Vendite_Acquisti!AB44</f>
        <v>0</v>
      </c>
      <c r="AB21" s="79">
        <f>+I_Vendite_Acquisti!AC21*I_Vendite_Acquisti!AC44</f>
        <v>0</v>
      </c>
      <c r="AC21" s="79">
        <f>+I_Vendite_Acquisti!AD21*I_Vendite_Acquisti!AD44</f>
        <v>0</v>
      </c>
      <c r="AD21" s="79">
        <f>+I_Vendite_Acquisti!AE21*I_Vendite_Acquisti!AE44</f>
        <v>0</v>
      </c>
      <c r="AE21" s="79">
        <f>+I_Vendite_Acquisti!AF21*I_Vendite_Acquisti!AF44</f>
        <v>0</v>
      </c>
      <c r="AF21" s="79">
        <f>+I_Vendite_Acquisti!AG21*I_Vendite_Acquisti!AG44</f>
        <v>0</v>
      </c>
      <c r="AG21" s="79">
        <f>+I_Vendite_Acquisti!AH21*I_Vendite_Acquisti!AH44</f>
        <v>0</v>
      </c>
      <c r="AH21" s="79">
        <f>+I_Vendite_Acquisti!AI21*I_Vendite_Acquisti!AI44</f>
        <v>0</v>
      </c>
      <c r="AI21" s="79">
        <f>+I_Vendite_Acquisti!AJ21*I_Vendite_Acquisti!AJ44</f>
        <v>0</v>
      </c>
      <c r="AJ21" s="79">
        <f>+I_Vendite_Acquisti!AK21*I_Vendite_Acquisti!AK44</f>
        <v>0</v>
      </c>
      <c r="AK21" s="79">
        <f>+I_Vendite_Acquisti!AL21*I_Vendite_Acquisti!AL44</f>
        <v>0</v>
      </c>
      <c r="AL21" s="79">
        <f>+I_Vendite_Acquisti!AM21*I_Vendite_Acquisti!AM44</f>
        <v>0</v>
      </c>
      <c r="AM21" s="79">
        <f>+I_Vendite_Acquisti!AN21*I_Vendite_Acquisti!AN44</f>
        <v>0</v>
      </c>
      <c r="AN21" s="80">
        <f>+I_Vendite_Acquisti!AO21*I_Vendite_Acquisti!AO44</f>
        <v>0</v>
      </c>
    </row>
    <row r="22" spans="1:40" ht="14.4" x14ac:dyDescent="0.3">
      <c r="B22" s="3"/>
      <c r="C22" s="51" t="str">
        <f>+I_Vendite_Acquisti!C22</f>
        <v>Prodotto 14</v>
      </c>
      <c r="D22" s="257"/>
      <c r="E22" s="54">
        <f>+I_Vendite_Acquisti!F22*I_Vendite_Acquisti!F45</f>
        <v>0</v>
      </c>
      <c r="F22" s="79">
        <f>+I_Vendite_Acquisti!G22*I_Vendite_Acquisti!G45</f>
        <v>0</v>
      </c>
      <c r="G22" s="79">
        <f>+I_Vendite_Acquisti!H22*I_Vendite_Acquisti!H45</f>
        <v>0</v>
      </c>
      <c r="H22" s="79">
        <f>+I_Vendite_Acquisti!I22*I_Vendite_Acquisti!I45</f>
        <v>0</v>
      </c>
      <c r="I22" s="79">
        <f>+I_Vendite_Acquisti!J22*I_Vendite_Acquisti!J45</f>
        <v>0</v>
      </c>
      <c r="J22" s="79">
        <f>+I_Vendite_Acquisti!K22*I_Vendite_Acquisti!K45</f>
        <v>0</v>
      </c>
      <c r="K22" s="79">
        <f>+I_Vendite_Acquisti!L22*I_Vendite_Acquisti!L45</f>
        <v>0</v>
      </c>
      <c r="L22" s="79">
        <f>+I_Vendite_Acquisti!M22*I_Vendite_Acquisti!M45</f>
        <v>0</v>
      </c>
      <c r="M22" s="79">
        <f>+I_Vendite_Acquisti!N22*I_Vendite_Acquisti!N45</f>
        <v>0</v>
      </c>
      <c r="N22" s="79">
        <f>+I_Vendite_Acquisti!O22*I_Vendite_Acquisti!O45</f>
        <v>0</v>
      </c>
      <c r="O22" s="79">
        <f>+I_Vendite_Acquisti!P22*I_Vendite_Acquisti!P45</f>
        <v>0</v>
      </c>
      <c r="P22" s="79">
        <f>+I_Vendite_Acquisti!Q22*I_Vendite_Acquisti!Q45</f>
        <v>0</v>
      </c>
      <c r="Q22" s="79">
        <f>+I_Vendite_Acquisti!R22*I_Vendite_Acquisti!R45</f>
        <v>0</v>
      </c>
      <c r="R22" s="79">
        <f>+I_Vendite_Acquisti!S22*I_Vendite_Acquisti!S45</f>
        <v>0</v>
      </c>
      <c r="S22" s="79">
        <f>+I_Vendite_Acquisti!T22*I_Vendite_Acquisti!T45</f>
        <v>0</v>
      </c>
      <c r="T22" s="79">
        <f>+I_Vendite_Acquisti!U22*I_Vendite_Acquisti!U45</f>
        <v>0</v>
      </c>
      <c r="U22" s="79">
        <f>+I_Vendite_Acquisti!V22*I_Vendite_Acquisti!V45</f>
        <v>0</v>
      </c>
      <c r="V22" s="79">
        <f>+I_Vendite_Acquisti!W22*I_Vendite_Acquisti!W45</f>
        <v>0</v>
      </c>
      <c r="W22" s="79">
        <f>+I_Vendite_Acquisti!X22*I_Vendite_Acquisti!X45</f>
        <v>0</v>
      </c>
      <c r="X22" s="79">
        <f>+I_Vendite_Acquisti!Y22*I_Vendite_Acquisti!Y45</f>
        <v>0</v>
      </c>
      <c r="Y22" s="79">
        <f>+I_Vendite_Acquisti!Z22*I_Vendite_Acquisti!Z45</f>
        <v>0</v>
      </c>
      <c r="Z22" s="79">
        <f>+I_Vendite_Acquisti!AA22*I_Vendite_Acquisti!AA45</f>
        <v>0</v>
      </c>
      <c r="AA22" s="79">
        <f>+I_Vendite_Acquisti!AB22*I_Vendite_Acquisti!AB45</f>
        <v>0</v>
      </c>
      <c r="AB22" s="79">
        <f>+I_Vendite_Acquisti!AC22*I_Vendite_Acquisti!AC45</f>
        <v>0</v>
      </c>
      <c r="AC22" s="79">
        <f>+I_Vendite_Acquisti!AD22*I_Vendite_Acquisti!AD45</f>
        <v>0</v>
      </c>
      <c r="AD22" s="79">
        <f>+I_Vendite_Acquisti!AE22*I_Vendite_Acquisti!AE45</f>
        <v>0</v>
      </c>
      <c r="AE22" s="79">
        <f>+I_Vendite_Acquisti!AF22*I_Vendite_Acquisti!AF45</f>
        <v>0</v>
      </c>
      <c r="AF22" s="79">
        <f>+I_Vendite_Acquisti!AG22*I_Vendite_Acquisti!AG45</f>
        <v>0</v>
      </c>
      <c r="AG22" s="79">
        <f>+I_Vendite_Acquisti!AH22*I_Vendite_Acquisti!AH45</f>
        <v>0</v>
      </c>
      <c r="AH22" s="79">
        <f>+I_Vendite_Acquisti!AI22*I_Vendite_Acquisti!AI45</f>
        <v>0</v>
      </c>
      <c r="AI22" s="79">
        <f>+I_Vendite_Acquisti!AJ22*I_Vendite_Acquisti!AJ45</f>
        <v>0</v>
      </c>
      <c r="AJ22" s="79">
        <f>+I_Vendite_Acquisti!AK22*I_Vendite_Acquisti!AK45</f>
        <v>0</v>
      </c>
      <c r="AK22" s="79">
        <f>+I_Vendite_Acquisti!AL22*I_Vendite_Acquisti!AL45</f>
        <v>0</v>
      </c>
      <c r="AL22" s="79">
        <f>+I_Vendite_Acquisti!AM22*I_Vendite_Acquisti!AM45</f>
        <v>0</v>
      </c>
      <c r="AM22" s="79">
        <f>+I_Vendite_Acquisti!AN22*I_Vendite_Acquisti!AN45</f>
        <v>0</v>
      </c>
      <c r="AN22" s="80">
        <f>+I_Vendite_Acquisti!AO22*I_Vendite_Acquisti!AO45</f>
        <v>0</v>
      </c>
    </row>
    <row r="23" spans="1:40" ht="14.4" x14ac:dyDescent="0.3">
      <c r="B23" s="3"/>
      <c r="C23" s="51" t="str">
        <f>+I_Vendite_Acquisti!C23</f>
        <v>Prodotto 15</v>
      </c>
      <c r="D23" s="257"/>
      <c r="E23" s="54">
        <f>+I_Vendite_Acquisti!F23*I_Vendite_Acquisti!F46</f>
        <v>0</v>
      </c>
      <c r="F23" s="79">
        <f>+I_Vendite_Acquisti!G23*I_Vendite_Acquisti!G46</f>
        <v>0</v>
      </c>
      <c r="G23" s="79">
        <f>+I_Vendite_Acquisti!H23*I_Vendite_Acquisti!H46</f>
        <v>0</v>
      </c>
      <c r="H23" s="79">
        <f>+I_Vendite_Acquisti!I23*I_Vendite_Acquisti!I46</f>
        <v>0</v>
      </c>
      <c r="I23" s="79">
        <f>+I_Vendite_Acquisti!J23*I_Vendite_Acquisti!J46</f>
        <v>0</v>
      </c>
      <c r="J23" s="79">
        <f>+I_Vendite_Acquisti!K23*I_Vendite_Acquisti!K46</f>
        <v>0</v>
      </c>
      <c r="K23" s="79">
        <f>+I_Vendite_Acquisti!L23*I_Vendite_Acquisti!L46</f>
        <v>0</v>
      </c>
      <c r="L23" s="79">
        <f>+I_Vendite_Acquisti!M23*I_Vendite_Acquisti!M46</f>
        <v>0</v>
      </c>
      <c r="M23" s="79">
        <f>+I_Vendite_Acquisti!N23*I_Vendite_Acquisti!N46</f>
        <v>0</v>
      </c>
      <c r="N23" s="79">
        <f>+I_Vendite_Acquisti!O23*I_Vendite_Acquisti!O46</f>
        <v>0</v>
      </c>
      <c r="O23" s="79">
        <f>+I_Vendite_Acquisti!P23*I_Vendite_Acquisti!P46</f>
        <v>0</v>
      </c>
      <c r="P23" s="79">
        <f>+I_Vendite_Acquisti!Q23*I_Vendite_Acquisti!Q46</f>
        <v>0</v>
      </c>
      <c r="Q23" s="79">
        <f>+I_Vendite_Acquisti!R23*I_Vendite_Acquisti!R46</f>
        <v>0</v>
      </c>
      <c r="R23" s="79">
        <f>+I_Vendite_Acquisti!S23*I_Vendite_Acquisti!S46</f>
        <v>0</v>
      </c>
      <c r="S23" s="79">
        <f>+I_Vendite_Acquisti!T23*I_Vendite_Acquisti!T46</f>
        <v>0</v>
      </c>
      <c r="T23" s="79">
        <f>+I_Vendite_Acquisti!U23*I_Vendite_Acquisti!U46</f>
        <v>0</v>
      </c>
      <c r="U23" s="79">
        <f>+I_Vendite_Acquisti!V23*I_Vendite_Acquisti!V46</f>
        <v>0</v>
      </c>
      <c r="V23" s="79">
        <f>+I_Vendite_Acquisti!W23*I_Vendite_Acquisti!W46</f>
        <v>0</v>
      </c>
      <c r="W23" s="79">
        <f>+I_Vendite_Acquisti!X23*I_Vendite_Acquisti!X46</f>
        <v>0</v>
      </c>
      <c r="X23" s="79">
        <f>+I_Vendite_Acquisti!Y23*I_Vendite_Acquisti!Y46</f>
        <v>0</v>
      </c>
      <c r="Y23" s="79">
        <f>+I_Vendite_Acquisti!Z23*I_Vendite_Acquisti!Z46</f>
        <v>0</v>
      </c>
      <c r="Z23" s="79">
        <f>+I_Vendite_Acquisti!AA23*I_Vendite_Acquisti!AA46</f>
        <v>0</v>
      </c>
      <c r="AA23" s="79">
        <f>+I_Vendite_Acquisti!AB23*I_Vendite_Acquisti!AB46</f>
        <v>0</v>
      </c>
      <c r="AB23" s="79">
        <f>+I_Vendite_Acquisti!AC23*I_Vendite_Acquisti!AC46</f>
        <v>0</v>
      </c>
      <c r="AC23" s="79">
        <f>+I_Vendite_Acquisti!AD23*I_Vendite_Acquisti!AD46</f>
        <v>0</v>
      </c>
      <c r="AD23" s="79">
        <f>+I_Vendite_Acquisti!AE23*I_Vendite_Acquisti!AE46</f>
        <v>0</v>
      </c>
      <c r="AE23" s="79">
        <f>+I_Vendite_Acquisti!AF23*I_Vendite_Acquisti!AF46</f>
        <v>0</v>
      </c>
      <c r="AF23" s="79">
        <f>+I_Vendite_Acquisti!AG23*I_Vendite_Acquisti!AG46</f>
        <v>0</v>
      </c>
      <c r="AG23" s="79">
        <f>+I_Vendite_Acquisti!AH23*I_Vendite_Acquisti!AH46</f>
        <v>0</v>
      </c>
      <c r="AH23" s="79">
        <f>+I_Vendite_Acquisti!AI23*I_Vendite_Acquisti!AI46</f>
        <v>0</v>
      </c>
      <c r="AI23" s="79">
        <f>+I_Vendite_Acquisti!AJ23*I_Vendite_Acquisti!AJ46</f>
        <v>0</v>
      </c>
      <c r="AJ23" s="79">
        <f>+I_Vendite_Acquisti!AK23*I_Vendite_Acquisti!AK46</f>
        <v>0</v>
      </c>
      <c r="AK23" s="79">
        <f>+I_Vendite_Acquisti!AL23*I_Vendite_Acquisti!AL46</f>
        <v>0</v>
      </c>
      <c r="AL23" s="79">
        <f>+I_Vendite_Acquisti!AM23*I_Vendite_Acquisti!AM46</f>
        <v>0</v>
      </c>
      <c r="AM23" s="79">
        <f>+I_Vendite_Acquisti!AN23*I_Vendite_Acquisti!AN46</f>
        <v>0</v>
      </c>
      <c r="AN23" s="80">
        <f>+I_Vendite_Acquisti!AO23*I_Vendite_Acquisti!AO46</f>
        <v>0</v>
      </c>
    </row>
    <row r="24" spans="1:40" ht="14.4" x14ac:dyDescent="0.3">
      <c r="B24" s="17"/>
      <c r="C24" s="51" t="str">
        <f>+I_Vendite_Acquisti!C24</f>
        <v>Prodotto 16</v>
      </c>
      <c r="D24" s="257"/>
      <c r="E24" s="54">
        <f>+I_Vendite_Acquisti!F24*I_Vendite_Acquisti!F47</f>
        <v>0</v>
      </c>
      <c r="F24" s="79">
        <f>+I_Vendite_Acquisti!G24*I_Vendite_Acquisti!G47</f>
        <v>0</v>
      </c>
      <c r="G24" s="79">
        <f>+I_Vendite_Acquisti!H24*I_Vendite_Acquisti!H47</f>
        <v>0</v>
      </c>
      <c r="H24" s="79">
        <f>+I_Vendite_Acquisti!I24*I_Vendite_Acquisti!I47</f>
        <v>0</v>
      </c>
      <c r="I24" s="79">
        <f>+I_Vendite_Acquisti!J24*I_Vendite_Acquisti!J47</f>
        <v>0</v>
      </c>
      <c r="J24" s="79">
        <f>+I_Vendite_Acquisti!K24*I_Vendite_Acquisti!K47</f>
        <v>0</v>
      </c>
      <c r="K24" s="79">
        <f>+I_Vendite_Acquisti!L24*I_Vendite_Acquisti!L47</f>
        <v>0</v>
      </c>
      <c r="L24" s="79">
        <f>+I_Vendite_Acquisti!M24*I_Vendite_Acquisti!M47</f>
        <v>0</v>
      </c>
      <c r="M24" s="79">
        <f>+I_Vendite_Acquisti!N24*I_Vendite_Acquisti!N47</f>
        <v>0</v>
      </c>
      <c r="N24" s="79">
        <f>+I_Vendite_Acquisti!O24*I_Vendite_Acquisti!O47</f>
        <v>0</v>
      </c>
      <c r="O24" s="79">
        <f>+I_Vendite_Acquisti!P24*I_Vendite_Acquisti!P47</f>
        <v>0</v>
      </c>
      <c r="P24" s="79">
        <f>+I_Vendite_Acquisti!Q24*I_Vendite_Acquisti!Q47</f>
        <v>0</v>
      </c>
      <c r="Q24" s="79">
        <f>+I_Vendite_Acquisti!R24*I_Vendite_Acquisti!R47</f>
        <v>0</v>
      </c>
      <c r="R24" s="79">
        <f>+I_Vendite_Acquisti!S24*I_Vendite_Acquisti!S47</f>
        <v>0</v>
      </c>
      <c r="S24" s="79">
        <f>+I_Vendite_Acquisti!T24*I_Vendite_Acquisti!T47</f>
        <v>0</v>
      </c>
      <c r="T24" s="79">
        <f>+I_Vendite_Acquisti!U24*I_Vendite_Acquisti!U47</f>
        <v>0</v>
      </c>
      <c r="U24" s="79">
        <f>+I_Vendite_Acquisti!V24*I_Vendite_Acquisti!V47</f>
        <v>0</v>
      </c>
      <c r="V24" s="79">
        <f>+I_Vendite_Acquisti!W24*I_Vendite_Acquisti!W47</f>
        <v>0</v>
      </c>
      <c r="W24" s="79">
        <f>+I_Vendite_Acquisti!X24*I_Vendite_Acquisti!X47</f>
        <v>0</v>
      </c>
      <c r="X24" s="79">
        <f>+I_Vendite_Acquisti!Y24*I_Vendite_Acquisti!Y47</f>
        <v>0</v>
      </c>
      <c r="Y24" s="79">
        <f>+I_Vendite_Acquisti!Z24*I_Vendite_Acquisti!Z47</f>
        <v>0</v>
      </c>
      <c r="Z24" s="79">
        <f>+I_Vendite_Acquisti!AA24*I_Vendite_Acquisti!AA47</f>
        <v>0</v>
      </c>
      <c r="AA24" s="79">
        <f>+I_Vendite_Acquisti!AB24*I_Vendite_Acquisti!AB47</f>
        <v>0</v>
      </c>
      <c r="AB24" s="79">
        <f>+I_Vendite_Acquisti!AC24*I_Vendite_Acquisti!AC47</f>
        <v>0</v>
      </c>
      <c r="AC24" s="79">
        <f>+I_Vendite_Acquisti!AD24*I_Vendite_Acquisti!AD47</f>
        <v>0</v>
      </c>
      <c r="AD24" s="79">
        <f>+I_Vendite_Acquisti!AE24*I_Vendite_Acquisti!AE47</f>
        <v>0</v>
      </c>
      <c r="AE24" s="79">
        <f>+I_Vendite_Acquisti!AF24*I_Vendite_Acquisti!AF47</f>
        <v>0</v>
      </c>
      <c r="AF24" s="79">
        <f>+I_Vendite_Acquisti!AG24*I_Vendite_Acquisti!AG47</f>
        <v>0</v>
      </c>
      <c r="AG24" s="79">
        <f>+I_Vendite_Acquisti!AH24*I_Vendite_Acquisti!AH47</f>
        <v>0</v>
      </c>
      <c r="AH24" s="79">
        <f>+I_Vendite_Acquisti!AI24*I_Vendite_Acquisti!AI47</f>
        <v>0</v>
      </c>
      <c r="AI24" s="79">
        <f>+I_Vendite_Acquisti!AJ24*I_Vendite_Acquisti!AJ47</f>
        <v>0</v>
      </c>
      <c r="AJ24" s="79">
        <f>+I_Vendite_Acquisti!AK24*I_Vendite_Acquisti!AK47</f>
        <v>0</v>
      </c>
      <c r="AK24" s="79">
        <f>+I_Vendite_Acquisti!AL24*I_Vendite_Acquisti!AL47</f>
        <v>0</v>
      </c>
      <c r="AL24" s="79">
        <f>+I_Vendite_Acquisti!AM24*I_Vendite_Acquisti!AM47</f>
        <v>0</v>
      </c>
      <c r="AM24" s="79">
        <f>+I_Vendite_Acquisti!AN24*I_Vendite_Acquisti!AN47</f>
        <v>0</v>
      </c>
      <c r="AN24" s="80">
        <f>+I_Vendite_Acquisti!AO24*I_Vendite_Acquisti!AO47</f>
        <v>0</v>
      </c>
    </row>
    <row r="25" spans="1:40" ht="14.4" x14ac:dyDescent="0.3">
      <c r="B25" s="17"/>
      <c r="C25" s="51" t="str">
        <f>+I_Vendite_Acquisti!C25</f>
        <v>Prodotto 17</v>
      </c>
      <c r="D25" s="257"/>
      <c r="E25" s="54">
        <f>+I_Vendite_Acquisti!F25*I_Vendite_Acquisti!F48</f>
        <v>0</v>
      </c>
      <c r="F25" s="79">
        <f>+I_Vendite_Acquisti!G25*I_Vendite_Acquisti!G48</f>
        <v>0</v>
      </c>
      <c r="G25" s="79">
        <f>+I_Vendite_Acquisti!H25*I_Vendite_Acquisti!H48</f>
        <v>0</v>
      </c>
      <c r="H25" s="79">
        <f>+I_Vendite_Acquisti!I25*I_Vendite_Acquisti!I48</f>
        <v>0</v>
      </c>
      <c r="I25" s="79">
        <f>+I_Vendite_Acquisti!J25*I_Vendite_Acquisti!J48</f>
        <v>0</v>
      </c>
      <c r="J25" s="79">
        <f>+I_Vendite_Acquisti!K25*I_Vendite_Acquisti!K48</f>
        <v>0</v>
      </c>
      <c r="K25" s="79">
        <f>+I_Vendite_Acquisti!L25*I_Vendite_Acquisti!L48</f>
        <v>0</v>
      </c>
      <c r="L25" s="79">
        <f>+I_Vendite_Acquisti!M25*I_Vendite_Acquisti!M48</f>
        <v>0</v>
      </c>
      <c r="M25" s="79">
        <f>+I_Vendite_Acquisti!N25*I_Vendite_Acquisti!N48</f>
        <v>0</v>
      </c>
      <c r="N25" s="79">
        <f>+I_Vendite_Acquisti!O25*I_Vendite_Acquisti!O48</f>
        <v>0</v>
      </c>
      <c r="O25" s="79">
        <f>+I_Vendite_Acquisti!P25*I_Vendite_Acquisti!P48</f>
        <v>0</v>
      </c>
      <c r="P25" s="79">
        <f>+I_Vendite_Acquisti!Q25*I_Vendite_Acquisti!Q48</f>
        <v>0</v>
      </c>
      <c r="Q25" s="79">
        <f>+I_Vendite_Acquisti!R25*I_Vendite_Acquisti!R48</f>
        <v>0</v>
      </c>
      <c r="R25" s="79">
        <f>+I_Vendite_Acquisti!S25*I_Vendite_Acquisti!S48</f>
        <v>0</v>
      </c>
      <c r="S25" s="79">
        <f>+I_Vendite_Acquisti!T25*I_Vendite_Acquisti!T48</f>
        <v>0</v>
      </c>
      <c r="T25" s="79">
        <f>+I_Vendite_Acquisti!U25*I_Vendite_Acquisti!U48</f>
        <v>0</v>
      </c>
      <c r="U25" s="79">
        <f>+I_Vendite_Acquisti!V25*I_Vendite_Acquisti!V48</f>
        <v>0</v>
      </c>
      <c r="V25" s="79">
        <f>+I_Vendite_Acquisti!W25*I_Vendite_Acquisti!W48</f>
        <v>0</v>
      </c>
      <c r="W25" s="79">
        <f>+I_Vendite_Acquisti!X25*I_Vendite_Acquisti!X48</f>
        <v>0</v>
      </c>
      <c r="X25" s="79">
        <f>+I_Vendite_Acquisti!Y25*I_Vendite_Acquisti!Y48</f>
        <v>0</v>
      </c>
      <c r="Y25" s="79">
        <f>+I_Vendite_Acquisti!Z25*I_Vendite_Acquisti!Z48</f>
        <v>0</v>
      </c>
      <c r="Z25" s="79">
        <f>+I_Vendite_Acquisti!AA25*I_Vendite_Acquisti!AA48</f>
        <v>0</v>
      </c>
      <c r="AA25" s="79">
        <f>+I_Vendite_Acquisti!AB25*I_Vendite_Acquisti!AB48</f>
        <v>0</v>
      </c>
      <c r="AB25" s="79">
        <f>+I_Vendite_Acquisti!AC25*I_Vendite_Acquisti!AC48</f>
        <v>0</v>
      </c>
      <c r="AC25" s="79">
        <f>+I_Vendite_Acquisti!AD25*I_Vendite_Acquisti!AD48</f>
        <v>0</v>
      </c>
      <c r="AD25" s="79">
        <f>+I_Vendite_Acquisti!AE25*I_Vendite_Acquisti!AE48</f>
        <v>0</v>
      </c>
      <c r="AE25" s="79">
        <f>+I_Vendite_Acquisti!AF25*I_Vendite_Acquisti!AF48</f>
        <v>0</v>
      </c>
      <c r="AF25" s="79">
        <f>+I_Vendite_Acquisti!AG25*I_Vendite_Acquisti!AG48</f>
        <v>0</v>
      </c>
      <c r="AG25" s="79">
        <f>+I_Vendite_Acquisti!AH25*I_Vendite_Acquisti!AH48</f>
        <v>0</v>
      </c>
      <c r="AH25" s="79">
        <f>+I_Vendite_Acquisti!AI25*I_Vendite_Acquisti!AI48</f>
        <v>0</v>
      </c>
      <c r="AI25" s="79">
        <f>+I_Vendite_Acquisti!AJ25*I_Vendite_Acquisti!AJ48</f>
        <v>0</v>
      </c>
      <c r="AJ25" s="79">
        <f>+I_Vendite_Acquisti!AK25*I_Vendite_Acquisti!AK48</f>
        <v>0</v>
      </c>
      <c r="AK25" s="79">
        <f>+I_Vendite_Acquisti!AL25*I_Vendite_Acquisti!AL48</f>
        <v>0</v>
      </c>
      <c r="AL25" s="79">
        <f>+I_Vendite_Acquisti!AM25*I_Vendite_Acquisti!AM48</f>
        <v>0</v>
      </c>
      <c r="AM25" s="79">
        <f>+I_Vendite_Acquisti!AN25*I_Vendite_Acquisti!AN48</f>
        <v>0</v>
      </c>
      <c r="AN25" s="80">
        <f>+I_Vendite_Acquisti!AO25*I_Vendite_Acquisti!AO48</f>
        <v>0</v>
      </c>
    </row>
    <row r="26" spans="1:40" ht="14.4" x14ac:dyDescent="0.3">
      <c r="B26" s="20"/>
      <c r="C26" s="51" t="str">
        <f>+I_Vendite_Acquisti!C26</f>
        <v>Prodotto 18</v>
      </c>
      <c r="D26" s="257"/>
      <c r="E26" s="54">
        <f>+I_Vendite_Acquisti!F26*I_Vendite_Acquisti!F49</f>
        <v>0</v>
      </c>
      <c r="F26" s="79">
        <f>+I_Vendite_Acquisti!G26*I_Vendite_Acquisti!G49</f>
        <v>0</v>
      </c>
      <c r="G26" s="79">
        <f>+I_Vendite_Acquisti!H26*I_Vendite_Acquisti!H49</f>
        <v>0</v>
      </c>
      <c r="H26" s="79">
        <f>+I_Vendite_Acquisti!I26*I_Vendite_Acquisti!I49</f>
        <v>0</v>
      </c>
      <c r="I26" s="79">
        <f>+I_Vendite_Acquisti!J26*I_Vendite_Acquisti!J49</f>
        <v>0</v>
      </c>
      <c r="J26" s="79">
        <f>+I_Vendite_Acquisti!K26*I_Vendite_Acquisti!K49</f>
        <v>0</v>
      </c>
      <c r="K26" s="79">
        <f>+I_Vendite_Acquisti!L26*I_Vendite_Acquisti!L49</f>
        <v>0</v>
      </c>
      <c r="L26" s="79">
        <f>+I_Vendite_Acquisti!M26*I_Vendite_Acquisti!M49</f>
        <v>0</v>
      </c>
      <c r="M26" s="79">
        <f>+I_Vendite_Acquisti!N26*I_Vendite_Acquisti!N49</f>
        <v>0</v>
      </c>
      <c r="N26" s="79">
        <f>+I_Vendite_Acquisti!O26*I_Vendite_Acquisti!O49</f>
        <v>0</v>
      </c>
      <c r="O26" s="79">
        <f>+I_Vendite_Acquisti!P26*I_Vendite_Acquisti!P49</f>
        <v>0</v>
      </c>
      <c r="P26" s="79">
        <f>+I_Vendite_Acquisti!Q26*I_Vendite_Acquisti!Q49</f>
        <v>0</v>
      </c>
      <c r="Q26" s="79">
        <f>+I_Vendite_Acquisti!R26*I_Vendite_Acquisti!R49</f>
        <v>0</v>
      </c>
      <c r="R26" s="79">
        <f>+I_Vendite_Acquisti!S26*I_Vendite_Acquisti!S49</f>
        <v>0</v>
      </c>
      <c r="S26" s="79">
        <f>+I_Vendite_Acquisti!T26*I_Vendite_Acquisti!T49</f>
        <v>0</v>
      </c>
      <c r="T26" s="79">
        <f>+I_Vendite_Acquisti!U26*I_Vendite_Acquisti!U49</f>
        <v>0</v>
      </c>
      <c r="U26" s="79">
        <f>+I_Vendite_Acquisti!V26*I_Vendite_Acquisti!V49</f>
        <v>0</v>
      </c>
      <c r="V26" s="79">
        <f>+I_Vendite_Acquisti!W26*I_Vendite_Acquisti!W49</f>
        <v>0</v>
      </c>
      <c r="W26" s="79">
        <f>+I_Vendite_Acquisti!X26*I_Vendite_Acquisti!X49</f>
        <v>0</v>
      </c>
      <c r="X26" s="79">
        <f>+I_Vendite_Acquisti!Y26*I_Vendite_Acquisti!Y49</f>
        <v>0</v>
      </c>
      <c r="Y26" s="79">
        <f>+I_Vendite_Acquisti!Z26*I_Vendite_Acquisti!Z49</f>
        <v>0</v>
      </c>
      <c r="Z26" s="79">
        <f>+I_Vendite_Acquisti!AA26*I_Vendite_Acquisti!AA49</f>
        <v>0</v>
      </c>
      <c r="AA26" s="79">
        <f>+I_Vendite_Acquisti!AB26*I_Vendite_Acquisti!AB49</f>
        <v>0</v>
      </c>
      <c r="AB26" s="79">
        <f>+I_Vendite_Acquisti!AC26*I_Vendite_Acquisti!AC49</f>
        <v>0</v>
      </c>
      <c r="AC26" s="79">
        <f>+I_Vendite_Acquisti!AD26*I_Vendite_Acquisti!AD49</f>
        <v>0</v>
      </c>
      <c r="AD26" s="79">
        <f>+I_Vendite_Acquisti!AE26*I_Vendite_Acquisti!AE49</f>
        <v>0</v>
      </c>
      <c r="AE26" s="79">
        <f>+I_Vendite_Acquisti!AF26*I_Vendite_Acquisti!AF49</f>
        <v>0</v>
      </c>
      <c r="AF26" s="79">
        <f>+I_Vendite_Acquisti!AG26*I_Vendite_Acquisti!AG49</f>
        <v>0</v>
      </c>
      <c r="AG26" s="79">
        <f>+I_Vendite_Acquisti!AH26*I_Vendite_Acquisti!AH49</f>
        <v>0</v>
      </c>
      <c r="AH26" s="79">
        <f>+I_Vendite_Acquisti!AI26*I_Vendite_Acquisti!AI49</f>
        <v>0</v>
      </c>
      <c r="AI26" s="79">
        <f>+I_Vendite_Acquisti!AJ26*I_Vendite_Acquisti!AJ49</f>
        <v>0</v>
      </c>
      <c r="AJ26" s="79">
        <f>+I_Vendite_Acquisti!AK26*I_Vendite_Acquisti!AK49</f>
        <v>0</v>
      </c>
      <c r="AK26" s="79">
        <f>+I_Vendite_Acquisti!AL26*I_Vendite_Acquisti!AL49</f>
        <v>0</v>
      </c>
      <c r="AL26" s="79">
        <f>+I_Vendite_Acquisti!AM26*I_Vendite_Acquisti!AM49</f>
        <v>0</v>
      </c>
      <c r="AM26" s="79">
        <f>+I_Vendite_Acquisti!AN26*I_Vendite_Acquisti!AN49</f>
        <v>0</v>
      </c>
      <c r="AN26" s="80">
        <f>+I_Vendite_Acquisti!AO26*I_Vendite_Acquisti!AO49</f>
        <v>0</v>
      </c>
    </row>
    <row r="27" spans="1:40" ht="14.4" x14ac:dyDescent="0.3">
      <c r="B27" s="17"/>
      <c r="C27" s="51" t="str">
        <f>+I_Vendite_Acquisti!C27</f>
        <v>Prodotto 19</v>
      </c>
      <c r="D27" s="257"/>
      <c r="E27" s="54">
        <f>+I_Vendite_Acquisti!F27*I_Vendite_Acquisti!F50</f>
        <v>0</v>
      </c>
      <c r="F27" s="79">
        <f>+I_Vendite_Acquisti!G27*I_Vendite_Acquisti!G50</f>
        <v>0</v>
      </c>
      <c r="G27" s="79">
        <f>+I_Vendite_Acquisti!H27*I_Vendite_Acquisti!H50</f>
        <v>0</v>
      </c>
      <c r="H27" s="79">
        <f>+I_Vendite_Acquisti!I27*I_Vendite_Acquisti!I50</f>
        <v>0</v>
      </c>
      <c r="I27" s="79">
        <f>+I_Vendite_Acquisti!J27*I_Vendite_Acquisti!J50</f>
        <v>0</v>
      </c>
      <c r="J27" s="79">
        <f>+I_Vendite_Acquisti!K27*I_Vendite_Acquisti!K50</f>
        <v>0</v>
      </c>
      <c r="K27" s="79">
        <f>+I_Vendite_Acquisti!L27*I_Vendite_Acquisti!L50</f>
        <v>0</v>
      </c>
      <c r="L27" s="79">
        <f>+I_Vendite_Acquisti!M27*I_Vendite_Acquisti!M50</f>
        <v>0</v>
      </c>
      <c r="M27" s="79">
        <f>+I_Vendite_Acquisti!N27*I_Vendite_Acquisti!N50</f>
        <v>0</v>
      </c>
      <c r="N27" s="79">
        <f>+I_Vendite_Acquisti!O27*I_Vendite_Acquisti!O50</f>
        <v>0</v>
      </c>
      <c r="O27" s="79">
        <f>+I_Vendite_Acquisti!P27*I_Vendite_Acquisti!P50</f>
        <v>0</v>
      </c>
      <c r="P27" s="79">
        <f>+I_Vendite_Acquisti!Q27*I_Vendite_Acquisti!Q50</f>
        <v>0</v>
      </c>
      <c r="Q27" s="79">
        <f>+I_Vendite_Acquisti!R27*I_Vendite_Acquisti!R50</f>
        <v>0</v>
      </c>
      <c r="R27" s="79">
        <f>+I_Vendite_Acquisti!S27*I_Vendite_Acquisti!S50</f>
        <v>0</v>
      </c>
      <c r="S27" s="79">
        <f>+I_Vendite_Acquisti!T27*I_Vendite_Acquisti!T50</f>
        <v>0</v>
      </c>
      <c r="T27" s="79">
        <f>+I_Vendite_Acquisti!U27*I_Vendite_Acquisti!U50</f>
        <v>0</v>
      </c>
      <c r="U27" s="79">
        <f>+I_Vendite_Acquisti!V27*I_Vendite_Acquisti!V50</f>
        <v>0</v>
      </c>
      <c r="V27" s="79">
        <f>+I_Vendite_Acquisti!W27*I_Vendite_Acquisti!W50</f>
        <v>0</v>
      </c>
      <c r="W27" s="79">
        <f>+I_Vendite_Acquisti!X27*I_Vendite_Acquisti!X50</f>
        <v>0</v>
      </c>
      <c r="X27" s="79">
        <f>+I_Vendite_Acquisti!Y27*I_Vendite_Acquisti!Y50</f>
        <v>0</v>
      </c>
      <c r="Y27" s="79">
        <f>+I_Vendite_Acquisti!Z27*I_Vendite_Acquisti!Z50</f>
        <v>0</v>
      </c>
      <c r="Z27" s="79">
        <f>+I_Vendite_Acquisti!AA27*I_Vendite_Acquisti!AA50</f>
        <v>0</v>
      </c>
      <c r="AA27" s="79">
        <f>+I_Vendite_Acquisti!AB27*I_Vendite_Acquisti!AB50</f>
        <v>0</v>
      </c>
      <c r="AB27" s="79">
        <f>+I_Vendite_Acquisti!AC27*I_Vendite_Acquisti!AC50</f>
        <v>0</v>
      </c>
      <c r="AC27" s="79">
        <f>+I_Vendite_Acquisti!AD27*I_Vendite_Acquisti!AD50</f>
        <v>0</v>
      </c>
      <c r="AD27" s="79">
        <f>+I_Vendite_Acquisti!AE27*I_Vendite_Acquisti!AE50</f>
        <v>0</v>
      </c>
      <c r="AE27" s="79">
        <f>+I_Vendite_Acquisti!AF27*I_Vendite_Acquisti!AF50</f>
        <v>0</v>
      </c>
      <c r="AF27" s="79">
        <f>+I_Vendite_Acquisti!AG27*I_Vendite_Acquisti!AG50</f>
        <v>0</v>
      </c>
      <c r="AG27" s="79">
        <f>+I_Vendite_Acquisti!AH27*I_Vendite_Acquisti!AH50</f>
        <v>0</v>
      </c>
      <c r="AH27" s="79">
        <f>+I_Vendite_Acquisti!AI27*I_Vendite_Acquisti!AI50</f>
        <v>0</v>
      </c>
      <c r="AI27" s="79">
        <f>+I_Vendite_Acquisti!AJ27*I_Vendite_Acquisti!AJ50</f>
        <v>0</v>
      </c>
      <c r="AJ27" s="79">
        <f>+I_Vendite_Acquisti!AK27*I_Vendite_Acquisti!AK50</f>
        <v>0</v>
      </c>
      <c r="AK27" s="79">
        <f>+I_Vendite_Acquisti!AL27*I_Vendite_Acquisti!AL50</f>
        <v>0</v>
      </c>
      <c r="AL27" s="79">
        <f>+I_Vendite_Acquisti!AM27*I_Vendite_Acquisti!AM50</f>
        <v>0</v>
      </c>
      <c r="AM27" s="79">
        <f>+I_Vendite_Acquisti!AN27*I_Vendite_Acquisti!AN50</f>
        <v>0</v>
      </c>
      <c r="AN27" s="80">
        <f>+I_Vendite_Acquisti!AO27*I_Vendite_Acquisti!AO50</f>
        <v>0</v>
      </c>
    </row>
    <row r="28" spans="1:40" ht="15" thickBot="1" x14ac:dyDescent="0.35">
      <c r="B28" s="17"/>
      <c r="C28" s="52" t="str">
        <f>+I_Vendite_Acquisti!C28</f>
        <v>Prodotto 20</v>
      </c>
      <c r="D28" s="258"/>
      <c r="E28" s="81">
        <f>+I_Vendite_Acquisti!F28*I_Vendite_Acquisti!F51</f>
        <v>0</v>
      </c>
      <c r="F28" s="82">
        <f>+I_Vendite_Acquisti!G28*I_Vendite_Acquisti!G51</f>
        <v>0</v>
      </c>
      <c r="G28" s="82">
        <f>+I_Vendite_Acquisti!H28*I_Vendite_Acquisti!H51</f>
        <v>0</v>
      </c>
      <c r="H28" s="82">
        <f>+I_Vendite_Acquisti!I28*I_Vendite_Acquisti!I51</f>
        <v>0</v>
      </c>
      <c r="I28" s="82">
        <f>+I_Vendite_Acquisti!J28*I_Vendite_Acquisti!J51</f>
        <v>0</v>
      </c>
      <c r="J28" s="82">
        <f>+I_Vendite_Acquisti!K28*I_Vendite_Acquisti!K51</f>
        <v>0</v>
      </c>
      <c r="K28" s="82">
        <f>+I_Vendite_Acquisti!L28*I_Vendite_Acquisti!L51</f>
        <v>0</v>
      </c>
      <c r="L28" s="82">
        <f>+I_Vendite_Acquisti!M28*I_Vendite_Acquisti!M51</f>
        <v>0</v>
      </c>
      <c r="M28" s="82">
        <f>+I_Vendite_Acquisti!N28*I_Vendite_Acquisti!N51</f>
        <v>0</v>
      </c>
      <c r="N28" s="82">
        <f>+I_Vendite_Acquisti!O28*I_Vendite_Acquisti!O51</f>
        <v>0</v>
      </c>
      <c r="O28" s="82">
        <f>+I_Vendite_Acquisti!P28*I_Vendite_Acquisti!P51</f>
        <v>0</v>
      </c>
      <c r="P28" s="82">
        <f>+I_Vendite_Acquisti!Q28*I_Vendite_Acquisti!Q51</f>
        <v>0</v>
      </c>
      <c r="Q28" s="82">
        <f>+I_Vendite_Acquisti!R28*I_Vendite_Acquisti!R51</f>
        <v>0</v>
      </c>
      <c r="R28" s="82">
        <f>+I_Vendite_Acquisti!S28*I_Vendite_Acquisti!S51</f>
        <v>0</v>
      </c>
      <c r="S28" s="82">
        <f>+I_Vendite_Acquisti!T28*I_Vendite_Acquisti!T51</f>
        <v>0</v>
      </c>
      <c r="T28" s="82">
        <f>+I_Vendite_Acquisti!U28*I_Vendite_Acquisti!U51</f>
        <v>0</v>
      </c>
      <c r="U28" s="82">
        <f>+I_Vendite_Acquisti!V28*I_Vendite_Acquisti!V51</f>
        <v>0</v>
      </c>
      <c r="V28" s="82">
        <f>+I_Vendite_Acquisti!W28*I_Vendite_Acquisti!W51</f>
        <v>0</v>
      </c>
      <c r="W28" s="82">
        <f>+I_Vendite_Acquisti!X28*I_Vendite_Acquisti!X51</f>
        <v>0</v>
      </c>
      <c r="X28" s="82">
        <f>+I_Vendite_Acquisti!Y28*I_Vendite_Acquisti!Y51</f>
        <v>0</v>
      </c>
      <c r="Y28" s="82">
        <f>+I_Vendite_Acquisti!Z28*I_Vendite_Acquisti!Z51</f>
        <v>0</v>
      </c>
      <c r="Z28" s="82">
        <f>+I_Vendite_Acquisti!AA28*I_Vendite_Acquisti!AA51</f>
        <v>0</v>
      </c>
      <c r="AA28" s="82">
        <f>+I_Vendite_Acquisti!AB28*I_Vendite_Acquisti!AB51</f>
        <v>0</v>
      </c>
      <c r="AB28" s="82">
        <f>+I_Vendite_Acquisti!AC28*I_Vendite_Acquisti!AC51</f>
        <v>0</v>
      </c>
      <c r="AC28" s="82">
        <f>+I_Vendite_Acquisti!AD28*I_Vendite_Acquisti!AD51</f>
        <v>0</v>
      </c>
      <c r="AD28" s="82">
        <f>+I_Vendite_Acquisti!AE28*I_Vendite_Acquisti!AE51</f>
        <v>0</v>
      </c>
      <c r="AE28" s="82">
        <f>+I_Vendite_Acquisti!AF28*I_Vendite_Acquisti!AF51</f>
        <v>0</v>
      </c>
      <c r="AF28" s="82">
        <f>+I_Vendite_Acquisti!AG28*I_Vendite_Acquisti!AG51</f>
        <v>0</v>
      </c>
      <c r="AG28" s="82">
        <f>+I_Vendite_Acquisti!AH28*I_Vendite_Acquisti!AH51</f>
        <v>0</v>
      </c>
      <c r="AH28" s="82">
        <f>+I_Vendite_Acquisti!AI28*I_Vendite_Acquisti!AI51</f>
        <v>0</v>
      </c>
      <c r="AI28" s="82">
        <f>+I_Vendite_Acquisti!AJ28*I_Vendite_Acquisti!AJ51</f>
        <v>0</v>
      </c>
      <c r="AJ28" s="82">
        <f>+I_Vendite_Acquisti!AK28*I_Vendite_Acquisti!AK51</f>
        <v>0</v>
      </c>
      <c r="AK28" s="82">
        <f>+I_Vendite_Acquisti!AL28*I_Vendite_Acquisti!AL51</f>
        <v>0</v>
      </c>
      <c r="AL28" s="82">
        <f>+I_Vendite_Acquisti!AM28*I_Vendite_Acquisti!AM51</f>
        <v>0</v>
      </c>
      <c r="AM28" s="82">
        <f>+I_Vendite_Acquisti!AN28*I_Vendite_Acquisti!AN51</f>
        <v>0</v>
      </c>
      <c r="AN28" s="83">
        <f>+I_Vendite_Acquisti!AO28*I_Vendite_Acquisti!AO51</f>
        <v>0</v>
      </c>
    </row>
    <row r="29" spans="1:40" s="2" customFormat="1" x14ac:dyDescent="0.25">
      <c r="A29" s="84"/>
      <c r="B29" s="31"/>
      <c r="C29" s="53" t="s">
        <v>147</v>
      </c>
      <c r="D29" s="53"/>
      <c r="E29" s="85">
        <f>SUM(E9:E28)</f>
        <v>80500</v>
      </c>
      <c r="F29" s="85">
        <f t="shared" ref="F29:AN29" si="0">SUM(F9:F28)</f>
        <v>80500</v>
      </c>
      <c r="G29" s="85">
        <f t="shared" si="0"/>
        <v>80500</v>
      </c>
      <c r="H29" s="85">
        <f t="shared" si="0"/>
        <v>80500</v>
      </c>
      <c r="I29" s="85">
        <f t="shared" si="0"/>
        <v>80500</v>
      </c>
      <c r="J29" s="85">
        <f t="shared" si="0"/>
        <v>80500</v>
      </c>
      <c r="K29" s="85">
        <f t="shared" si="0"/>
        <v>80500</v>
      </c>
      <c r="L29" s="85">
        <f t="shared" si="0"/>
        <v>80500</v>
      </c>
      <c r="M29" s="85">
        <f t="shared" si="0"/>
        <v>80500</v>
      </c>
      <c r="N29" s="85">
        <f t="shared" si="0"/>
        <v>80500</v>
      </c>
      <c r="O29" s="85">
        <f t="shared" si="0"/>
        <v>80500</v>
      </c>
      <c r="P29" s="85">
        <f t="shared" si="0"/>
        <v>80500</v>
      </c>
      <c r="Q29" s="85">
        <f t="shared" si="0"/>
        <v>97750</v>
      </c>
      <c r="R29" s="85">
        <f t="shared" si="0"/>
        <v>97750</v>
      </c>
      <c r="S29" s="85">
        <f t="shared" si="0"/>
        <v>97750</v>
      </c>
      <c r="T29" s="85">
        <f t="shared" si="0"/>
        <v>97750</v>
      </c>
      <c r="U29" s="85">
        <f t="shared" si="0"/>
        <v>97750</v>
      </c>
      <c r="V29" s="85">
        <f t="shared" si="0"/>
        <v>97750</v>
      </c>
      <c r="W29" s="85">
        <f t="shared" si="0"/>
        <v>97750</v>
      </c>
      <c r="X29" s="85">
        <f t="shared" si="0"/>
        <v>97750</v>
      </c>
      <c r="Y29" s="85">
        <f t="shared" si="0"/>
        <v>97750</v>
      </c>
      <c r="Z29" s="85">
        <f t="shared" si="0"/>
        <v>97750</v>
      </c>
      <c r="AA29" s="85">
        <f t="shared" si="0"/>
        <v>97750</v>
      </c>
      <c r="AB29" s="85">
        <f t="shared" si="0"/>
        <v>97750</v>
      </c>
      <c r="AC29" s="85">
        <f t="shared" si="0"/>
        <v>97750</v>
      </c>
      <c r="AD29" s="85">
        <f t="shared" si="0"/>
        <v>97750</v>
      </c>
      <c r="AE29" s="85">
        <f t="shared" si="0"/>
        <v>97750</v>
      </c>
      <c r="AF29" s="85">
        <f t="shared" si="0"/>
        <v>97750</v>
      </c>
      <c r="AG29" s="85">
        <f t="shared" si="0"/>
        <v>97750</v>
      </c>
      <c r="AH29" s="85">
        <f t="shared" si="0"/>
        <v>97750</v>
      </c>
      <c r="AI29" s="85">
        <f t="shared" si="0"/>
        <v>97750</v>
      </c>
      <c r="AJ29" s="85">
        <f t="shared" si="0"/>
        <v>97750</v>
      </c>
      <c r="AK29" s="85">
        <f t="shared" si="0"/>
        <v>97750</v>
      </c>
      <c r="AL29" s="85">
        <f t="shared" si="0"/>
        <v>97750</v>
      </c>
      <c r="AM29" s="85">
        <f t="shared" si="0"/>
        <v>97750</v>
      </c>
      <c r="AN29" s="85">
        <f t="shared" si="0"/>
        <v>97750</v>
      </c>
    </row>
    <row r="30" spans="1:40" x14ac:dyDescent="0.25">
      <c r="B30" s="20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14.4" x14ac:dyDescent="0.3">
      <c r="B31" s="17"/>
      <c r="C31" t="s">
        <v>148</v>
      </c>
      <c r="D31"/>
      <c r="E31" s="19">
        <f>+E8</f>
        <v>42766</v>
      </c>
      <c r="F31" s="19">
        <f t="shared" ref="F31:AN31" si="1">+F8</f>
        <v>42794</v>
      </c>
      <c r="G31" s="19">
        <f t="shared" si="1"/>
        <v>42825</v>
      </c>
      <c r="H31" s="19">
        <f t="shared" si="1"/>
        <v>42855</v>
      </c>
      <c r="I31" s="19">
        <f t="shared" si="1"/>
        <v>42886</v>
      </c>
      <c r="J31" s="19">
        <f t="shared" si="1"/>
        <v>42916</v>
      </c>
      <c r="K31" s="19">
        <f t="shared" si="1"/>
        <v>42947</v>
      </c>
      <c r="L31" s="19">
        <f t="shared" si="1"/>
        <v>42978</v>
      </c>
      <c r="M31" s="19">
        <f t="shared" si="1"/>
        <v>43008</v>
      </c>
      <c r="N31" s="19">
        <f t="shared" si="1"/>
        <v>43039</v>
      </c>
      <c r="O31" s="19">
        <f t="shared" si="1"/>
        <v>43069</v>
      </c>
      <c r="P31" s="19">
        <f t="shared" si="1"/>
        <v>43100</v>
      </c>
      <c r="Q31" s="19">
        <f t="shared" si="1"/>
        <v>43131</v>
      </c>
      <c r="R31" s="19">
        <f t="shared" si="1"/>
        <v>43159</v>
      </c>
      <c r="S31" s="19">
        <f t="shared" si="1"/>
        <v>43190</v>
      </c>
      <c r="T31" s="19">
        <f t="shared" si="1"/>
        <v>43220</v>
      </c>
      <c r="U31" s="19">
        <f t="shared" si="1"/>
        <v>43251</v>
      </c>
      <c r="V31" s="19">
        <f t="shared" si="1"/>
        <v>43281</v>
      </c>
      <c r="W31" s="19">
        <f t="shared" si="1"/>
        <v>43312</v>
      </c>
      <c r="X31" s="19">
        <f t="shared" si="1"/>
        <v>43343</v>
      </c>
      <c r="Y31" s="19">
        <f t="shared" si="1"/>
        <v>43373</v>
      </c>
      <c r="Z31" s="19">
        <f t="shared" si="1"/>
        <v>43404</v>
      </c>
      <c r="AA31" s="19">
        <f t="shared" si="1"/>
        <v>43434</v>
      </c>
      <c r="AB31" s="19">
        <f t="shared" si="1"/>
        <v>43465</v>
      </c>
      <c r="AC31" s="19">
        <f t="shared" si="1"/>
        <v>43496</v>
      </c>
      <c r="AD31" s="19">
        <f t="shared" si="1"/>
        <v>43524</v>
      </c>
      <c r="AE31" s="19">
        <f t="shared" si="1"/>
        <v>43555</v>
      </c>
      <c r="AF31" s="19">
        <f t="shared" si="1"/>
        <v>43585</v>
      </c>
      <c r="AG31" s="19">
        <f t="shared" si="1"/>
        <v>43616</v>
      </c>
      <c r="AH31" s="19">
        <f t="shared" si="1"/>
        <v>43646</v>
      </c>
      <c r="AI31" s="19">
        <f t="shared" si="1"/>
        <v>43677</v>
      </c>
      <c r="AJ31" s="19">
        <f t="shared" si="1"/>
        <v>43708</v>
      </c>
      <c r="AK31" s="19">
        <f t="shared" si="1"/>
        <v>43738</v>
      </c>
      <c r="AL31" s="19">
        <f t="shared" si="1"/>
        <v>43769</v>
      </c>
      <c r="AM31" s="19">
        <f t="shared" si="1"/>
        <v>43799</v>
      </c>
      <c r="AN31" s="19">
        <f t="shared" si="1"/>
        <v>43830</v>
      </c>
    </row>
    <row r="32" spans="1:40" ht="14.4" x14ac:dyDescent="0.3">
      <c r="B32" s="3"/>
      <c r="C32" s="3" t="str">
        <f>+I_Vendite_Acquisti!C55</f>
        <v>Tipologia Cliente 1</v>
      </c>
      <c r="D32" s="3"/>
      <c r="E32" s="54">
        <f>+E29*I_Vendite_Acquisti!$F$55</f>
        <v>24150</v>
      </c>
      <c r="F32" s="54">
        <f>+F29*I_Vendite_Acquisti!$F$55</f>
        <v>24150</v>
      </c>
      <c r="G32" s="54">
        <f>+G29*I_Vendite_Acquisti!$F$55</f>
        <v>24150</v>
      </c>
      <c r="H32" s="54">
        <f>+H29*I_Vendite_Acquisti!$F$55</f>
        <v>24150</v>
      </c>
      <c r="I32" s="54">
        <f>+I29*I_Vendite_Acquisti!$F$55</f>
        <v>24150</v>
      </c>
      <c r="J32" s="54">
        <f>+J29*I_Vendite_Acquisti!$F$55</f>
        <v>24150</v>
      </c>
      <c r="K32" s="54">
        <f>+K29*I_Vendite_Acquisti!$F$55</f>
        <v>24150</v>
      </c>
      <c r="L32" s="54">
        <f>+L29*I_Vendite_Acquisti!$F$55</f>
        <v>24150</v>
      </c>
      <c r="M32" s="54">
        <f>+M29*I_Vendite_Acquisti!$F$55</f>
        <v>24150</v>
      </c>
      <c r="N32" s="54">
        <f>+N29*I_Vendite_Acquisti!$F$55</f>
        <v>24150</v>
      </c>
      <c r="O32" s="54">
        <f>+O29*I_Vendite_Acquisti!$F$55</f>
        <v>24150</v>
      </c>
      <c r="P32" s="54">
        <f>+P29*I_Vendite_Acquisti!$F$55</f>
        <v>24150</v>
      </c>
      <c r="Q32" s="54">
        <f>+Q29*I_Vendite_Acquisti!$F$55</f>
        <v>29325</v>
      </c>
      <c r="R32" s="54">
        <f>+R29*I_Vendite_Acquisti!$F$55</f>
        <v>29325</v>
      </c>
      <c r="S32" s="54">
        <f>+S29*I_Vendite_Acquisti!$F$55</f>
        <v>29325</v>
      </c>
      <c r="T32" s="54">
        <f>+T29*I_Vendite_Acquisti!$F$55</f>
        <v>29325</v>
      </c>
      <c r="U32" s="54">
        <f>+U29*I_Vendite_Acquisti!$F$55</f>
        <v>29325</v>
      </c>
      <c r="V32" s="54">
        <f>+V29*I_Vendite_Acquisti!$F$55</f>
        <v>29325</v>
      </c>
      <c r="W32" s="54">
        <f>+W29*I_Vendite_Acquisti!$F$55</f>
        <v>29325</v>
      </c>
      <c r="X32" s="54">
        <f>+X29*I_Vendite_Acquisti!$F$55</f>
        <v>29325</v>
      </c>
      <c r="Y32" s="54">
        <f>+Y29*I_Vendite_Acquisti!$F$55</f>
        <v>29325</v>
      </c>
      <c r="Z32" s="54">
        <f>+Z29*I_Vendite_Acquisti!$F$55</f>
        <v>29325</v>
      </c>
      <c r="AA32" s="54">
        <f>+AA29*I_Vendite_Acquisti!$F$55</f>
        <v>29325</v>
      </c>
      <c r="AB32" s="54">
        <f>+AB29*I_Vendite_Acquisti!$F$55</f>
        <v>29325</v>
      </c>
      <c r="AC32" s="54">
        <f>+AC29*I_Vendite_Acquisti!$F$55</f>
        <v>29325</v>
      </c>
      <c r="AD32" s="54">
        <f>+AD29*I_Vendite_Acquisti!$F$55</f>
        <v>29325</v>
      </c>
      <c r="AE32" s="54">
        <f>+AE29*I_Vendite_Acquisti!$F$55</f>
        <v>29325</v>
      </c>
      <c r="AF32" s="54">
        <f>+AF29*I_Vendite_Acquisti!$F$55</f>
        <v>29325</v>
      </c>
      <c r="AG32" s="54">
        <f>+AG29*I_Vendite_Acquisti!$F$55</f>
        <v>29325</v>
      </c>
      <c r="AH32" s="54">
        <f>+AH29*I_Vendite_Acquisti!$F$55</f>
        <v>29325</v>
      </c>
      <c r="AI32" s="54">
        <f>+AI29*I_Vendite_Acquisti!$F$55</f>
        <v>29325</v>
      </c>
      <c r="AJ32" s="54">
        <f>+AJ29*I_Vendite_Acquisti!$F$55</f>
        <v>29325</v>
      </c>
      <c r="AK32" s="54">
        <f>+AK29*I_Vendite_Acquisti!$F$55</f>
        <v>29325</v>
      </c>
      <c r="AL32" s="54">
        <f>+AL29*I_Vendite_Acquisti!$F$55</f>
        <v>29325</v>
      </c>
      <c r="AM32" s="54">
        <f>+AM29*I_Vendite_Acquisti!$F$55</f>
        <v>29325</v>
      </c>
      <c r="AN32" s="54">
        <f>+AN29*I_Vendite_Acquisti!$F$55</f>
        <v>29325</v>
      </c>
    </row>
    <row r="33" spans="1:40" ht="14.4" x14ac:dyDescent="0.3">
      <c r="B33" s="17"/>
      <c r="C33" s="3" t="str">
        <f>+I_Vendite_Acquisti!C56</f>
        <v>Tipologia Cliente 2</v>
      </c>
      <c r="D33" s="3"/>
      <c r="E33" s="54">
        <f>+E29*I_Vendite_Acquisti!$F$56</f>
        <v>56350</v>
      </c>
      <c r="F33" s="54">
        <f>+F29*I_Vendite_Acquisti!$F$56</f>
        <v>56350</v>
      </c>
      <c r="G33" s="54">
        <f>+G29*I_Vendite_Acquisti!$F$56</f>
        <v>56350</v>
      </c>
      <c r="H33" s="54">
        <f>+H29*I_Vendite_Acquisti!$F$56</f>
        <v>56350</v>
      </c>
      <c r="I33" s="54">
        <f>+I29*I_Vendite_Acquisti!$F$56</f>
        <v>56350</v>
      </c>
      <c r="J33" s="54">
        <f>+J29*I_Vendite_Acquisti!$F$56</f>
        <v>56350</v>
      </c>
      <c r="K33" s="54">
        <f>+K29*I_Vendite_Acquisti!$F$56</f>
        <v>56350</v>
      </c>
      <c r="L33" s="54">
        <f>+L29*I_Vendite_Acquisti!$F$56</f>
        <v>56350</v>
      </c>
      <c r="M33" s="54">
        <f>+M29*I_Vendite_Acquisti!$F$56</f>
        <v>56350</v>
      </c>
      <c r="N33" s="54">
        <f>+N29*I_Vendite_Acquisti!$F$56</f>
        <v>56350</v>
      </c>
      <c r="O33" s="54">
        <f>+O29*I_Vendite_Acquisti!$F$56</f>
        <v>56350</v>
      </c>
      <c r="P33" s="54">
        <f>+P29*I_Vendite_Acquisti!$F$56</f>
        <v>56350</v>
      </c>
      <c r="Q33" s="54">
        <f>+Q29*I_Vendite_Acquisti!$F$56</f>
        <v>68425</v>
      </c>
      <c r="R33" s="54">
        <f>+R29*I_Vendite_Acquisti!$F$56</f>
        <v>68425</v>
      </c>
      <c r="S33" s="54">
        <f>+S29*I_Vendite_Acquisti!$F$56</f>
        <v>68425</v>
      </c>
      <c r="T33" s="54">
        <f>+T29*I_Vendite_Acquisti!$F$56</f>
        <v>68425</v>
      </c>
      <c r="U33" s="54">
        <f>+U29*I_Vendite_Acquisti!$F$56</f>
        <v>68425</v>
      </c>
      <c r="V33" s="54">
        <f>+V29*I_Vendite_Acquisti!$F$56</f>
        <v>68425</v>
      </c>
      <c r="W33" s="54">
        <f>+W29*I_Vendite_Acquisti!$F$56</f>
        <v>68425</v>
      </c>
      <c r="X33" s="54">
        <f>+X29*I_Vendite_Acquisti!$F$56</f>
        <v>68425</v>
      </c>
      <c r="Y33" s="54">
        <f>+Y29*I_Vendite_Acquisti!$F$56</f>
        <v>68425</v>
      </c>
      <c r="Z33" s="54">
        <f>+Z29*I_Vendite_Acquisti!$F$56</f>
        <v>68425</v>
      </c>
      <c r="AA33" s="54">
        <f>+AA29*I_Vendite_Acquisti!$F$56</f>
        <v>68425</v>
      </c>
      <c r="AB33" s="54">
        <f>+AB29*I_Vendite_Acquisti!$F$56</f>
        <v>68425</v>
      </c>
      <c r="AC33" s="54">
        <f>+AC29*I_Vendite_Acquisti!$F$56</f>
        <v>68425</v>
      </c>
      <c r="AD33" s="54">
        <f>+AD29*I_Vendite_Acquisti!$F$56</f>
        <v>68425</v>
      </c>
      <c r="AE33" s="54">
        <f>+AE29*I_Vendite_Acquisti!$F$56</f>
        <v>68425</v>
      </c>
      <c r="AF33" s="54">
        <f>+AF29*I_Vendite_Acquisti!$F$56</f>
        <v>68425</v>
      </c>
      <c r="AG33" s="54">
        <f>+AG29*I_Vendite_Acquisti!$F$56</f>
        <v>68425</v>
      </c>
      <c r="AH33" s="54">
        <f>+AH29*I_Vendite_Acquisti!$F$56</f>
        <v>68425</v>
      </c>
      <c r="AI33" s="54">
        <f>+AI29*I_Vendite_Acquisti!$F$56</f>
        <v>68425</v>
      </c>
      <c r="AJ33" s="54">
        <f>+AJ29*I_Vendite_Acquisti!$F$56</f>
        <v>68425</v>
      </c>
      <c r="AK33" s="54">
        <f>+AK29*I_Vendite_Acquisti!$F$56</f>
        <v>68425</v>
      </c>
      <c r="AL33" s="54">
        <f>+AL29*I_Vendite_Acquisti!$F$56</f>
        <v>68425</v>
      </c>
      <c r="AM33" s="54">
        <f>+AM29*I_Vendite_Acquisti!$F$56</f>
        <v>68425</v>
      </c>
      <c r="AN33" s="54">
        <f>+AN29*I_Vendite_Acquisti!$F$56</f>
        <v>68425</v>
      </c>
    </row>
    <row r="34" spans="1:40" s="2" customFormat="1" x14ac:dyDescent="0.25">
      <c r="A34" s="84"/>
      <c r="B34" s="31"/>
      <c r="C34" s="53" t="s">
        <v>147</v>
      </c>
      <c r="D34" s="53"/>
      <c r="E34" s="85">
        <f>SUM(E32:E33)</f>
        <v>80500</v>
      </c>
      <c r="F34" s="85">
        <f t="shared" ref="F34:AN34" si="2">SUM(F32:F33)</f>
        <v>80500</v>
      </c>
      <c r="G34" s="85">
        <f t="shared" si="2"/>
        <v>80500</v>
      </c>
      <c r="H34" s="85">
        <f t="shared" si="2"/>
        <v>80500</v>
      </c>
      <c r="I34" s="85">
        <f t="shared" si="2"/>
        <v>80500</v>
      </c>
      <c r="J34" s="85">
        <f t="shared" si="2"/>
        <v>80500</v>
      </c>
      <c r="K34" s="85">
        <f t="shared" si="2"/>
        <v>80500</v>
      </c>
      <c r="L34" s="85">
        <f t="shared" si="2"/>
        <v>80500</v>
      </c>
      <c r="M34" s="85">
        <f t="shared" si="2"/>
        <v>80500</v>
      </c>
      <c r="N34" s="85">
        <f t="shared" si="2"/>
        <v>80500</v>
      </c>
      <c r="O34" s="85">
        <f t="shared" si="2"/>
        <v>80500</v>
      </c>
      <c r="P34" s="85">
        <f t="shared" si="2"/>
        <v>80500</v>
      </c>
      <c r="Q34" s="85">
        <f t="shared" si="2"/>
        <v>97750</v>
      </c>
      <c r="R34" s="85">
        <f t="shared" si="2"/>
        <v>97750</v>
      </c>
      <c r="S34" s="85">
        <f t="shared" si="2"/>
        <v>97750</v>
      </c>
      <c r="T34" s="85">
        <f t="shared" si="2"/>
        <v>97750</v>
      </c>
      <c r="U34" s="85">
        <f t="shared" si="2"/>
        <v>97750</v>
      </c>
      <c r="V34" s="85">
        <f t="shared" si="2"/>
        <v>97750</v>
      </c>
      <c r="W34" s="85">
        <f t="shared" si="2"/>
        <v>97750</v>
      </c>
      <c r="X34" s="85">
        <f t="shared" si="2"/>
        <v>97750</v>
      </c>
      <c r="Y34" s="85">
        <f t="shared" si="2"/>
        <v>97750</v>
      </c>
      <c r="Z34" s="85">
        <f t="shared" si="2"/>
        <v>97750</v>
      </c>
      <c r="AA34" s="85">
        <f t="shared" si="2"/>
        <v>97750</v>
      </c>
      <c r="AB34" s="85">
        <f t="shared" si="2"/>
        <v>97750</v>
      </c>
      <c r="AC34" s="85">
        <f t="shared" si="2"/>
        <v>97750</v>
      </c>
      <c r="AD34" s="85">
        <f t="shared" si="2"/>
        <v>97750</v>
      </c>
      <c r="AE34" s="85">
        <f t="shared" si="2"/>
        <v>97750</v>
      </c>
      <c r="AF34" s="85">
        <f t="shared" si="2"/>
        <v>97750</v>
      </c>
      <c r="AG34" s="85">
        <f t="shared" si="2"/>
        <v>97750</v>
      </c>
      <c r="AH34" s="85">
        <f t="shared" si="2"/>
        <v>97750</v>
      </c>
      <c r="AI34" s="85">
        <f t="shared" si="2"/>
        <v>97750</v>
      </c>
      <c r="AJ34" s="85">
        <f t="shared" si="2"/>
        <v>97750</v>
      </c>
      <c r="AK34" s="85">
        <f t="shared" si="2"/>
        <v>97750</v>
      </c>
      <c r="AL34" s="85">
        <f t="shared" si="2"/>
        <v>97750</v>
      </c>
      <c r="AM34" s="85">
        <f t="shared" si="2"/>
        <v>97750</v>
      </c>
      <c r="AN34" s="85">
        <f t="shared" si="2"/>
        <v>97750</v>
      </c>
    </row>
    <row r="35" spans="1:40" x14ac:dyDescent="0.25">
      <c r="B35" s="20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14.4" x14ac:dyDescent="0.3">
      <c r="B36" s="20"/>
      <c r="C36" t="s">
        <v>150</v>
      </c>
      <c r="D36"/>
      <c r="E36" s="19">
        <f>+E31</f>
        <v>42766</v>
      </c>
      <c r="F36" s="19">
        <f t="shared" ref="F36:AN36" si="3">+F31</f>
        <v>42794</v>
      </c>
      <c r="G36" s="19">
        <f t="shared" si="3"/>
        <v>42825</v>
      </c>
      <c r="H36" s="19">
        <f t="shared" si="3"/>
        <v>42855</v>
      </c>
      <c r="I36" s="19">
        <f t="shared" si="3"/>
        <v>42886</v>
      </c>
      <c r="J36" s="19">
        <f t="shared" si="3"/>
        <v>42916</v>
      </c>
      <c r="K36" s="19">
        <f t="shared" si="3"/>
        <v>42947</v>
      </c>
      <c r="L36" s="19">
        <f t="shared" si="3"/>
        <v>42978</v>
      </c>
      <c r="M36" s="19">
        <f t="shared" si="3"/>
        <v>43008</v>
      </c>
      <c r="N36" s="19">
        <f t="shared" si="3"/>
        <v>43039</v>
      </c>
      <c r="O36" s="19">
        <f t="shared" si="3"/>
        <v>43069</v>
      </c>
      <c r="P36" s="19">
        <f t="shared" si="3"/>
        <v>43100</v>
      </c>
      <c r="Q36" s="19">
        <f t="shared" si="3"/>
        <v>43131</v>
      </c>
      <c r="R36" s="19">
        <f t="shared" si="3"/>
        <v>43159</v>
      </c>
      <c r="S36" s="19">
        <f t="shared" si="3"/>
        <v>43190</v>
      </c>
      <c r="T36" s="19">
        <f t="shared" si="3"/>
        <v>43220</v>
      </c>
      <c r="U36" s="19">
        <f t="shared" si="3"/>
        <v>43251</v>
      </c>
      <c r="V36" s="19">
        <f t="shared" si="3"/>
        <v>43281</v>
      </c>
      <c r="W36" s="19">
        <f t="shared" si="3"/>
        <v>43312</v>
      </c>
      <c r="X36" s="19">
        <f t="shared" si="3"/>
        <v>43343</v>
      </c>
      <c r="Y36" s="19">
        <f t="shared" si="3"/>
        <v>43373</v>
      </c>
      <c r="Z36" s="19">
        <f t="shared" si="3"/>
        <v>43404</v>
      </c>
      <c r="AA36" s="19">
        <f t="shared" si="3"/>
        <v>43434</v>
      </c>
      <c r="AB36" s="19">
        <f t="shared" si="3"/>
        <v>43465</v>
      </c>
      <c r="AC36" s="19">
        <f t="shared" si="3"/>
        <v>43496</v>
      </c>
      <c r="AD36" s="19">
        <f t="shared" si="3"/>
        <v>43524</v>
      </c>
      <c r="AE36" s="19">
        <f t="shared" si="3"/>
        <v>43555</v>
      </c>
      <c r="AF36" s="19">
        <f t="shared" si="3"/>
        <v>43585</v>
      </c>
      <c r="AG36" s="19">
        <f t="shared" si="3"/>
        <v>43616</v>
      </c>
      <c r="AH36" s="19">
        <f t="shared" si="3"/>
        <v>43646</v>
      </c>
      <c r="AI36" s="19">
        <f t="shared" si="3"/>
        <v>43677</v>
      </c>
      <c r="AJ36" s="19">
        <f t="shared" si="3"/>
        <v>43708</v>
      </c>
      <c r="AK36" s="19">
        <f t="shared" si="3"/>
        <v>43738</v>
      </c>
      <c r="AL36" s="19">
        <f t="shared" si="3"/>
        <v>43769</v>
      </c>
      <c r="AM36" s="19">
        <f t="shared" si="3"/>
        <v>43799</v>
      </c>
      <c r="AN36" s="19">
        <f t="shared" si="3"/>
        <v>43830</v>
      </c>
    </row>
    <row r="37" spans="1:40" ht="14.4" x14ac:dyDescent="0.3">
      <c r="B37" s="20"/>
      <c r="C37" s="3" t="str">
        <f>+C32</f>
        <v>Tipologia Cliente 1</v>
      </c>
      <c r="D37" s="3"/>
      <c r="E37" s="54">
        <f>+E32*I_Vendite_Acquisti!$I$55</f>
        <v>5313</v>
      </c>
      <c r="F37" s="54">
        <f>+F32*I_Vendite_Acquisti!$I$55</f>
        <v>5313</v>
      </c>
      <c r="G37" s="54">
        <f>+G32*I_Vendite_Acquisti!$I$55</f>
        <v>5313</v>
      </c>
      <c r="H37" s="54">
        <f>+H32*I_Vendite_Acquisti!$I$55</f>
        <v>5313</v>
      </c>
      <c r="I37" s="54">
        <f>+I32*I_Vendite_Acquisti!$I$55</f>
        <v>5313</v>
      </c>
      <c r="J37" s="54">
        <f>+J32*I_Vendite_Acquisti!$I$55</f>
        <v>5313</v>
      </c>
      <c r="K37" s="54">
        <f>+K32*I_Vendite_Acquisti!$I$55</f>
        <v>5313</v>
      </c>
      <c r="L37" s="54">
        <f>+L32*I_Vendite_Acquisti!$I$55</f>
        <v>5313</v>
      </c>
      <c r="M37" s="54">
        <f>+M32*I_Vendite_Acquisti!$I$55</f>
        <v>5313</v>
      </c>
      <c r="N37" s="54">
        <f>+N32*I_Vendite_Acquisti!$I$55</f>
        <v>5313</v>
      </c>
      <c r="O37" s="54">
        <f>+O32*I_Vendite_Acquisti!$I$55</f>
        <v>5313</v>
      </c>
      <c r="P37" s="54">
        <f>+P32*I_Vendite_Acquisti!$I$55</f>
        <v>5313</v>
      </c>
      <c r="Q37" s="54">
        <f>+Q32*I_Vendite_Acquisti!$I$55</f>
        <v>6451.5</v>
      </c>
      <c r="R37" s="54">
        <f>+R32*I_Vendite_Acquisti!$I$55</f>
        <v>6451.5</v>
      </c>
      <c r="S37" s="54">
        <f>+S32*I_Vendite_Acquisti!$I$55</f>
        <v>6451.5</v>
      </c>
      <c r="T37" s="54">
        <f>+T32*I_Vendite_Acquisti!$I$55</f>
        <v>6451.5</v>
      </c>
      <c r="U37" s="54">
        <f>+U32*I_Vendite_Acquisti!$I$55</f>
        <v>6451.5</v>
      </c>
      <c r="V37" s="54">
        <f>+V32*I_Vendite_Acquisti!$I$55</f>
        <v>6451.5</v>
      </c>
      <c r="W37" s="54">
        <f>+W32*I_Vendite_Acquisti!$I$55</f>
        <v>6451.5</v>
      </c>
      <c r="X37" s="54">
        <f>+X32*I_Vendite_Acquisti!$I$55</f>
        <v>6451.5</v>
      </c>
      <c r="Y37" s="54">
        <f>+Y32*I_Vendite_Acquisti!$I$55</f>
        <v>6451.5</v>
      </c>
      <c r="Z37" s="54">
        <f>+Z32*I_Vendite_Acquisti!$I$55</f>
        <v>6451.5</v>
      </c>
      <c r="AA37" s="54">
        <f>+AA32*I_Vendite_Acquisti!$I$55</f>
        <v>6451.5</v>
      </c>
      <c r="AB37" s="54">
        <f>+AB32*I_Vendite_Acquisti!$I$55</f>
        <v>6451.5</v>
      </c>
      <c r="AC37" s="54">
        <f>+AC32*I_Vendite_Acquisti!$I$55</f>
        <v>6451.5</v>
      </c>
      <c r="AD37" s="54">
        <f>+AD32*I_Vendite_Acquisti!$I$55</f>
        <v>6451.5</v>
      </c>
      <c r="AE37" s="54">
        <f>+AE32*I_Vendite_Acquisti!$I$55</f>
        <v>6451.5</v>
      </c>
      <c r="AF37" s="54">
        <f>+AF32*I_Vendite_Acquisti!$I$55</f>
        <v>6451.5</v>
      </c>
      <c r="AG37" s="54">
        <f>+AG32*I_Vendite_Acquisti!$I$55</f>
        <v>6451.5</v>
      </c>
      <c r="AH37" s="54">
        <f>+AH32*I_Vendite_Acquisti!$I$55</f>
        <v>6451.5</v>
      </c>
      <c r="AI37" s="54">
        <f>+AI32*I_Vendite_Acquisti!$I$55</f>
        <v>6451.5</v>
      </c>
      <c r="AJ37" s="54">
        <f>+AJ32*I_Vendite_Acquisti!$I$55</f>
        <v>6451.5</v>
      </c>
      <c r="AK37" s="54">
        <f>+AK32*I_Vendite_Acquisti!$I$55</f>
        <v>6451.5</v>
      </c>
      <c r="AL37" s="54">
        <f>+AL32*I_Vendite_Acquisti!$I$55</f>
        <v>6451.5</v>
      </c>
      <c r="AM37" s="54">
        <f>+AM32*I_Vendite_Acquisti!$I$55</f>
        <v>6451.5</v>
      </c>
      <c r="AN37" s="54">
        <f>+AN32*I_Vendite_Acquisti!$I$55</f>
        <v>6451.5</v>
      </c>
    </row>
    <row r="38" spans="1:40" ht="14.4" x14ac:dyDescent="0.3">
      <c r="B38" s="17"/>
      <c r="C38" s="3" t="str">
        <f>+C33</f>
        <v>Tipologia Cliente 2</v>
      </c>
      <c r="D38" s="3"/>
      <c r="E38" s="54">
        <f>+E33*I_Vendite_Acquisti!$I$56</f>
        <v>12397</v>
      </c>
      <c r="F38" s="54">
        <f>+F33*I_Vendite_Acquisti!$I$56</f>
        <v>12397</v>
      </c>
      <c r="G38" s="54">
        <f>+G33*I_Vendite_Acquisti!$I$56</f>
        <v>12397</v>
      </c>
      <c r="H38" s="54">
        <f>+H33*I_Vendite_Acquisti!$I$56</f>
        <v>12397</v>
      </c>
      <c r="I38" s="54">
        <f>+I33*I_Vendite_Acquisti!$I$56</f>
        <v>12397</v>
      </c>
      <c r="J38" s="54">
        <f>+J33*I_Vendite_Acquisti!$I$56</f>
        <v>12397</v>
      </c>
      <c r="K38" s="54">
        <f>+K33*I_Vendite_Acquisti!$I$56</f>
        <v>12397</v>
      </c>
      <c r="L38" s="54">
        <f>+L33*I_Vendite_Acquisti!$I$56</f>
        <v>12397</v>
      </c>
      <c r="M38" s="54">
        <f>+M33*I_Vendite_Acquisti!$I$56</f>
        <v>12397</v>
      </c>
      <c r="N38" s="54">
        <f>+N33*I_Vendite_Acquisti!$I$56</f>
        <v>12397</v>
      </c>
      <c r="O38" s="54">
        <f>+O33*I_Vendite_Acquisti!$I$56</f>
        <v>12397</v>
      </c>
      <c r="P38" s="54">
        <f>+P33*I_Vendite_Acquisti!$I$56</f>
        <v>12397</v>
      </c>
      <c r="Q38" s="54">
        <f>+Q33*I_Vendite_Acquisti!$I$56</f>
        <v>15053.5</v>
      </c>
      <c r="R38" s="54">
        <f>+R33*I_Vendite_Acquisti!$I$56</f>
        <v>15053.5</v>
      </c>
      <c r="S38" s="54">
        <f>+S33*I_Vendite_Acquisti!$I$56</f>
        <v>15053.5</v>
      </c>
      <c r="T38" s="54">
        <f>+T33*I_Vendite_Acquisti!$I$56</f>
        <v>15053.5</v>
      </c>
      <c r="U38" s="54">
        <f>+U33*I_Vendite_Acquisti!$I$56</f>
        <v>15053.5</v>
      </c>
      <c r="V38" s="54">
        <f>+V33*I_Vendite_Acquisti!$I$56</f>
        <v>15053.5</v>
      </c>
      <c r="W38" s="54">
        <f>+W33*I_Vendite_Acquisti!$I$56</f>
        <v>15053.5</v>
      </c>
      <c r="X38" s="54">
        <f>+X33*I_Vendite_Acquisti!$I$56</f>
        <v>15053.5</v>
      </c>
      <c r="Y38" s="54">
        <f>+Y33*I_Vendite_Acquisti!$I$56</f>
        <v>15053.5</v>
      </c>
      <c r="Z38" s="54">
        <f>+Z33*I_Vendite_Acquisti!$I$56</f>
        <v>15053.5</v>
      </c>
      <c r="AA38" s="54">
        <f>+AA33*I_Vendite_Acquisti!$I$56</f>
        <v>15053.5</v>
      </c>
      <c r="AB38" s="54">
        <f>+AB33*I_Vendite_Acquisti!$I$56</f>
        <v>15053.5</v>
      </c>
      <c r="AC38" s="54">
        <f>+AC33*I_Vendite_Acquisti!$I$56</f>
        <v>15053.5</v>
      </c>
      <c r="AD38" s="54">
        <f>+AD33*I_Vendite_Acquisti!$I$56</f>
        <v>15053.5</v>
      </c>
      <c r="AE38" s="54">
        <f>+AE33*I_Vendite_Acquisti!$I$56</f>
        <v>15053.5</v>
      </c>
      <c r="AF38" s="54">
        <f>+AF33*I_Vendite_Acquisti!$I$56</f>
        <v>15053.5</v>
      </c>
      <c r="AG38" s="54">
        <f>+AG33*I_Vendite_Acquisti!$I$56</f>
        <v>15053.5</v>
      </c>
      <c r="AH38" s="54">
        <f>+AH33*I_Vendite_Acquisti!$I$56</f>
        <v>15053.5</v>
      </c>
      <c r="AI38" s="54">
        <f>+AI33*I_Vendite_Acquisti!$I$56</f>
        <v>15053.5</v>
      </c>
      <c r="AJ38" s="54">
        <f>+AJ33*I_Vendite_Acquisti!$I$56</f>
        <v>15053.5</v>
      </c>
      <c r="AK38" s="54">
        <f>+AK33*I_Vendite_Acquisti!$I$56</f>
        <v>15053.5</v>
      </c>
      <c r="AL38" s="54">
        <f>+AL33*I_Vendite_Acquisti!$I$56</f>
        <v>15053.5</v>
      </c>
      <c r="AM38" s="54">
        <f>+AM33*I_Vendite_Acquisti!$I$56</f>
        <v>15053.5</v>
      </c>
      <c r="AN38" s="54">
        <f>+AN33*I_Vendite_Acquisti!$I$56</f>
        <v>15053.5</v>
      </c>
    </row>
    <row r="39" spans="1:40" s="2" customFormat="1" x14ac:dyDescent="0.25">
      <c r="A39" s="84"/>
      <c r="C39" s="53" t="s">
        <v>151</v>
      </c>
      <c r="D39" s="53"/>
      <c r="E39" s="85">
        <f>SUM(E37:E38)</f>
        <v>17710</v>
      </c>
      <c r="F39" s="85">
        <f t="shared" ref="F39:AN39" si="4">SUM(F37:F38)</f>
        <v>17710</v>
      </c>
      <c r="G39" s="85">
        <f t="shared" si="4"/>
        <v>17710</v>
      </c>
      <c r="H39" s="85">
        <f t="shared" si="4"/>
        <v>17710</v>
      </c>
      <c r="I39" s="85">
        <f t="shared" si="4"/>
        <v>17710</v>
      </c>
      <c r="J39" s="85">
        <f t="shared" si="4"/>
        <v>17710</v>
      </c>
      <c r="K39" s="85">
        <f t="shared" si="4"/>
        <v>17710</v>
      </c>
      <c r="L39" s="85">
        <f t="shared" si="4"/>
        <v>17710</v>
      </c>
      <c r="M39" s="85">
        <f t="shared" si="4"/>
        <v>17710</v>
      </c>
      <c r="N39" s="85">
        <f t="shared" si="4"/>
        <v>17710</v>
      </c>
      <c r="O39" s="85">
        <f t="shared" si="4"/>
        <v>17710</v>
      </c>
      <c r="P39" s="85">
        <f t="shared" si="4"/>
        <v>17710</v>
      </c>
      <c r="Q39" s="85">
        <f t="shared" si="4"/>
        <v>21505</v>
      </c>
      <c r="R39" s="85">
        <f t="shared" si="4"/>
        <v>21505</v>
      </c>
      <c r="S39" s="85">
        <f t="shared" si="4"/>
        <v>21505</v>
      </c>
      <c r="T39" s="85">
        <f t="shared" si="4"/>
        <v>21505</v>
      </c>
      <c r="U39" s="85">
        <f t="shared" si="4"/>
        <v>21505</v>
      </c>
      <c r="V39" s="85">
        <f t="shared" si="4"/>
        <v>21505</v>
      </c>
      <c r="W39" s="85">
        <f t="shared" si="4"/>
        <v>21505</v>
      </c>
      <c r="X39" s="85">
        <f t="shared" si="4"/>
        <v>21505</v>
      </c>
      <c r="Y39" s="85">
        <f t="shared" si="4"/>
        <v>21505</v>
      </c>
      <c r="Z39" s="85">
        <f t="shared" si="4"/>
        <v>21505</v>
      </c>
      <c r="AA39" s="85">
        <f t="shared" si="4"/>
        <v>21505</v>
      </c>
      <c r="AB39" s="85">
        <f t="shared" si="4"/>
        <v>21505</v>
      </c>
      <c r="AC39" s="85">
        <f t="shared" si="4"/>
        <v>21505</v>
      </c>
      <c r="AD39" s="85">
        <f t="shared" si="4"/>
        <v>21505</v>
      </c>
      <c r="AE39" s="85">
        <f t="shared" si="4"/>
        <v>21505</v>
      </c>
      <c r="AF39" s="85">
        <f t="shared" si="4"/>
        <v>21505</v>
      </c>
      <c r="AG39" s="85">
        <f t="shared" si="4"/>
        <v>21505</v>
      </c>
      <c r="AH39" s="85">
        <f t="shared" si="4"/>
        <v>21505</v>
      </c>
      <c r="AI39" s="85">
        <f t="shared" si="4"/>
        <v>21505</v>
      </c>
      <c r="AJ39" s="85">
        <f t="shared" si="4"/>
        <v>21505</v>
      </c>
      <c r="AK39" s="85">
        <f t="shared" si="4"/>
        <v>21505</v>
      </c>
      <c r="AL39" s="85">
        <f t="shared" si="4"/>
        <v>21505</v>
      </c>
      <c r="AM39" s="85">
        <f t="shared" si="4"/>
        <v>21505</v>
      </c>
      <c r="AN39" s="85">
        <f t="shared" si="4"/>
        <v>21505</v>
      </c>
    </row>
    <row r="41" spans="1:40" ht="14.4" x14ac:dyDescent="0.3">
      <c r="B41" s="17"/>
      <c r="C41" t="s">
        <v>152</v>
      </c>
      <c r="D41"/>
      <c r="E41" s="19">
        <f>+E36</f>
        <v>42766</v>
      </c>
      <c r="F41" s="19">
        <f t="shared" ref="F41:AN41" si="5">+F36</f>
        <v>42794</v>
      </c>
      <c r="G41" s="19">
        <f t="shared" si="5"/>
        <v>42825</v>
      </c>
      <c r="H41" s="19">
        <f t="shared" si="5"/>
        <v>42855</v>
      </c>
      <c r="I41" s="19">
        <f t="shared" si="5"/>
        <v>42886</v>
      </c>
      <c r="J41" s="19">
        <f t="shared" si="5"/>
        <v>42916</v>
      </c>
      <c r="K41" s="19">
        <f t="shared" si="5"/>
        <v>42947</v>
      </c>
      <c r="L41" s="19">
        <f t="shared" si="5"/>
        <v>42978</v>
      </c>
      <c r="M41" s="19">
        <f t="shared" si="5"/>
        <v>43008</v>
      </c>
      <c r="N41" s="19">
        <f t="shared" si="5"/>
        <v>43039</v>
      </c>
      <c r="O41" s="19">
        <f t="shared" si="5"/>
        <v>43069</v>
      </c>
      <c r="P41" s="19">
        <f t="shared" si="5"/>
        <v>43100</v>
      </c>
      <c r="Q41" s="19">
        <f t="shared" si="5"/>
        <v>43131</v>
      </c>
      <c r="R41" s="19">
        <f t="shared" si="5"/>
        <v>43159</v>
      </c>
      <c r="S41" s="19">
        <f t="shared" si="5"/>
        <v>43190</v>
      </c>
      <c r="T41" s="19">
        <f t="shared" si="5"/>
        <v>43220</v>
      </c>
      <c r="U41" s="19">
        <f t="shared" si="5"/>
        <v>43251</v>
      </c>
      <c r="V41" s="19">
        <f t="shared" si="5"/>
        <v>43281</v>
      </c>
      <c r="W41" s="19">
        <f t="shared" si="5"/>
        <v>43312</v>
      </c>
      <c r="X41" s="19">
        <f t="shared" si="5"/>
        <v>43343</v>
      </c>
      <c r="Y41" s="19">
        <f t="shared" si="5"/>
        <v>43373</v>
      </c>
      <c r="Z41" s="19">
        <f t="shared" si="5"/>
        <v>43404</v>
      </c>
      <c r="AA41" s="19">
        <f t="shared" si="5"/>
        <v>43434</v>
      </c>
      <c r="AB41" s="19">
        <f t="shared" si="5"/>
        <v>43465</v>
      </c>
      <c r="AC41" s="19">
        <f t="shared" si="5"/>
        <v>43496</v>
      </c>
      <c r="AD41" s="19">
        <f t="shared" si="5"/>
        <v>43524</v>
      </c>
      <c r="AE41" s="19">
        <f t="shared" si="5"/>
        <v>43555</v>
      </c>
      <c r="AF41" s="19">
        <f t="shared" si="5"/>
        <v>43585</v>
      </c>
      <c r="AG41" s="19">
        <f t="shared" si="5"/>
        <v>43616</v>
      </c>
      <c r="AH41" s="19">
        <f t="shared" si="5"/>
        <v>43646</v>
      </c>
      <c r="AI41" s="19">
        <f t="shared" si="5"/>
        <v>43677</v>
      </c>
      <c r="AJ41" s="19">
        <f t="shared" si="5"/>
        <v>43708</v>
      </c>
      <c r="AK41" s="19">
        <f t="shared" si="5"/>
        <v>43738</v>
      </c>
      <c r="AL41" s="19">
        <f t="shared" si="5"/>
        <v>43769</v>
      </c>
      <c r="AM41" s="19">
        <f t="shared" si="5"/>
        <v>43799</v>
      </c>
      <c r="AN41" s="19">
        <f t="shared" si="5"/>
        <v>43830</v>
      </c>
    </row>
    <row r="42" spans="1:40" x14ac:dyDescent="0.25">
      <c r="C42" s="3" t="str">
        <f>+C37</f>
        <v>Tipologia Cliente 1</v>
      </c>
      <c r="D42" s="3"/>
      <c r="E42" s="29">
        <f>+IF(I_Vendite_Acquisti!$H$55=0,M_Vendite!E32+M_Vendite!E37,0)</f>
        <v>0</v>
      </c>
      <c r="F42" s="29">
        <f>+IF(I_Vendite_Acquisti!$H$55=0,M_Vendite!F32+M_Vendite!F37,IF(I_Vendite_Acquisti!$H$55=30,M_Vendite!E32+M_Vendite!E37,0))</f>
        <v>29463</v>
      </c>
      <c r="G42" s="29">
        <f>+IF(I_Vendite_Acquisti!$H$55=0,M_Vendite!G32+M_Vendite!G37,IF(I_Vendite_Acquisti!$H$55=30,M_Vendite!F32+M_Vendite!F37,IF(I_Vendite_Acquisti!$H$55=60,M_Vendite!E32+M_Vendite!E37,0)))</f>
        <v>29463</v>
      </c>
      <c r="H42" s="29">
        <f>+IF(I_Vendite_Acquisti!$H$55=0,M_Vendite!H32+M_Vendite!H37,IF(I_Vendite_Acquisti!$H$55=30,M_Vendite!G32+M_Vendite!G37,IF(I_Vendite_Acquisti!$H$55=60,M_Vendite!F32+M_Vendite!F37,IF(I_Vendite_Acquisti!$H$55=90,M_Vendite!E32+M_Vendite!E37,0))))</f>
        <v>29463</v>
      </c>
      <c r="I42" s="29">
        <f>+IF(I_Vendite_Acquisti!$H$55=0,M_Vendite!I32+M_Vendite!I37,IF(I_Vendite_Acquisti!$H$55=30,M_Vendite!H32+M_Vendite!H37,IF(I_Vendite_Acquisti!$H$55=60,M_Vendite!G32+M_Vendite!G37,IF(I_Vendite_Acquisti!$H$55=90,M_Vendite!F32+M_Vendite!F37,E32+E37))))</f>
        <v>29463</v>
      </c>
      <c r="J42" s="29">
        <f>+IF(I_Vendite_Acquisti!$H$55=0,M_Vendite!J32+M_Vendite!J37,IF(I_Vendite_Acquisti!$H$55=30,M_Vendite!I32+M_Vendite!I37,IF(I_Vendite_Acquisti!$H$55=60,M_Vendite!H32+M_Vendite!H37,IF(I_Vendite_Acquisti!$H$55=90,M_Vendite!G32+M_Vendite!G37,F32+F37))))</f>
        <v>29463</v>
      </c>
      <c r="K42" s="29">
        <f>+IF(I_Vendite_Acquisti!$H$55=0,M_Vendite!K32+M_Vendite!K37,IF(I_Vendite_Acquisti!$H$55=30,M_Vendite!J32+M_Vendite!J37,IF(I_Vendite_Acquisti!$H$55=60,M_Vendite!I32+M_Vendite!I37,IF(I_Vendite_Acquisti!$H$55=90,M_Vendite!H32+M_Vendite!H37,G32+G37))))</f>
        <v>29463</v>
      </c>
      <c r="L42" s="29">
        <f>+IF(I_Vendite_Acquisti!$H$55=0,M_Vendite!L32+M_Vendite!L37,IF(I_Vendite_Acquisti!$H$55=30,M_Vendite!K32+M_Vendite!K37,IF(I_Vendite_Acquisti!$H$55=60,M_Vendite!J32+M_Vendite!J37,IF(I_Vendite_Acquisti!$H$55=90,M_Vendite!I32+M_Vendite!I37,H32+H37))))</f>
        <v>29463</v>
      </c>
      <c r="M42" s="29">
        <f>+IF(I_Vendite_Acquisti!$H$55=0,M_Vendite!M32+M_Vendite!M37,IF(I_Vendite_Acquisti!$H$55=30,M_Vendite!L32+M_Vendite!L37,IF(I_Vendite_Acquisti!$H$55=60,M_Vendite!K32+M_Vendite!K37,IF(I_Vendite_Acquisti!$H$55=90,M_Vendite!J32+M_Vendite!J37,I32+I37))))</f>
        <v>29463</v>
      </c>
      <c r="N42" s="29">
        <f>+IF(I_Vendite_Acquisti!$H$55=0,M_Vendite!N32+M_Vendite!N37,IF(I_Vendite_Acquisti!$H$55=30,M_Vendite!M32+M_Vendite!M37,IF(I_Vendite_Acquisti!$H$55=60,M_Vendite!L32+M_Vendite!L37,IF(I_Vendite_Acquisti!$H$55=90,M_Vendite!K32+M_Vendite!K37,J32+J37))))</f>
        <v>29463</v>
      </c>
      <c r="O42" s="29">
        <f>+IF(I_Vendite_Acquisti!$H$55=0,M_Vendite!O32+M_Vendite!O37,IF(I_Vendite_Acquisti!$H$55=30,M_Vendite!N32+M_Vendite!N37,IF(I_Vendite_Acquisti!$H$55=60,M_Vendite!M32+M_Vendite!M37,IF(I_Vendite_Acquisti!$H$55=90,M_Vendite!L32+M_Vendite!L37,K32+K37))))</f>
        <v>29463</v>
      </c>
      <c r="P42" s="29">
        <f>+IF(I_Vendite_Acquisti!$H$55=0,M_Vendite!P32+M_Vendite!P37,IF(I_Vendite_Acquisti!$H$55=30,M_Vendite!O32+M_Vendite!O37,IF(I_Vendite_Acquisti!$H$55=60,M_Vendite!N32+M_Vendite!N37,IF(I_Vendite_Acquisti!$H$55=90,M_Vendite!M32+M_Vendite!M37,L32+L37))))</f>
        <v>29463</v>
      </c>
      <c r="Q42" s="29">
        <f>+IF(I_Vendite_Acquisti!$H$55=0,M_Vendite!Q32+M_Vendite!Q37,IF(I_Vendite_Acquisti!$H$55=30,M_Vendite!P32+M_Vendite!P37,IF(I_Vendite_Acquisti!$H$55=60,M_Vendite!O32+M_Vendite!O37,IF(I_Vendite_Acquisti!$H$55=90,M_Vendite!N32+M_Vendite!N37,M32+M37))))</f>
        <v>29463</v>
      </c>
      <c r="R42" s="29">
        <f>+IF(I_Vendite_Acquisti!$H$55=0,M_Vendite!R32+M_Vendite!R37,IF(I_Vendite_Acquisti!$H$55=30,M_Vendite!Q32+M_Vendite!Q37,IF(I_Vendite_Acquisti!$H$55=60,M_Vendite!P32+M_Vendite!P37,IF(I_Vendite_Acquisti!$H$55=90,M_Vendite!O32+M_Vendite!O37,N32+N37))))</f>
        <v>35776.5</v>
      </c>
      <c r="S42" s="29">
        <f>+IF(I_Vendite_Acquisti!$H$55=0,M_Vendite!S32+M_Vendite!S37,IF(I_Vendite_Acquisti!$H$55=30,M_Vendite!R32+M_Vendite!R37,IF(I_Vendite_Acquisti!$H$55=60,M_Vendite!Q32+M_Vendite!Q37,IF(I_Vendite_Acquisti!$H$55=90,M_Vendite!P32+M_Vendite!P37,O32+O37))))</f>
        <v>35776.5</v>
      </c>
      <c r="T42" s="29">
        <f>+IF(I_Vendite_Acquisti!$H$55=0,M_Vendite!T32+M_Vendite!T37,IF(I_Vendite_Acquisti!$H$55=30,M_Vendite!S32+M_Vendite!S37,IF(I_Vendite_Acquisti!$H$55=60,M_Vendite!R32+M_Vendite!R37,IF(I_Vendite_Acquisti!$H$55=90,M_Vendite!Q32+M_Vendite!Q37,P32+P37))))</f>
        <v>35776.5</v>
      </c>
      <c r="U42" s="29">
        <f>+IF(I_Vendite_Acquisti!$H$55=0,M_Vendite!U32+M_Vendite!U37,IF(I_Vendite_Acquisti!$H$55=30,M_Vendite!T32+M_Vendite!T37,IF(I_Vendite_Acquisti!$H$55=60,M_Vendite!S32+M_Vendite!S37,IF(I_Vendite_Acquisti!$H$55=90,M_Vendite!R32+M_Vendite!R37,Q32+Q37))))</f>
        <v>35776.5</v>
      </c>
      <c r="V42" s="29">
        <f>+IF(I_Vendite_Acquisti!$H$55=0,M_Vendite!V32+M_Vendite!V37,IF(I_Vendite_Acquisti!$H$55=30,M_Vendite!U32+M_Vendite!U37,IF(I_Vendite_Acquisti!$H$55=60,M_Vendite!T32+M_Vendite!T37,IF(I_Vendite_Acquisti!$H$55=90,M_Vendite!S32+M_Vendite!S37,R32+R37))))</f>
        <v>35776.5</v>
      </c>
      <c r="W42" s="29">
        <f>+IF(I_Vendite_Acquisti!$H$55=0,M_Vendite!W32+M_Vendite!W37,IF(I_Vendite_Acquisti!$H$55=30,M_Vendite!V32+M_Vendite!V37,IF(I_Vendite_Acquisti!$H$55=60,M_Vendite!U32+M_Vendite!U37,IF(I_Vendite_Acquisti!$H$55=90,M_Vendite!T32+M_Vendite!T37,S32+S37))))</f>
        <v>35776.5</v>
      </c>
      <c r="X42" s="29">
        <f>+IF(I_Vendite_Acquisti!$H$55=0,M_Vendite!X32+M_Vendite!X37,IF(I_Vendite_Acquisti!$H$55=30,M_Vendite!W32+M_Vendite!W37,IF(I_Vendite_Acquisti!$H$55=60,M_Vendite!V32+M_Vendite!V37,IF(I_Vendite_Acquisti!$H$55=90,M_Vendite!U32+M_Vendite!U37,T32+T37))))</f>
        <v>35776.5</v>
      </c>
      <c r="Y42" s="29">
        <f>+IF(I_Vendite_Acquisti!$H$55=0,M_Vendite!Y32+M_Vendite!Y37,IF(I_Vendite_Acquisti!$H$55=30,M_Vendite!X32+M_Vendite!X37,IF(I_Vendite_Acquisti!$H$55=60,M_Vendite!W32+M_Vendite!W37,IF(I_Vendite_Acquisti!$H$55=90,M_Vendite!V32+M_Vendite!V37,U32+U37))))</f>
        <v>35776.5</v>
      </c>
      <c r="Z42" s="29">
        <f>+IF(I_Vendite_Acquisti!$H$55=0,M_Vendite!Z32+M_Vendite!Z37,IF(I_Vendite_Acquisti!$H$55=30,M_Vendite!Y32+M_Vendite!Y37,IF(I_Vendite_Acquisti!$H$55=60,M_Vendite!X32+M_Vendite!X37,IF(I_Vendite_Acquisti!$H$55=90,M_Vendite!W32+M_Vendite!W37,V32+V37))))</f>
        <v>35776.5</v>
      </c>
      <c r="AA42" s="29">
        <f>+IF(I_Vendite_Acquisti!$H$55=0,M_Vendite!AA32+M_Vendite!AA37,IF(I_Vendite_Acquisti!$H$55=30,M_Vendite!Z32+M_Vendite!Z37,IF(I_Vendite_Acquisti!$H$55=60,M_Vendite!Y32+M_Vendite!Y37,IF(I_Vendite_Acquisti!$H$55=90,M_Vendite!X32+M_Vendite!X37,W32+W37))))</f>
        <v>35776.5</v>
      </c>
      <c r="AB42" s="29">
        <f>+IF(I_Vendite_Acquisti!$H$55=0,M_Vendite!AB32+M_Vendite!AB37,IF(I_Vendite_Acquisti!$H$55=30,M_Vendite!AA32+M_Vendite!AA37,IF(I_Vendite_Acquisti!$H$55=60,M_Vendite!Z32+M_Vendite!Z37,IF(I_Vendite_Acquisti!$H$55=90,M_Vendite!Y32+M_Vendite!Y37,X32+X37))))</f>
        <v>35776.5</v>
      </c>
      <c r="AC42" s="29">
        <f>+IF(I_Vendite_Acquisti!$H$55=0,M_Vendite!AC32+M_Vendite!AC37,IF(I_Vendite_Acquisti!$H$55=30,M_Vendite!AB32+M_Vendite!AB37,IF(I_Vendite_Acquisti!$H$55=60,M_Vendite!AA32+M_Vendite!AA37,IF(I_Vendite_Acquisti!$H$55=90,M_Vendite!Z32+M_Vendite!Z37,Y32+Y37))))</f>
        <v>35776.5</v>
      </c>
      <c r="AD42" s="29">
        <f>+IF(I_Vendite_Acquisti!$H$55=0,M_Vendite!AD32+M_Vendite!AD37,IF(I_Vendite_Acquisti!$H$55=30,M_Vendite!AC32+M_Vendite!AC37,IF(I_Vendite_Acquisti!$H$55=60,M_Vendite!AB32+M_Vendite!AB37,IF(I_Vendite_Acquisti!$H$55=90,M_Vendite!AA32+M_Vendite!AA37,Z32+Z37))))</f>
        <v>35776.5</v>
      </c>
      <c r="AE42" s="29">
        <f>+IF(I_Vendite_Acquisti!$H$55=0,M_Vendite!AE32+M_Vendite!AE37,IF(I_Vendite_Acquisti!$H$55=30,M_Vendite!AD32+M_Vendite!AD37,IF(I_Vendite_Acquisti!$H$55=60,M_Vendite!AC32+M_Vendite!AC37,IF(I_Vendite_Acquisti!$H$55=90,M_Vendite!AB32+M_Vendite!AB37,AA32+AA37))))</f>
        <v>35776.5</v>
      </c>
      <c r="AF42" s="29">
        <f>+IF(I_Vendite_Acquisti!$H$55=0,M_Vendite!AF32+M_Vendite!AF37,IF(I_Vendite_Acquisti!$H$55=30,M_Vendite!AE32+M_Vendite!AE37,IF(I_Vendite_Acquisti!$H$55=60,M_Vendite!AD32+M_Vendite!AD37,IF(I_Vendite_Acquisti!$H$55=90,M_Vendite!AC32+M_Vendite!AC37,AB32+AB37))))</f>
        <v>35776.5</v>
      </c>
      <c r="AG42" s="29">
        <f>+IF(I_Vendite_Acquisti!$H$55=0,M_Vendite!AG32+M_Vendite!AG37,IF(I_Vendite_Acquisti!$H$55=30,M_Vendite!AF32+M_Vendite!AF37,IF(I_Vendite_Acquisti!$H$55=60,M_Vendite!AE32+M_Vendite!AE37,IF(I_Vendite_Acquisti!$H$55=90,M_Vendite!AD32+M_Vendite!AD37,AC32+AC37))))</f>
        <v>35776.5</v>
      </c>
      <c r="AH42" s="29">
        <f>+IF(I_Vendite_Acquisti!$H$55=0,M_Vendite!AH32+M_Vendite!AH37,IF(I_Vendite_Acquisti!$H$55=30,M_Vendite!AG32+M_Vendite!AG37,IF(I_Vendite_Acquisti!$H$55=60,M_Vendite!AF32+M_Vendite!AF37,IF(I_Vendite_Acquisti!$H$55=90,M_Vendite!AE32+M_Vendite!AE37,AD32+AD37))))</f>
        <v>35776.5</v>
      </c>
      <c r="AI42" s="29">
        <f>+IF(I_Vendite_Acquisti!$H$55=0,M_Vendite!AI32+M_Vendite!AI37,IF(I_Vendite_Acquisti!$H$55=30,M_Vendite!AH32+M_Vendite!AH37,IF(I_Vendite_Acquisti!$H$55=60,M_Vendite!AG32+M_Vendite!AG37,IF(I_Vendite_Acquisti!$H$55=90,M_Vendite!AF32+M_Vendite!AF37,AE32+AE37))))</f>
        <v>35776.5</v>
      </c>
      <c r="AJ42" s="29">
        <f>+IF(I_Vendite_Acquisti!$H$55=0,M_Vendite!AJ32+M_Vendite!AJ37,IF(I_Vendite_Acquisti!$H$55=30,M_Vendite!AI32+M_Vendite!AI37,IF(I_Vendite_Acquisti!$H$55=60,M_Vendite!AH32+M_Vendite!AH37,IF(I_Vendite_Acquisti!$H$55=90,M_Vendite!AG32+M_Vendite!AG37,AF32+AF37))))</f>
        <v>35776.5</v>
      </c>
      <c r="AK42" s="29">
        <f>+IF(I_Vendite_Acquisti!$H$55=0,M_Vendite!AK32+M_Vendite!AK37,IF(I_Vendite_Acquisti!$H$55=30,M_Vendite!AJ32+M_Vendite!AJ37,IF(I_Vendite_Acquisti!$H$55=60,M_Vendite!AI32+M_Vendite!AI37,IF(I_Vendite_Acquisti!$H$55=90,M_Vendite!AH32+M_Vendite!AH37,AG32+AG37))))</f>
        <v>35776.5</v>
      </c>
      <c r="AL42" s="29">
        <f>+IF(I_Vendite_Acquisti!$H$55=0,M_Vendite!AL32+M_Vendite!AL37,IF(I_Vendite_Acquisti!$H$55=30,M_Vendite!AK32+M_Vendite!AK37,IF(I_Vendite_Acquisti!$H$55=60,M_Vendite!AJ32+M_Vendite!AJ37,IF(I_Vendite_Acquisti!$H$55=90,M_Vendite!AI32+M_Vendite!AI37,AH32+AH37))))</f>
        <v>35776.5</v>
      </c>
      <c r="AM42" s="29">
        <f>+IF(I_Vendite_Acquisti!$H$55=0,M_Vendite!AM32+M_Vendite!AM37,IF(I_Vendite_Acquisti!$H$55=30,M_Vendite!AL32+M_Vendite!AL37,IF(I_Vendite_Acquisti!$H$55=60,M_Vendite!AK32+M_Vendite!AK37,IF(I_Vendite_Acquisti!$H$55=90,M_Vendite!AJ32+M_Vendite!AJ37,AI32+AI37))))</f>
        <v>35776.5</v>
      </c>
      <c r="AN42" s="29">
        <f>+IF(I_Vendite_Acquisti!$H$55=0,M_Vendite!AN32+M_Vendite!AN37,IF(I_Vendite_Acquisti!$H$55=30,M_Vendite!AM32+M_Vendite!AM37,IF(I_Vendite_Acquisti!$H$55=60,M_Vendite!AL32+M_Vendite!AL37,IF(I_Vendite_Acquisti!$H$55=90,M_Vendite!AK32+M_Vendite!AK37,AJ32+AJ37))))</f>
        <v>35776.5</v>
      </c>
    </row>
    <row r="43" spans="1:40" x14ac:dyDescent="0.25">
      <c r="B43" s="17"/>
      <c r="C43" s="3" t="str">
        <f>+C38</f>
        <v>Tipologia Cliente 2</v>
      </c>
      <c r="D43" s="3"/>
      <c r="E43" s="28">
        <f>+IF(I_Vendite_Acquisti!H56=0,M_Vendite!E33+M_Vendite!E38,0)</f>
        <v>0</v>
      </c>
      <c r="F43" s="29">
        <f>+IF(I_Vendite_Acquisti!$H$56=0,M_Vendite!F33+M_Vendite!F38,IF(I_Vendite_Acquisti!$H$56=30,M_Vendite!E33+M_Vendite!E38,0))</f>
        <v>68747</v>
      </c>
      <c r="G43" s="29">
        <f>+IF(I_Vendite_Acquisti!$H$56=0,M_Vendite!G33+M_Vendite!G38,IF(I_Vendite_Acquisti!$H$56=30,M_Vendite!F33+M_Vendite!F38,IF(I_Vendite_Acquisti!$H$56=60,M_Vendite!E33+M_Vendite!E38,0)))</f>
        <v>68747</v>
      </c>
      <c r="H43" s="29">
        <f>+IF(I_Vendite_Acquisti!$H$56=0,M_Vendite!H33+M_Vendite!H38,IF(I_Vendite_Acquisti!$H$56=30,M_Vendite!G33+M_Vendite!G38,IF(I_Vendite_Acquisti!$H$56=60,M_Vendite!F33+M_Vendite!F38,IF(I_Vendite_Acquisti!$H$56=90,M_Vendite!E33+M_Vendite!E38,0))))</f>
        <v>68747</v>
      </c>
      <c r="I43" s="29">
        <f>+IF(I_Vendite_Acquisti!$H$56=0,M_Vendite!I33+M_Vendite!I38,IF(I_Vendite_Acquisti!$H$56=30,M_Vendite!H33+M_Vendite!H38,IF(I_Vendite_Acquisti!$H$56=60,M_Vendite!G33+M_Vendite!G38,IF(I_Vendite_Acquisti!$H$56=90,M_Vendite!F33+M_Vendite!F38,E33+E38))))</f>
        <v>68747</v>
      </c>
      <c r="J43" s="29">
        <f>+IF(I_Vendite_Acquisti!$H$56=0,M_Vendite!J33+M_Vendite!J38,IF(I_Vendite_Acquisti!$H$56=30,M_Vendite!I33+M_Vendite!I38,IF(I_Vendite_Acquisti!$H$56=60,M_Vendite!H33+M_Vendite!H38,IF(I_Vendite_Acquisti!$H$56=90,M_Vendite!G33+M_Vendite!G38,F33+F38))))</f>
        <v>68747</v>
      </c>
      <c r="K43" s="29">
        <f>+IF(I_Vendite_Acquisti!$H$56=0,M_Vendite!K33+M_Vendite!K38,IF(I_Vendite_Acquisti!$H$56=30,M_Vendite!J33+M_Vendite!J38,IF(I_Vendite_Acquisti!$H$56=60,M_Vendite!I33+M_Vendite!I38,IF(I_Vendite_Acquisti!$H$56=90,M_Vendite!H33+M_Vendite!H38,G33+G38))))</f>
        <v>68747</v>
      </c>
      <c r="L43" s="29">
        <f>+IF(I_Vendite_Acquisti!$H$56=0,M_Vendite!L33+M_Vendite!L38,IF(I_Vendite_Acquisti!$H$56=30,M_Vendite!K33+M_Vendite!K38,IF(I_Vendite_Acquisti!$H$56=60,M_Vendite!J33+M_Vendite!J38,IF(I_Vendite_Acquisti!$H$56=90,M_Vendite!I33+M_Vendite!I38,H33+H38))))</f>
        <v>68747</v>
      </c>
      <c r="M43" s="29">
        <f>+IF(I_Vendite_Acquisti!$H$56=0,M_Vendite!M33+M_Vendite!M38,IF(I_Vendite_Acquisti!$H$56=30,M_Vendite!L33+M_Vendite!L38,IF(I_Vendite_Acquisti!$H$56=60,M_Vendite!K33+M_Vendite!K38,IF(I_Vendite_Acquisti!$H$56=90,M_Vendite!J33+M_Vendite!J38,I33+I38))))</f>
        <v>68747</v>
      </c>
      <c r="N43" s="29">
        <f>+IF(I_Vendite_Acquisti!$H$56=0,M_Vendite!N33+M_Vendite!N38,IF(I_Vendite_Acquisti!$H$56=30,M_Vendite!M33+M_Vendite!M38,IF(I_Vendite_Acquisti!$H$56=60,M_Vendite!L33+M_Vendite!L38,IF(I_Vendite_Acquisti!$H$56=90,M_Vendite!K33+M_Vendite!K38,J33+J38))))</f>
        <v>68747</v>
      </c>
      <c r="O43" s="29">
        <f>+IF(I_Vendite_Acquisti!$H$56=0,M_Vendite!O33+M_Vendite!O38,IF(I_Vendite_Acquisti!$H$56=30,M_Vendite!N33+M_Vendite!N38,IF(I_Vendite_Acquisti!$H$56=60,M_Vendite!M33+M_Vendite!M38,IF(I_Vendite_Acquisti!$H$56=90,M_Vendite!L33+M_Vendite!L38,K33+K38))))</f>
        <v>68747</v>
      </c>
      <c r="P43" s="29">
        <f>+IF(I_Vendite_Acquisti!$H$56=0,M_Vendite!P33+M_Vendite!P38,IF(I_Vendite_Acquisti!$H$56=30,M_Vendite!O33+M_Vendite!O38,IF(I_Vendite_Acquisti!$H$56=60,M_Vendite!N33+M_Vendite!N38,IF(I_Vendite_Acquisti!$H$56=90,M_Vendite!M33+M_Vendite!M38,L33+L38))))</f>
        <v>68747</v>
      </c>
      <c r="Q43" s="29">
        <f>+IF(I_Vendite_Acquisti!$H$56=0,M_Vendite!Q33+M_Vendite!Q38,IF(I_Vendite_Acquisti!$H$56=30,M_Vendite!P33+M_Vendite!P38,IF(I_Vendite_Acquisti!$H$56=60,M_Vendite!O33+M_Vendite!O38,IF(I_Vendite_Acquisti!$H$56=90,M_Vendite!N33+M_Vendite!N38,M33+M38))))</f>
        <v>68747</v>
      </c>
      <c r="R43" s="29">
        <f>+IF(I_Vendite_Acquisti!$H$56=0,M_Vendite!R33+M_Vendite!R38,IF(I_Vendite_Acquisti!$H$56=30,M_Vendite!Q33+M_Vendite!Q38,IF(I_Vendite_Acquisti!$H$56=60,M_Vendite!P33+M_Vendite!P38,IF(I_Vendite_Acquisti!$H$56=90,M_Vendite!O33+M_Vendite!O38,N33+N38))))</f>
        <v>83478.5</v>
      </c>
      <c r="S43" s="29">
        <f>+IF(I_Vendite_Acquisti!$H$56=0,M_Vendite!S33+M_Vendite!S38,IF(I_Vendite_Acquisti!$H$56=30,M_Vendite!R33+M_Vendite!R38,IF(I_Vendite_Acquisti!$H$56=60,M_Vendite!Q33+M_Vendite!Q38,IF(I_Vendite_Acquisti!$H$56=90,M_Vendite!P33+M_Vendite!P38,O33+O38))))</f>
        <v>83478.5</v>
      </c>
      <c r="T43" s="29">
        <f>+IF(I_Vendite_Acquisti!$H$56=0,M_Vendite!T33+M_Vendite!T38,IF(I_Vendite_Acquisti!$H$56=30,M_Vendite!S33+M_Vendite!S38,IF(I_Vendite_Acquisti!$H$56=60,M_Vendite!R33+M_Vendite!R38,IF(I_Vendite_Acquisti!$H$56=90,M_Vendite!Q33+M_Vendite!Q38,P33+P38))))</f>
        <v>83478.5</v>
      </c>
      <c r="U43" s="29">
        <f>+IF(I_Vendite_Acquisti!$H$56=0,M_Vendite!U33+M_Vendite!U38,IF(I_Vendite_Acquisti!$H$56=30,M_Vendite!T33+M_Vendite!T38,IF(I_Vendite_Acquisti!$H$56=60,M_Vendite!S33+M_Vendite!S38,IF(I_Vendite_Acquisti!$H$56=90,M_Vendite!R33+M_Vendite!R38,Q33+Q38))))</f>
        <v>83478.5</v>
      </c>
      <c r="V43" s="29">
        <f>+IF(I_Vendite_Acquisti!$H$56=0,M_Vendite!V33+M_Vendite!V38,IF(I_Vendite_Acquisti!$H$56=30,M_Vendite!U33+M_Vendite!U38,IF(I_Vendite_Acquisti!$H$56=60,M_Vendite!T33+M_Vendite!T38,IF(I_Vendite_Acquisti!$H$56=90,M_Vendite!S33+M_Vendite!S38,R33+R38))))</f>
        <v>83478.5</v>
      </c>
      <c r="W43" s="29">
        <f>+IF(I_Vendite_Acquisti!$H$56=0,M_Vendite!W33+M_Vendite!W38,IF(I_Vendite_Acquisti!$H$56=30,M_Vendite!V33+M_Vendite!V38,IF(I_Vendite_Acquisti!$H$56=60,M_Vendite!U33+M_Vendite!U38,IF(I_Vendite_Acquisti!$H$56=90,M_Vendite!T33+M_Vendite!T38,S33+S38))))</f>
        <v>83478.5</v>
      </c>
      <c r="X43" s="29">
        <f>+IF(I_Vendite_Acquisti!$H$56=0,M_Vendite!X33+M_Vendite!X38,IF(I_Vendite_Acquisti!$H$56=30,M_Vendite!W33+M_Vendite!W38,IF(I_Vendite_Acquisti!$H$56=60,M_Vendite!V33+M_Vendite!V38,IF(I_Vendite_Acquisti!$H$56=90,M_Vendite!U33+M_Vendite!U38,T33+T38))))</f>
        <v>83478.5</v>
      </c>
      <c r="Y43" s="29">
        <f>+IF(I_Vendite_Acquisti!$H$56=0,M_Vendite!Y33+M_Vendite!Y38,IF(I_Vendite_Acquisti!$H$56=30,M_Vendite!X33+M_Vendite!X38,IF(I_Vendite_Acquisti!$H$56=60,M_Vendite!W33+M_Vendite!W38,IF(I_Vendite_Acquisti!$H$56=90,M_Vendite!V33+M_Vendite!V38,U33+U38))))</f>
        <v>83478.5</v>
      </c>
      <c r="Z43" s="29">
        <f>+IF(I_Vendite_Acquisti!$H$56=0,M_Vendite!Z33+M_Vendite!Z38,IF(I_Vendite_Acquisti!$H$56=30,M_Vendite!Y33+M_Vendite!Y38,IF(I_Vendite_Acquisti!$H$56=60,M_Vendite!X33+M_Vendite!X38,IF(I_Vendite_Acquisti!$H$56=90,M_Vendite!W33+M_Vendite!W38,V33+V38))))</f>
        <v>83478.5</v>
      </c>
      <c r="AA43" s="29">
        <f>+IF(I_Vendite_Acquisti!$H$56=0,M_Vendite!AA33+M_Vendite!AA38,IF(I_Vendite_Acquisti!$H$56=30,M_Vendite!Z33+M_Vendite!Z38,IF(I_Vendite_Acquisti!$H$56=60,M_Vendite!Y33+M_Vendite!Y38,IF(I_Vendite_Acquisti!$H$56=90,M_Vendite!X33+M_Vendite!X38,W33+W38))))</f>
        <v>83478.5</v>
      </c>
      <c r="AB43" s="29">
        <f>+IF(I_Vendite_Acquisti!$H$56=0,M_Vendite!AB33+M_Vendite!AB38,IF(I_Vendite_Acquisti!$H$56=30,M_Vendite!AA33+M_Vendite!AA38,IF(I_Vendite_Acquisti!$H$56=60,M_Vendite!Z33+M_Vendite!Z38,IF(I_Vendite_Acquisti!$H$56=90,M_Vendite!Y33+M_Vendite!Y38,X33+X38))))</f>
        <v>83478.5</v>
      </c>
      <c r="AC43" s="29">
        <f>+IF(I_Vendite_Acquisti!$H$56=0,M_Vendite!AC33+M_Vendite!AC38,IF(I_Vendite_Acquisti!$H$56=30,M_Vendite!AB33+M_Vendite!AB38,IF(I_Vendite_Acquisti!$H$56=60,M_Vendite!AA33+M_Vendite!AA38,IF(I_Vendite_Acquisti!$H$56=90,M_Vendite!Z33+M_Vendite!Z38,Y33+Y38))))</f>
        <v>83478.5</v>
      </c>
      <c r="AD43" s="29">
        <f>+IF(I_Vendite_Acquisti!$H$56=0,M_Vendite!AD33+M_Vendite!AD38,IF(I_Vendite_Acquisti!$H$56=30,M_Vendite!AC33+M_Vendite!AC38,IF(I_Vendite_Acquisti!$H$56=60,M_Vendite!AB33+M_Vendite!AB38,IF(I_Vendite_Acquisti!$H$56=90,M_Vendite!AA33+M_Vendite!AA38,Z33+Z38))))</f>
        <v>83478.5</v>
      </c>
      <c r="AE43" s="29">
        <f>+IF(I_Vendite_Acquisti!$H$56=0,M_Vendite!AE33+M_Vendite!AE38,IF(I_Vendite_Acquisti!$H$56=30,M_Vendite!AD33+M_Vendite!AD38,IF(I_Vendite_Acquisti!$H$56=60,M_Vendite!AC33+M_Vendite!AC38,IF(I_Vendite_Acquisti!$H$56=90,M_Vendite!AB33+M_Vendite!AB38,AA33+AA38))))</f>
        <v>83478.5</v>
      </c>
      <c r="AF43" s="29">
        <f>+IF(I_Vendite_Acquisti!$H$56=0,M_Vendite!AF33+M_Vendite!AF38,IF(I_Vendite_Acquisti!$H$56=30,M_Vendite!AE33+M_Vendite!AE38,IF(I_Vendite_Acquisti!$H$56=60,M_Vendite!AD33+M_Vendite!AD38,IF(I_Vendite_Acquisti!$H$56=90,M_Vendite!AC33+M_Vendite!AC38,AB33+AB38))))</f>
        <v>83478.5</v>
      </c>
      <c r="AG43" s="29">
        <f>+IF(I_Vendite_Acquisti!$H$56=0,M_Vendite!AG33+M_Vendite!AG38,IF(I_Vendite_Acquisti!$H$56=30,M_Vendite!AF33+M_Vendite!AF38,IF(I_Vendite_Acquisti!$H$56=60,M_Vendite!AE33+M_Vendite!AE38,IF(I_Vendite_Acquisti!$H$56=90,M_Vendite!AD33+M_Vendite!AD38,AC33+AC38))))</f>
        <v>83478.5</v>
      </c>
      <c r="AH43" s="29">
        <f>+IF(I_Vendite_Acquisti!$H$56=0,M_Vendite!AH33+M_Vendite!AH38,IF(I_Vendite_Acquisti!$H$56=30,M_Vendite!AG33+M_Vendite!AG38,IF(I_Vendite_Acquisti!$H$56=60,M_Vendite!AF33+M_Vendite!AF38,IF(I_Vendite_Acquisti!$H$56=90,M_Vendite!AE33+M_Vendite!AE38,AD33+AD38))))</f>
        <v>83478.5</v>
      </c>
      <c r="AI43" s="29">
        <f>+IF(I_Vendite_Acquisti!$H$56=0,M_Vendite!AI33+M_Vendite!AI38,IF(I_Vendite_Acquisti!$H$56=30,M_Vendite!AH33+M_Vendite!AH38,IF(I_Vendite_Acquisti!$H$56=60,M_Vendite!AG33+M_Vendite!AG38,IF(I_Vendite_Acquisti!$H$56=90,M_Vendite!AF33+M_Vendite!AF38,AE33+AE38))))</f>
        <v>83478.5</v>
      </c>
      <c r="AJ43" s="29">
        <f>+IF(I_Vendite_Acquisti!$H$56=0,M_Vendite!AJ33+M_Vendite!AJ38,IF(I_Vendite_Acquisti!$H$56=30,M_Vendite!AI33+M_Vendite!AI38,IF(I_Vendite_Acquisti!$H$56=60,M_Vendite!AH33+M_Vendite!AH38,IF(I_Vendite_Acquisti!$H$56=90,M_Vendite!AG33+M_Vendite!AG38,AF33+AF38))))</f>
        <v>83478.5</v>
      </c>
      <c r="AK43" s="29">
        <f>+IF(I_Vendite_Acquisti!$H$56=0,M_Vendite!AK33+M_Vendite!AK38,IF(I_Vendite_Acquisti!$H$56=30,M_Vendite!AJ33+M_Vendite!AJ38,IF(I_Vendite_Acquisti!$H$56=60,M_Vendite!AI33+M_Vendite!AI38,IF(I_Vendite_Acquisti!$H$56=90,M_Vendite!AH33+M_Vendite!AH38,AG33+AG38))))</f>
        <v>83478.5</v>
      </c>
      <c r="AL43" s="29">
        <f>+IF(I_Vendite_Acquisti!$H$56=0,M_Vendite!AL33+M_Vendite!AL38,IF(I_Vendite_Acquisti!$H$56=30,M_Vendite!AK33+M_Vendite!AK38,IF(I_Vendite_Acquisti!$H$56=60,M_Vendite!AJ33+M_Vendite!AJ38,IF(I_Vendite_Acquisti!$H$56=90,M_Vendite!AI33+M_Vendite!AI38,AH33+AH38))))</f>
        <v>83478.5</v>
      </c>
      <c r="AM43" s="29">
        <f>+IF(I_Vendite_Acquisti!$H$56=0,M_Vendite!AM33+M_Vendite!AM38,IF(I_Vendite_Acquisti!$H$56=30,M_Vendite!AL33+M_Vendite!AL38,IF(I_Vendite_Acquisti!$H$56=60,M_Vendite!AK33+M_Vendite!AK38,IF(I_Vendite_Acquisti!$H$56=90,M_Vendite!AJ33+M_Vendite!AJ38,AI33+AI38))))</f>
        <v>83478.5</v>
      </c>
      <c r="AN43" s="29">
        <f>+IF(I_Vendite_Acquisti!$H$56=0,M_Vendite!AN33+M_Vendite!AN38,IF(I_Vendite_Acquisti!$H$56=30,M_Vendite!AM33+M_Vendite!AM38,IF(I_Vendite_Acquisti!$H$56=60,M_Vendite!AL33+M_Vendite!AL38,IF(I_Vendite_Acquisti!$H$56=90,M_Vendite!AK33+M_Vendite!AK38,AJ33+AJ38))))</f>
        <v>83478.5</v>
      </c>
    </row>
    <row r="44" spans="1:40" s="2" customFormat="1" x14ac:dyDescent="0.25">
      <c r="A44" s="84"/>
      <c r="C44" s="53" t="s">
        <v>153</v>
      </c>
      <c r="D44" s="53"/>
      <c r="E44" s="86">
        <f>SUM(E42:E43)</f>
        <v>0</v>
      </c>
      <c r="F44" s="86">
        <f>SUM(F42:F43)</f>
        <v>98210</v>
      </c>
      <c r="G44" s="86">
        <f>SUM(G42:G43)</f>
        <v>98210</v>
      </c>
      <c r="H44" s="86">
        <f>SUM(H42:H43)</f>
        <v>98210</v>
      </c>
      <c r="I44" s="86">
        <f>SUM(I42:I43)</f>
        <v>98210</v>
      </c>
      <c r="J44" s="86">
        <f t="shared" ref="J44:AN44" si="6">SUM(J42:J43)</f>
        <v>98210</v>
      </c>
      <c r="K44" s="86">
        <f t="shared" si="6"/>
        <v>98210</v>
      </c>
      <c r="L44" s="86">
        <f t="shared" si="6"/>
        <v>98210</v>
      </c>
      <c r="M44" s="86">
        <f t="shared" si="6"/>
        <v>98210</v>
      </c>
      <c r="N44" s="86">
        <f t="shared" si="6"/>
        <v>98210</v>
      </c>
      <c r="O44" s="86">
        <f t="shared" si="6"/>
        <v>98210</v>
      </c>
      <c r="P44" s="86">
        <f t="shared" si="6"/>
        <v>98210</v>
      </c>
      <c r="Q44" s="86">
        <f t="shared" si="6"/>
        <v>98210</v>
      </c>
      <c r="R44" s="86">
        <f t="shared" si="6"/>
        <v>119255</v>
      </c>
      <c r="S44" s="86">
        <f t="shared" si="6"/>
        <v>119255</v>
      </c>
      <c r="T44" s="86">
        <f t="shared" si="6"/>
        <v>119255</v>
      </c>
      <c r="U44" s="86">
        <f t="shared" si="6"/>
        <v>119255</v>
      </c>
      <c r="V44" s="86">
        <f t="shared" si="6"/>
        <v>119255</v>
      </c>
      <c r="W44" s="86">
        <f t="shared" si="6"/>
        <v>119255</v>
      </c>
      <c r="X44" s="86">
        <f t="shared" si="6"/>
        <v>119255</v>
      </c>
      <c r="Y44" s="86">
        <f t="shared" si="6"/>
        <v>119255</v>
      </c>
      <c r="Z44" s="86">
        <f t="shared" si="6"/>
        <v>119255</v>
      </c>
      <c r="AA44" s="86">
        <f t="shared" si="6"/>
        <v>119255</v>
      </c>
      <c r="AB44" s="86">
        <f t="shared" si="6"/>
        <v>119255</v>
      </c>
      <c r="AC44" s="86">
        <f t="shared" si="6"/>
        <v>119255</v>
      </c>
      <c r="AD44" s="86">
        <f t="shared" si="6"/>
        <v>119255</v>
      </c>
      <c r="AE44" s="86">
        <f t="shared" si="6"/>
        <v>119255</v>
      </c>
      <c r="AF44" s="86">
        <f t="shared" si="6"/>
        <v>119255</v>
      </c>
      <c r="AG44" s="86">
        <f t="shared" si="6"/>
        <v>119255</v>
      </c>
      <c r="AH44" s="86">
        <f t="shared" si="6"/>
        <v>119255</v>
      </c>
      <c r="AI44" s="86">
        <f t="shared" si="6"/>
        <v>119255</v>
      </c>
      <c r="AJ44" s="86">
        <f t="shared" si="6"/>
        <v>119255</v>
      </c>
      <c r="AK44" s="86">
        <f t="shared" si="6"/>
        <v>119255</v>
      </c>
      <c r="AL44" s="86">
        <f t="shared" si="6"/>
        <v>119255</v>
      </c>
      <c r="AM44" s="86">
        <f t="shared" si="6"/>
        <v>119255</v>
      </c>
      <c r="AN44" s="86">
        <f t="shared" si="6"/>
        <v>119255</v>
      </c>
    </row>
    <row r="45" spans="1:40" x14ac:dyDescent="0.25">
      <c r="B45" s="1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4.4" x14ac:dyDescent="0.3">
      <c r="B46" s="20"/>
      <c r="C46" t="s">
        <v>154</v>
      </c>
      <c r="D46"/>
      <c r="E46" s="19">
        <f>+E41</f>
        <v>42766</v>
      </c>
      <c r="F46" s="19">
        <f t="shared" ref="F46:AN46" si="7">+F41</f>
        <v>42794</v>
      </c>
      <c r="G46" s="19">
        <f t="shared" si="7"/>
        <v>42825</v>
      </c>
      <c r="H46" s="19">
        <f t="shared" si="7"/>
        <v>42855</v>
      </c>
      <c r="I46" s="19">
        <f t="shared" si="7"/>
        <v>42886</v>
      </c>
      <c r="J46" s="19">
        <f t="shared" si="7"/>
        <v>42916</v>
      </c>
      <c r="K46" s="19">
        <f t="shared" si="7"/>
        <v>42947</v>
      </c>
      <c r="L46" s="19">
        <f t="shared" si="7"/>
        <v>42978</v>
      </c>
      <c r="M46" s="19">
        <f t="shared" si="7"/>
        <v>43008</v>
      </c>
      <c r="N46" s="19">
        <f t="shared" si="7"/>
        <v>43039</v>
      </c>
      <c r="O46" s="19">
        <f t="shared" si="7"/>
        <v>43069</v>
      </c>
      <c r="P46" s="19">
        <f t="shared" si="7"/>
        <v>43100</v>
      </c>
      <c r="Q46" s="19">
        <f t="shared" si="7"/>
        <v>43131</v>
      </c>
      <c r="R46" s="19">
        <f t="shared" si="7"/>
        <v>43159</v>
      </c>
      <c r="S46" s="19">
        <f t="shared" si="7"/>
        <v>43190</v>
      </c>
      <c r="T46" s="19">
        <f t="shared" si="7"/>
        <v>43220</v>
      </c>
      <c r="U46" s="19">
        <f t="shared" si="7"/>
        <v>43251</v>
      </c>
      <c r="V46" s="19">
        <f t="shared" si="7"/>
        <v>43281</v>
      </c>
      <c r="W46" s="19">
        <f t="shared" si="7"/>
        <v>43312</v>
      </c>
      <c r="X46" s="19">
        <f t="shared" si="7"/>
        <v>43343</v>
      </c>
      <c r="Y46" s="19">
        <f t="shared" si="7"/>
        <v>43373</v>
      </c>
      <c r="Z46" s="19">
        <f t="shared" si="7"/>
        <v>43404</v>
      </c>
      <c r="AA46" s="19">
        <f t="shared" si="7"/>
        <v>43434</v>
      </c>
      <c r="AB46" s="19">
        <f t="shared" si="7"/>
        <v>43465</v>
      </c>
      <c r="AC46" s="19">
        <f t="shared" si="7"/>
        <v>43496</v>
      </c>
      <c r="AD46" s="19">
        <f t="shared" si="7"/>
        <v>43524</v>
      </c>
      <c r="AE46" s="19">
        <f t="shared" si="7"/>
        <v>43555</v>
      </c>
      <c r="AF46" s="19">
        <f t="shared" si="7"/>
        <v>43585</v>
      </c>
      <c r="AG46" s="19">
        <f t="shared" si="7"/>
        <v>43616</v>
      </c>
      <c r="AH46" s="19">
        <f t="shared" si="7"/>
        <v>43646</v>
      </c>
      <c r="AI46" s="19">
        <f t="shared" si="7"/>
        <v>43677</v>
      </c>
      <c r="AJ46" s="19">
        <f t="shared" si="7"/>
        <v>43708</v>
      </c>
      <c r="AK46" s="19">
        <f t="shared" si="7"/>
        <v>43738</v>
      </c>
      <c r="AL46" s="19">
        <f t="shared" si="7"/>
        <v>43769</v>
      </c>
      <c r="AM46" s="19">
        <f t="shared" si="7"/>
        <v>43799</v>
      </c>
      <c r="AN46" s="19">
        <f t="shared" si="7"/>
        <v>43830</v>
      </c>
    </row>
    <row r="47" spans="1:40" x14ac:dyDescent="0.25">
      <c r="B47" s="3"/>
      <c r="C47" s="3" t="str">
        <f>+C42</f>
        <v>Tipologia Cliente 1</v>
      </c>
      <c r="D47" s="3"/>
      <c r="E47" s="29">
        <f>+E32+E37-E42</f>
        <v>29463</v>
      </c>
      <c r="F47" s="29">
        <f t="shared" ref="F47:AN47" si="8">+F32+F37-F42</f>
        <v>0</v>
      </c>
      <c r="G47" s="29">
        <f t="shared" si="8"/>
        <v>0</v>
      </c>
      <c r="H47" s="29">
        <f t="shared" si="8"/>
        <v>0</v>
      </c>
      <c r="I47" s="29">
        <f t="shared" si="8"/>
        <v>0</v>
      </c>
      <c r="J47" s="29">
        <f t="shared" si="8"/>
        <v>0</v>
      </c>
      <c r="K47" s="29">
        <f t="shared" si="8"/>
        <v>0</v>
      </c>
      <c r="L47" s="29">
        <f t="shared" si="8"/>
        <v>0</v>
      </c>
      <c r="M47" s="29">
        <f t="shared" si="8"/>
        <v>0</v>
      </c>
      <c r="N47" s="29">
        <f t="shared" si="8"/>
        <v>0</v>
      </c>
      <c r="O47" s="29">
        <f t="shared" si="8"/>
        <v>0</v>
      </c>
      <c r="P47" s="29">
        <f t="shared" si="8"/>
        <v>0</v>
      </c>
      <c r="Q47" s="29">
        <f t="shared" si="8"/>
        <v>6313.5</v>
      </c>
      <c r="R47" s="29">
        <f t="shared" si="8"/>
        <v>0</v>
      </c>
      <c r="S47" s="29">
        <f t="shared" si="8"/>
        <v>0</v>
      </c>
      <c r="T47" s="29">
        <f t="shared" si="8"/>
        <v>0</v>
      </c>
      <c r="U47" s="29">
        <f t="shared" si="8"/>
        <v>0</v>
      </c>
      <c r="V47" s="29">
        <f t="shared" si="8"/>
        <v>0</v>
      </c>
      <c r="W47" s="29">
        <f t="shared" si="8"/>
        <v>0</v>
      </c>
      <c r="X47" s="29">
        <f t="shared" si="8"/>
        <v>0</v>
      </c>
      <c r="Y47" s="29">
        <f t="shared" si="8"/>
        <v>0</v>
      </c>
      <c r="Z47" s="29">
        <f t="shared" si="8"/>
        <v>0</v>
      </c>
      <c r="AA47" s="29">
        <f t="shared" si="8"/>
        <v>0</v>
      </c>
      <c r="AB47" s="29">
        <f t="shared" si="8"/>
        <v>0</v>
      </c>
      <c r="AC47" s="29">
        <f t="shared" si="8"/>
        <v>0</v>
      </c>
      <c r="AD47" s="29">
        <f t="shared" si="8"/>
        <v>0</v>
      </c>
      <c r="AE47" s="29">
        <f t="shared" si="8"/>
        <v>0</v>
      </c>
      <c r="AF47" s="29">
        <f t="shared" si="8"/>
        <v>0</v>
      </c>
      <c r="AG47" s="29">
        <f t="shared" si="8"/>
        <v>0</v>
      </c>
      <c r="AH47" s="29">
        <f t="shared" si="8"/>
        <v>0</v>
      </c>
      <c r="AI47" s="29">
        <f t="shared" si="8"/>
        <v>0</v>
      </c>
      <c r="AJ47" s="29">
        <f t="shared" si="8"/>
        <v>0</v>
      </c>
      <c r="AK47" s="29">
        <f t="shared" si="8"/>
        <v>0</v>
      </c>
      <c r="AL47" s="29">
        <f t="shared" si="8"/>
        <v>0</v>
      </c>
      <c r="AM47" s="29">
        <f t="shared" si="8"/>
        <v>0</v>
      </c>
      <c r="AN47" s="29">
        <f t="shared" si="8"/>
        <v>0</v>
      </c>
    </row>
    <row r="48" spans="1:40" x14ac:dyDescent="0.25">
      <c r="B48" s="17"/>
      <c r="C48" s="3" t="str">
        <f>+C43</f>
        <v>Tipologia Cliente 2</v>
      </c>
      <c r="D48" s="3"/>
      <c r="E48" s="29">
        <f>+E33+E38-E43</f>
        <v>68747</v>
      </c>
      <c r="F48" s="29">
        <f t="shared" ref="F48:AN48" si="9">+F33+F38-F43</f>
        <v>0</v>
      </c>
      <c r="G48" s="29">
        <f t="shared" si="9"/>
        <v>0</v>
      </c>
      <c r="H48" s="29">
        <f t="shared" si="9"/>
        <v>0</v>
      </c>
      <c r="I48" s="29">
        <f t="shared" si="9"/>
        <v>0</v>
      </c>
      <c r="J48" s="29">
        <f t="shared" si="9"/>
        <v>0</v>
      </c>
      <c r="K48" s="29">
        <f t="shared" si="9"/>
        <v>0</v>
      </c>
      <c r="L48" s="29">
        <f t="shared" si="9"/>
        <v>0</v>
      </c>
      <c r="M48" s="29">
        <f t="shared" si="9"/>
        <v>0</v>
      </c>
      <c r="N48" s="29">
        <f t="shared" si="9"/>
        <v>0</v>
      </c>
      <c r="O48" s="29">
        <f t="shared" si="9"/>
        <v>0</v>
      </c>
      <c r="P48" s="29">
        <f t="shared" si="9"/>
        <v>0</v>
      </c>
      <c r="Q48" s="29">
        <f t="shared" si="9"/>
        <v>14731.5</v>
      </c>
      <c r="R48" s="29">
        <f t="shared" si="9"/>
        <v>0</v>
      </c>
      <c r="S48" s="29">
        <f t="shared" si="9"/>
        <v>0</v>
      </c>
      <c r="T48" s="29">
        <f t="shared" si="9"/>
        <v>0</v>
      </c>
      <c r="U48" s="29">
        <f t="shared" si="9"/>
        <v>0</v>
      </c>
      <c r="V48" s="29">
        <f t="shared" si="9"/>
        <v>0</v>
      </c>
      <c r="W48" s="29">
        <f t="shared" si="9"/>
        <v>0</v>
      </c>
      <c r="X48" s="29">
        <f t="shared" si="9"/>
        <v>0</v>
      </c>
      <c r="Y48" s="29">
        <f t="shared" si="9"/>
        <v>0</v>
      </c>
      <c r="Z48" s="29">
        <f t="shared" si="9"/>
        <v>0</v>
      </c>
      <c r="AA48" s="29">
        <f t="shared" si="9"/>
        <v>0</v>
      </c>
      <c r="AB48" s="29">
        <f t="shared" si="9"/>
        <v>0</v>
      </c>
      <c r="AC48" s="29">
        <f t="shared" si="9"/>
        <v>0</v>
      </c>
      <c r="AD48" s="29">
        <f t="shared" si="9"/>
        <v>0</v>
      </c>
      <c r="AE48" s="29">
        <f t="shared" si="9"/>
        <v>0</v>
      </c>
      <c r="AF48" s="29">
        <f t="shared" si="9"/>
        <v>0</v>
      </c>
      <c r="AG48" s="29">
        <f t="shared" si="9"/>
        <v>0</v>
      </c>
      <c r="AH48" s="29">
        <f t="shared" si="9"/>
        <v>0</v>
      </c>
      <c r="AI48" s="29">
        <f t="shared" si="9"/>
        <v>0</v>
      </c>
      <c r="AJ48" s="29">
        <f t="shared" si="9"/>
        <v>0</v>
      </c>
      <c r="AK48" s="29">
        <f t="shared" si="9"/>
        <v>0</v>
      </c>
      <c r="AL48" s="29">
        <f t="shared" si="9"/>
        <v>0</v>
      </c>
      <c r="AM48" s="29">
        <f t="shared" si="9"/>
        <v>0</v>
      </c>
      <c r="AN48" s="29">
        <f t="shared" si="9"/>
        <v>0</v>
      </c>
    </row>
    <row r="49" spans="1:40" s="2" customFormat="1" x14ac:dyDescent="0.25">
      <c r="A49" s="84"/>
      <c r="C49" s="53" t="s">
        <v>155</v>
      </c>
      <c r="D49" s="53"/>
      <c r="E49" s="86">
        <f>SUM(E47:E48)</f>
        <v>98210</v>
      </c>
      <c r="F49" s="86">
        <f t="shared" ref="F49:AN49" si="10">SUM(F47:F48)</f>
        <v>0</v>
      </c>
      <c r="G49" s="86">
        <f t="shared" si="10"/>
        <v>0</v>
      </c>
      <c r="H49" s="86">
        <f t="shared" si="10"/>
        <v>0</v>
      </c>
      <c r="I49" s="86">
        <f t="shared" si="10"/>
        <v>0</v>
      </c>
      <c r="J49" s="86">
        <f t="shared" si="10"/>
        <v>0</v>
      </c>
      <c r="K49" s="86">
        <f t="shared" si="10"/>
        <v>0</v>
      </c>
      <c r="L49" s="86">
        <f t="shared" si="10"/>
        <v>0</v>
      </c>
      <c r="M49" s="86">
        <f t="shared" si="10"/>
        <v>0</v>
      </c>
      <c r="N49" s="86">
        <f t="shared" si="10"/>
        <v>0</v>
      </c>
      <c r="O49" s="86">
        <f t="shared" si="10"/>
        <v>0</v>
      </c>
      <c r="P49" s="86">
        <f t="shared" si="10"/>
        <v>0</v>
      </c>
      <c r="Q49" s="86">
        <f t="shared" si="10"/>
        <v>21045</v>
      </c>
      <c r="R49" s="86">
        <f t="shared" si="10"/>
        <v>0</v>
      </c>
      <c r="S49" s="86">
        <f t="shared" si="10"/>
        <v>0</v>
      </c>
      <c r="T49" s="86">
        <f t="shared" si="10"/>
        <v>0</v>
      </c>
      <c r="U49" s="86">
        <f t="shared" si="10"/>
        <v>0</v>
      </c>
      <c r="V49" s="86">
        <f t="shared" si="10"/>
        <v>0</v>
      </c>
      <c r="W49" s="86">
        <f t="shared" si="10"/>
        <v>0</v>
      </c>
      <c r="X49" s="86">
        <f t="shared" si="10"/>
        <v>0</v>
      </c>
      <c r="Y49" s="86">
        <f t="shared" si="10"/>
        <v>0</v>
      </c>
      <c r="Z49" s="86">
        <f t="shared" si="10"/>
        <v>0</v>
      </c>
      <c r="AA49" s="86">
        <f t="shared" si="10"/>
        <v>0</v>
      </c>
      <c r="AB49" s="86">
        <f t="shared" si="10"/>
        <v>0</v>
      </c>
      <c r="AC49" s="86">
        <f t="shared" si="10"/>
        <v>0</v>
      </c>
      <c r="AD49" s="86">
        <f t="shared" si="10"/>
        <v>0</v>
      </c>
      <c r="AE49" s="86">
        <f t="shared" si="10"/>
        <v>0</v>
      </c>
      <c r="AF49" s="86">
        <f t="shared" si="10"/>
        <v>0</v>
      </c>
      <c r="AG49" s="86">
        <f t="shared" si="10"/>
        <v>0</v>
      </c>
      <c r="AH49" s="86">
        <f t="shared" si="10"/>
        <v>0</v>
      </c>
      <c r="AI49" s="86">
        <f t="shared" si="10"/>
        <v>0</v>
      </c>
      <c r="AJ49" s="86">
        <f t="shared" si="10"/>
        <v>0</v>
      </c>
      <c r="AK49" s="86">
        <f t="shared" si="10"/>
        <v>0</v>
      </c>
      <c r="AL49" s="86">
        <f t="shared" si="10"/>
        <v>0</v>
      </c>
      <c r="AM49" s="86">
        <f t="shared" si="10"/>
        <v>0</v>
      </c>
      <c r="AN49" s="86">
        <f t="shared" si="10"/>
        <v>0</v>
      </c>
    </row>
    <row r="50" spans="1:40" x14ac:dyDescent="0.25">
      <c r="B50" s="20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x14ac:dyDescent="0.25">
      <c r="B51" s="20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5" thickBot="1" x14ac:dyDescent="0.35">
      <c r="B52" s="20"/>
      <c r="C52" t="s">
        <v>179</v>
      </c>
      <c r="D52" s="19">
        <f>+SPm!C6</f>
        <v>42735</v>
      </c>
      <c r="E52" s="19">
        <f>+E8</f>
        <v>42766</v>
      </c>
      <c r="F52" s="19">
        <f t="shared" ref="F52:AN52" si="11">+F8</f>
        <v>42794</v>
      </c>
      <c r="G52" s="19">
        <f t="shared" si="11"/>
        <v>42825</v>
      </c>
      <c r="H52" s="19">
        <f t="shared" si="11"/>
        <v>42855</v>
      </c>
      <c r="I52" s="19">
        <f t="shared" si="11"/>
        <v>42886</v>
      </c>
      <c r="J52" s="19">
        <f t="shared" si="11"/>
        <v>42916</v>
      </c>
      <c r="K52" s="19">
        <f t="shared" si="11"/>
        <v>42947</v>
      </c>
      <c r="L52" s="19">
        <f t="shared" si="11"/>
        <v>42978</v>
      </c>
      <c r="M52" s="19">
        <f t="shared" si="11"/>
        <v>43008</v>
      </c>
      <c r="N52" s="19">
        <f t="shared" si="11"/>
        <v>43039</v>
      </c>
      <c r="O52" s="19">
        <f t="shared" si="11"/>
        <v>43069</v>
      </c>
      <c r="P52" s="19">
        <f t="shared" si="11"/>
        <v>43100</v>
      </c>
      <c r="Q52" s="19">
        <f t="shared" si="11"/>
        <v>43131</v>
      </c>
      <c r="R52" s="19">
        <f t="shared" si="11"/>
        <v>43159</v>
      </c>
      <c r="S52" s="19">
        <f t="shared" si="11"/>
        <v>43190</v>
      </c>
      <c r="T52" s="19">
        <f t="shared" si="11"/>
        <v>43220</v>
      </c>
      <c r="U52" s="19">
        <f t="shared" si="11"/>
        <v>43251</v>
      </c>
      <c r="V52" s="19">
        <f t="shared" si="11"/>
        <v>43281</v>
      </c>
      <c r="W52" s="19">
        <f t="shared" si="11"/>
        <v>43312</v>
      </c>
      <c r="X52" s="19">
        <f t="shared" si="11"/>
        <v>43343</v>
      </c>
      <c r="Y52" s="19">
        <f t="shared" si="11"/>
        <v>43373</v>
      </c>
      <c r="Z52" s="19">
        <f t="shared" si="11"/>
        <v>43404</v>
      </c>
      <c r="AA52" s="19">
        <f t="shared" si="11"/>
        <v>43434</v>
      </c>
      <c r="AB52" s="19">
        <f t="shared" si="11"/>
        <v>43465</v>
      </c>
      <c r="AC52" s="19">
        <f t="shared" si="11"/>
        <v>43496</v>
      </c>
      <c r="AD52" s="19">
        <f t="shared" si="11"/>
        <v>43524</v>
      </c>
      <c r="AE52" s="19">
        <f t="shared" si="11"/>
        <v>43555</v>
      </c>
      <c r="AF52" s="19">
        <f t="shared" si="11"/>
        <v>43585</v>
      </c>
      <c r="AG52" s="19">
        <f t="shared" si="11"/>
        <v>43616</v>
      </c>
      <c r="AH52" s="19">
        <f t="shared" si="11"/>
        <v>43646</v>
      </c>
      <c r="AI52" s="19">
        <f t="shared" si="11"/>
        <v>43677</v>
      </c>
      <c r="AJ52" s="19">
        <f t="shared" si="11"/>
        <v>43708</v>
      </c>
      <c r="AK52" s="19">
        <f t="shared" si="11"/>
        <v>43738</v>
      </c>
      <c r="AL52" s="19">
        <f t="shared" si="11"/>
        <v>43769</v>
      </c>
      <c r="AM52" s="19">
        <f t="shared" si="11"/>
        <v>43799</v>
      </c>
      <c r="AN52" s="19">
        <f t="shared" si="11"/>
        <v>43830</v>
      </c>
    </row>
    <row r="53" spans="1:40" ht="14.4" x14ac:dyDescent="0.3">
      <c r="B53" s="20"/>
      <c r="C53" s="50" t="str">
        <f>+C9</f>
        <v>Prodotto 1</v>
      </c>
      <c r="D53" s="91">
        <v>500</v>
      </c>
      <c r="E53" s="91">
        <f>+(I_Vendite_Acquisti!$E$9/30)*I_Vendite_Acquisti!F32</f>
        <v>0</v>
      </c>
      <c r="F53" s="92">
        <f>+(I_Vendite_Acquisti!$E$9/30)*I_Vendite_Acquisti!G32</f>
        <v>0</v>
      </c>
      <c r="G53" s="92">
        <f>+(I_Vendite_Acquisti!$E$9/30)*I_Vendite_Acquisti!H32</f>
        <v>0</v>
      </c>
      <c r="H53" s="92">
        <f>+(I_Vendite_Acquisti!$E$9/30)*I_Vendite_Acquisti!I32</f>
        <v>0</v>
      </c>
      <c r="I53" s="92">
        <f>+(I_Vendite_Acquisti!$E$9/30)*I_Vendite_Acquisti!J32</f>
        <v>0</v>
      </c>
      <c r="J53" s="92">
        <f>+(I_Vendite_Acquisti!$E$9/30)*I_Vendite_Acquisti!K32</f>
        <v>0</v>
      </c>
      <c r="K53" s="92">
        <f>+(I_Vendite_Acquisti!$E$9/30)*I_Vendite_Acquisti!L32</f>
        <v>0</v>
      </c>
      <c r="L53" s="92">
        <f>+(I_Vendite_Acquisti!$E$9/30)*I_Vendite_Acquisti!M32</f>
        <v>0</v>
      </c>
      <c r="M53" s="92">
        <f>+(I_Vendite_Acquisti!$E$9/30)*I_Vendite_Acquisti!N32</f>
        <v>0</v>
      </c>
      <c r="N53" s="92">
        <f>+(I_Vendite_Acquisti!$E$9/30)*I_Vendite_Acquisti!O32</f>
        <v>0</v>
      </c>
      <c r="O53" s="92">
        <f>+(I_Vendite_Acquisti!$E$9/30)*I_Vendite_Acquisti!P32</f>
        <v>0</v>
      </c>
      <c r="P53" s="92">
        <f>+(I_Vendite_Acquisti!$E$9/30)*I_Vendite_Acquisti!Q32</f>
        <v>0</v>
      </c>
      <c r="Q53" s="92">
        <f>+(I_Vendite_Acquisti!$E$9/30)*I_Vendite_Acquisti!R32</f>
        <v>0</v>
      </c>
      <c r="R53" s="92">
        <f>+(I_Vendite_Acquisti!$E$9/30)*I_Vendite_Acquisti!S32</f>
        <v>0</v>
      </c>
      <c r="S53" s="92">
        <f>+(I_Vendite_Acquisti!$E$9/30)*I_Vendite_Acquisti!T32</f>
        <v>0</v>
      </c>
      <c r="T53" s="92">
        <f>+(I_Vendite_Acquisti!$E$9/30)*I_Vendite_Acquisti!U32</f>
        <v>0</v>
      </c>
      <c r="U53" s="92">
        <f>+(I_Vendite_Acquisti!$E$9/30)*I_Vendite_Acquisti!V32</f>
        <v>0</v>
      </c>
      <c r="V53" s="92">
        <f>+(I_Vendite_Acquisti!$E$9/30)*I_Vendite_Acquisti!W32</f>
        <v>0</v>
      </c>
      <c r="W53" s="92">
        <f>+(I_Vendite_Acquisti!$E$9/30)*I_Vendite_Acquisti!X32</f>
        <v>0</v>
      </c>
      <c r="X53" s="92">
        <f>+(I_Vendite_Acquisti!$E$9/30)*I_Vendite_Acquisti!Y32</f>
        <v>0</v>
      </c>
      <c r="Y53" s="92">
        <f>+(I_Vendite_Acquisti!$E$9/30)*I_Vendite_Acquisti!Z32</f>
        <v>0</v>
      </c>
      <c r="Z53" s="92">
        <f>+(I_Vendite_Acquisti!$E$9/30)*I_Vendite_Acquisti!AA32</f>
        <v>0</v>
      </c>
      <c r="AA53" s="92">
        <f>+(I_Vendite_Acquisti!$E$9/30)*I_Vendite_Acquisti!AB32</f>
        <v>0</v>
      </c>
      <c r="AB53" s="92">
        <f>+(I_Vendite_Acquisti!$E$9/30)*I_Vendite_Acquisti!AC32</f>
        <v>0</v>
      </c>
      <c r="AC53" s="92">
        <f>+(I_Vendite_Acquisti!$E$9/30)*I_Vendite_Acquisti!AD32</f>
        <v>0</v>
      </c>
      <c r="AD53" s="92">
        <f>+(I_Vendite_Acquisti!$E$9/30)*I_Vendite_Acquisti!AE32</f>
        <v>0</v>
      </c>
      <c r="AE53" s="92">
        <f>+(I_Vendite_Acquisti!$E$9/30)*I_Vendite_Acquisti!AF32</f>
        <v>0</v>
      </c>
      <c r="AF53" s="92">
        <f>+(I_Vendite_Acquisti!$E$9/30)*I_Vendite_Acquisti!AG32</f>
        <v>0</v>
      </c>
      <c r="AG53" s="92">
        <f>+(I_Vendite_Acquisti!$E$9/30)*I_Vendite_Acquisti!AH32</f>
        <v>0</v>
      </c>
      <c r="AH53" s="92">
        <f>+(I_Vendite_Acquisti!$E$9/30)*I_Vendite_Acquisti!AI32</f>
        <v>0</v>
      </c>
      <c r="AI53" s="92">
        <f>+(I_Vendite_Acquisti!$E$9/30)*I_Vendite_Acquisti!AJ32</f>
        <v>0</v>
      </c>
      <c r="AJ53" s="92">
        <f>+(I_Vendite_Acquisti!$E$9/30)*I_Vendite_Acquisti!AK32</f>
        <v>0</v>
      </c>
      <c r="AK53" s="92">
        <f>+(I_Vendite_Acquisti!$E$9/30)*I_Vendite_Acquisti!AL32</f>
        <v>0</v>
      </c>
      <c r="AL53" s="92">
        <f>+(I_Vendite_Acquisti!$E$9/30)*I_Vendite_Acquisti!AM32</f>
        <v>0</v>
      </c>
      <c r="AM53" s="92">
        <f>+(I_Vendite_Acquisti!$E$9/30)*I_Vendite_Acquisti!AN32</f>
        <v>0</v>
      </c>
      <c r="AN53" s="93">
        <f>+(I_Vendite_Acquisti!$E$9/30)*I_Vendite_Acquisti!AO32</f>
        <v>0</v>
      </c>
    </row>
    <row r="54" spans="1:40" ht="14.4" x14ac:dyDescent="0.3">
      <c r="B54" s="20"/>
      <c r="C54" s="51" t="str">
        <f t="shared" ref="C54:C72" si="12">+C10</f>
        <v>Prodotto 2</v>
      </c>
      <c r="D54" s="94">
        <v>250</v>
      </c>
      <c r="E54" s="94">
        <f>+(I_Vendite_Acquisti!$E$10/30)*I_Vendite_Acquisti!F33</f>
        <v>0</v>
      </c>
      <c r="F54" s="95">
        <f>+(I_Vendite_Acquisti!$E$10/30)*I_Vendite_Acquisti!G33</f>
        <v>0</v>
      </c>
      <c r="G54" s="95">
        <f>+(I_Vendite_Acquisti!$E$10/30)*I_Vendite_Acquisti!H33</f>
        <v>0</v>
      </c>
      <c r="H54" s="95">
        <f>+(I_Vendite_Acquisti!$E$10/30)*I_Vendite_Acquisti!I33</f>
        <v>0</v>
      </c>
      <c r="I54" s="95">
        <f>+(I_Vendite_Acquisti!$E$10/30)*I_Vendite_Acquisti!J33</f>
        <v>0</v>
      </c>
      <c r="J54" s="95">
        <f>+(I_Vendite_Acquisti!$E$10/30)*I_Vendite_Acquisti!K33</f>
        <v>0</v>
      </c>
      <c r="K54" s="95">
        <f>+(I_Vendite_Acquisti!$E$10/30)*I_Vendite_Acquisti!L33</f>
        <v>0</v>
      </c>
      <c r="L54" s="95">
        <f>+(I_Vendite_Acquisti!$E$10/30)*I_Vendite_Acquisti!M33</f>
        <v>0</v>
      </c>
      <c r="M54" s="95">
        <f>+(I_Vendite_Acquisti!$E$10/30)*I_Vendite_Acquisti!N33</f>
        <v>0</v>
      </c>
      <c r="N54" s="95">
        <f>+(I_Vendite_Acquisti!$E$10/30)*I_Vendite_Acquisti!O33</f>
        <v>0</v>
      </c>
      <c r="O54" s="95">
        <f>+(I_Vendite_Acquisti!$E$10/30)*I_Vendite_Acquisti!P33</f>
        <v>0</v>
      </c>
      <c r="P54" s="95">
        <f>+(I_Vendite_Acquisti!$E$10/30)*I_Vendite_Acquisti!Q33</f>
        <v>0</v>
      </c>
      <c r="Q54" s="95">
        <f>+(I_Vendite_Acquisti!$E$10/30)*I_Vendite_Acquisti!R33</f>
        <v>0</v>
      </c>
      <c r="R54" s="95">
        <f>+(I_Vendite_Acquisti!$E$10/30)*I_Vendite_Acquisti!S33</f>
        <v>0</v>
      </c>
      <c r="S54" s="95">
        <f>+(I_Vendite_Acquisti!$E$10/30)*I_Vendite_Acquisti!T33</f>
        <v>0</v>
      </c>
      <c r="T54" s="95">
        <f>+(I_Vendite_Acquisti!$E$10/30)*I_Vendite_Acquisti!U33</f>
        <v>0</v>
      </c>
      <c r="U54" s="95">
        <f>+(I_Vendite_Acquisti!$E$10/30)*I_Vendite_Acquisti!V33</f>
        <v>0</v>
      </c>
      <c r="V54" s="95">
        <f>+(I_Vendite_Acquisti!$E$10/30)*I_Vendite_Acquisti!W33</f>
        <v>0</v>
      </c>
      <c r="W54" s="95">
        <f>+(I_Vendite_Acquisti!$E$10/30)*I_Vendite_Acquisti!X33</f>
        <v>0</v>
      </c>
      <c r="X54" s="95">
        <f>+(I_Vendite_Acquisti!$E$10/30)*I_Vendite_Acquisti!Y33</f>
        <v>0</v>
      </c>
      <c r="Y54" s="95">
        <f>+(I_Vendite_Acquisti!$E$10/30)*I_Vendite_Acquisti!Z33</f>
        <v>0</v>
      </c>
      <c r="Z54" s="95">
        <f>+(I_Vendite_Acquisti!$E$10/30)*I_Vendite_Acquisti!AA33</f>
        <v>0</v>
      </c>
      <c r="AA54" s="95">
        <f>+(I_Vendite_Acquisti!$E$10/30)*I_Vendite_Acquisti!AB33</f>
        <v>0</v>
      </c>
      <c r="AB54" s="95">
        <f>+(I_Vendite_Acquisti!$E$10/30)*I_Vendite_Acquisti!AC33</f>
        <v>0</v>
      </c>
      <c r="AC54" s="95">
        <f>+(I_Vendite_Acquisti!$E$10/30)*I_Vendite_Acquisti!AD33</f>
        <v>0</v>
      </c>
      <c r="AD54" s="95">
        <f>+(I_Vendite_Acquisti!$E$10/30)*I_Vendite_Acquisti!AE33</f>
        <v>0</v>
      </c>
      <c r="AE54" s="95">
        <f>+(I_Vendite_Acquisti!$E$10/30)*I_Vendite_Acquisti!AF33</f>
        <v>0</v>
      </c>
      <c r="AF54" s="95">
        <f>+(I_Vendite_Acquisti!$E$10/30)*I_Vendite_Acquisti!AG33</f>
        <v>0</v>
      </c>
      <c r="AG54" s="95">
        <f>+(I_Vendite_Acquisti!$E$10/30)*I_Vendite_Acquisti!AH33</f>
        <v>0</v>
      </c>
      <c r="AH54" s="95">
        <f>+(I_Vendite_Acquisti!$E$10/30)*I_Vendite_Acquisti!AI33</f>
        <v>0</v>
      </c>
      <c r="AI54" s="95">
        <f>+(I_Vendite_Acquisti!$E$10/30)*I_Vendite_Acquisti!AJ33</f>
        <v>0</v>
      </c>
      <c r="AJ54" s="95">
        <f>+(I_Vendite_Acquisti!$E$10/30)*I_Vendite_Acquisti!AK33</f>
        <v>0</v>
      </c>
      <c r="AK54" s="95">
        <f>+(I_Vendite_Acquisti!$E$10/30)*I_Vendite_Acquisti!AL33</f>
        <v>0</v>
      </c>
      <c r="AL54" s="95">
        <f>+(I_Vendite_Acquisti!$E$10/30)*I_Vendite_Acquisti!AM33</f>
        <v>0</v>
      </c>
      <c r="AM54" s="95">
        <f>+(I_Vendite_Acquisti!$E$10/30)*I_Vendite_Acquisti!AN33</f>
        <v>0</v>
      </c>
      <c r="AN54" s="96">
        <f>+(I_Vendite_Acquisti!$E$10/30)*I_Vendite_Acquisti!AO33</f>
        <v>0</v>
      </c>
    </row>
    <row r="55" spans="1:40" ht="14.4" x14ac:dyDescent="0.3">
      <c r="B55" s="20"/>
      <c r="C55" s="51" t="str">
        <f t="shared" si="12"/>
        <v>Prodotto 3</v>
      </c>
      <c r="D55" s="94">
        <v>200</v>
      </c>
      <c r="E55" s="94">
        <f>+(I_Vendite_Acquisti!$E$11/30)*I_Vendite_Acquisti!F34</f>
        <v>0</v>
      </c>
      <c r="F55" s="95">
        <f>+(I_Vendite_Acquisti!$E$11/30)*I_Vendite_Acquisti!G34</f>
        <v>0</v>
      </c>
      <c r="G55" s="95">
        <f>+(I_Vendite_Acquisti!$E$11/30)*I_Vendite_Acquisti!H34</f>
        <v>0</v>
      </c>
      <c r="H55" s="95">
        <f>+(I_Vendite_Acquisti!$E$11/30)*I_Vendite_Acquisti!I34</f>
        <v>0</v>
      </c>
      <c r="I55" s="95">
        <f>+(I_Vendite_Acquisti!$E$11/30)*I_Vendite_Acquisti!J34</f>
        <v>0</v>
      </c>
      <c r="J55" s="95">
        <f>+(I_Vendite_Acquisti!$E$11/30)*I_Vendite_Acquisti!K34</f>
        <v>0</v>
      </c>
      <c r="K55" s="95">
        <f>+(I_Vendite_Acquisti!$E$11/30)*I_Vendite_Acquisti!L34</f>
        <v>0</v>
      </c>
      <c r="L55" s="95">
        <f>+(I_Vendite_Acquisti!$E$11/30)*I_Vendite_Acquisti!M34</f>
        <v>0</v>
      </c>
      <c r="M55" s="95">
        <f>+(I_Vendite_Acquisti!$E$11/30)*I_Vendite_Acquisti!N34</f>
        <v>0</v>
      </c>
      <c r="N55" s="95">
        <f>+(I_Vendite_Acquisti!$E$11/30)*I_Vendite_Acquisti!O34</f>
        <v>0</v>
      </c>
      <c r="O55" s="95">
        <f>+(I_Vendite_Acquisti!$E$11/30)*I_Vendite_Acquisti!P34</f>
        <v>0</v>
      </c>
      <c r="P55" s="95">
        <f>+(I_Vendite_Acquisti!$E$11/30)*I_Vendite_Acquisti!Q34</f>
        <v>0</v>
      </c>
      <c r="Q55" s="95">
        <f>+(I_Vendite_Acquisti!$E$11/30)*I_Vendite_Acquisti!R34</f>
        <v>0</v>
      </c>
      <c r="R55" s="95">
        <f>+(I_Vendite_Acquisti!$E$11/30)*I_Vendite_Acquisti!S34</f>
        <v>0</v>
      </c>
      <c r="S55" s="95">
        <f>+(I_Vendite_Acquisti!$E$11/30)*I_Vendite_Acquisti!T34</f>
        <v>0</v>
      </c>
      <c r="T55" s="95">
        <f>+(I_Vendite_Acquisti!$E$11/30)*I_Vendite_Acquisti!U34</f>
        <v>0</v>
      </c>
      <c r="U55" s="95">
        <f>+(I_Vendite_Acquisti!$E$11/30)*I_Vendite_Acquisti!V34</f>
        <v>0</v>
      </c>
      <c r="V55" s="95">
        <f>+(I_Vendite_Acquisti!$E$11/30)*I_Vendite_Acquisti!W34</f>
        <v>0</v>
      </c>
      <c r="W55" s="95">
        <f>+(I_Vendite_Acquisti!$E$11/30)*I_Vendite_Acquisti!X34</f>
        <v>0</v>
      </c>
      <c r="X55" s="95">
        <f>+(I_Vendite_Acquisti!$E$11/30)*I_Vendite_Acquisti!Y34</f>
        <v>0</v>
      </c>
      <c r="Y55" s="95">
        <f>+(I_Vendite_Acquisti!$E$11/30)*I_Vendite_Acquisti!Z34</f>
        <v>0</v>
      </c>
      <c r="Z55" s="95">
        <f>+(I_Vendite_Acquisti!$E$11/30)*I_Vendite_Acquisti!AA34</f>
        <v>0</v>
      </c>
      <c r="AA55" s="95">
        <f>+(I_Vendite_Acquisti!$E$11/30)*I_Vendite_Acquisti!AB34</f>
        <v>0</v>
      </c>
      <c r="AB55" s="95">
        <f>+(I_Vendite_Acquisti!$E$11/30)*I_Vendite_Acquisti!AC34</f>
        <v>0</v>
      </c>
      <c r="AC55" s="95">
        <f>+(I_Vendite_Acquisti!$E$11/30)*I_Vendite_Acquisti!AD34</f>
        <v>0</v>
      </c>
      <c r="AD55" s="95">
        <f>+(I_Vendite_Acquisti!$E$11/30)*I_Vendite_Acquisti!AE34</f>
        <v>0</v>
      </c>
      <c r="AE55" s="95">
        <f>+(I_Vendite_Acquisti!$E$11/30)*I_Vendite_Acquisti!AF34</f>
        <v>0</v>
      </c>
      <c r="AF55" s="95">
        <f>+(I_Vendite_Acquisti!$E$11/30)*I_Vendite_Acquisti!AG34</f>
        <v>0</v>
      </c>
      <c r="AG55" s="95">
        <f>+(I_Vendite_Acquisti!$E$11/30)*I_Vendite_Acquisti!AH34</f>
        <v>0</v>
      </c>
      <c r="AH55" s="95">
        <f>+(I_Vendite_Acquisti!$E$11/30)*I_Vendite_Acquisti!AI34</f>
        <v>0</v>
      </c>
      <c r="AI55" s="95">
        <f>+(I_Vendite_Acquisti!$E$11/30)*I_Vendite_Acquisti!AJ34</f>
        <v>0</v>
      </c>
      <c r="AJ55" s="95">
        <f>+(I_Vendite_Acquisti!$E$11/30)*I_Vendite_Acquisti!AK34</f>
        <v>0</v>
      </c>
      <c r="AK55" s="95">
        <f>+(I_Vendite_Acquisti!$E$11/30)*I_Vendite_Acquisti!AL34</f>
        <v>0</v>
      </c>
      <c r="AL55" s="95">
        <f>+(I_Vendite_Acquisti!$E$11/30)*I_Vendite_Acquisti!AM34</f>
        <v>0</v>
      </c>
      <c r="AM55" s="95">
        <f>+(I_Vendite_Acquisti!$E$11/30)*I_Vendite_Acquisti!AN34</f>
        <v>0</v>
      </c>
      <c r="AN55" s="96">
        <f>+(I_Vendite_Acquisti!$E$11/30)*I_Vendite_Acquisti!AO34</f>
        <v>0</v>
      </c>
    </row>
    <row r="56" spans="1:40" ht="14.4" x14ac:dyDescent="0.3">
      <c r="B56" s="20"/>
      <c r="C56" s="51" t="str">
        <f t="shared" si="12"/>
        <v>Prodotto 4</v>
      </c>
      <c r="D56" s="94">
        <v>100</v>
      </c>
      <c r="E56" s="94">
        <f>+(I_Vendite_Acquisti!$E$12/30)*I_Vendite_Acquisti!F35</f>
        <v>0</v>
      </c>
      <c r="F56" s="95">
        <f>+(I_Vendite_Acquisti!$E$12/30)*I_Vendite_Acquisti!G35</f>
        <v>0</v>
      </c>
      <c r="G56" s="95">
        <f>+(I_Vendite_Acquisti!$E$12/30)*I_Vendite_Acquisti!H35</f>
        <v>0</v>
      </c>
      <c r="H56" s="95">
        <f>+(I_Vendite_Acquisti!$E$12/30)*I_Vendite_Acquisti!I35</f>
        <v>0</v>
      </c>
      <c r="I56" s="95">
        <f>+(I_Vendite_Acquisti!$E$12/30)*I_Vendite_Acquisti!J35</f>
        <v>0</v>
      </c>
      <c r="J56" s="95">
        <f>+(I_Vendite_Acquisti!$E$12/30)*I_Vendite_Acquisti!K35</f>
        <v>0</v>
      </c>
      <c r="K56" s="95">
        <f>+(I_Vendite_Acquisti!$E$12/30)*I_Vendite_Acquisti!L35</f>
        <v>0</v>
      </c>
      <c r="L56" s="95">
        <f>+(I_Vendite_Acquisti!$E$12/30)*I_Vendite_Acquisti!M35</f>
        <v>0</v>
      </c>
      <c r="M56" s="95">
        <f>+(I_Vendite_Acquisti!$E$12/30)*I_Vendite_Acquisti!N35</f>
        <v>0</v>
      </c>
      <c r="N56" s="95">
        <f>+(I_Vendite_Acquisti!$E$12/30)*I_Vendite_Acquisti!O35</f>
        <v>0</v>
      </c>
      <c r="O56" s="95">
        <f>+(I_Vendite_Acquisti!$E$12/30)*I_Vendite_Acquisti!P35</f>
        <v>0</v>
      </c>
      <c r="P56" s="95">
        <f>+(I_Vendite_Acquisti!$E$12/30)*I_Vendite_Acquisti!Q35</f>
        <v>0</v>
      </c>
      <c r="Q56" s="95">
        <f>+(I_Vendite_Acquisti!$E$12/30)*I_Vendite_Acquisti!R35</f>
        <v>0</v>
      </c>
      <c r="R56" s="95">
        <f>+(I_Vendite_Acquisti!$E$12/30)*I_Vendite_Acquisti!S35</f>
        <v>0</v>
      </c>
      <c r="S56" s="95">
        <f>+(I_Vendite_Acquisti!$E$12/30)*I_Vendite_Acquisti!T35</f>
        <v>0</v>
      </c>
      <c r="T56" s="95">
        <f>+(I_Vendite_Acquisti!$E$12/30)*I_Vendite_Acquisti!U35</f>
        <v>0</v>
      </c>
      <c r="U56" s="95">
        <f>+(I_Vendite_Acquisti!$E$12/30)*I_Vendite_Acquisti!V35</f>
        <v>0</v>
      </c>
      <c r="V56" s="95">
        <f>+(I_Vendite_Acquisti!$E$12/30)*I_Vendite_Acquisti!W35</f>
        <v>0</v>
      </c>
      <c r="W56" s="95">
        <f>+(I_Vendite_Acquisti!$E$12/30)*I_Vendite_Acquisti!X35</f>
        <v>0</v>
      </c>
      <c r="X56" s="95">
        <f>+(I_Vendite_Acquisti!$E$12/30)*I_Vendite_Acquisti!Y35</f>
        <v>0</v>
      </c>
      <c r="Y56" s="95">
        <f>+(I_Vendite_Acquisti!$E$12/30)*I_Vendite_Acquisti!Z35</f>
        <v>0</v>
      </c>
      <c r="Z56" s="95">
        <f>+(I_Vendite_Acquisti!$E$12/30)*I_Vendite_Acquisti!AA35</f>
        <v>0</v>
      </c>
      <c r="AA56" s="95">
        <f>+(I_Vendite_Acquisti!$E$12/30)*I_Vendite_Acquisti!AB35</f>
        <v>0</v>
      </c>
      <c r="AB56" s="95">
        <f>+(I_Vendite_Acquisti!$E$12/30)*I_Vendite_Acquisti!AC35</f>
        <v>0</v>
      </c>
      <c r="AC56" s="95">
        <f>+(I_Vendite_Acquisti!$E$12/30)*I_Vendite_Acquisti!AD35</f>
        <v>0</v>
      </c>
      <c r="AD56" s="95">
        <f>+(I_Vendite_Acquisti!$E$12/30)*I_Vendite_Acquisti!AE35</f>
        <v>0</v>
      </c>
      <c r="AE56" s="95">
        <f>+(I_Vendite_Acquisti!$E$12/30)*I_Vendite_Acquisti!AF35</f>
        <v>0</v>
      </c>
      <c r="AF56" s="95">
        <f>+(I_Vendite_Acquisti!$E$12/30)*I_Vendite_Acquisti!AG35</f>
        <v>0</v>
      </c>
      <c r="AG56" s="95">
        <f>+(I_Vendite_Acquisti!$E$12/30)*I_Vendite_Acquisti!AH35</f>
        <v>0</v>
      </c>
      <c r="AH56" s="95">
        <f>+(I_Vendite_Acquisti!$E$12/30)*I_Vendite_Acquisti!AI35</f>
        <v>0</v>
      </c>
      <c r="AI56" s="95">
        <f>+(I_Vendite_Acquisti!$E$12/30)*I_Vendite_Acquisti!AJ35</f>
        <v>0</v>
      </c>
      <c r="AJ56" s="95">
        <f>+(I_Vendite_Acquisti!$E$12/30)*I_Vendite_Acquisti!AK35</f>
        <v>0</v>
      </c>
      <c r="AK56" s="95">
        <f>+(I_Vendite_Acquisti!$E$12/30)*I_Vendite_Acquisti!AL35</f>
        <v>0</v>
      </c>
      <c r="AL56" s="95">
        <f>+(I_Vendite_Acquisti!$E$12/30)*I_Vendite_Acquisti!AM35</f>
        <v>0</v>
      </c>
      <c r="AM56" s="95">
        <f>+(I_Vendite_Acquisti!$E$12/30)*I_Vendite_Acquisti!AN35</f>
        <v>0</v>
      </c>
      <c r="AN56" s="96">
        <f>+(I_Vendite_Acquisti!$E$12/30)*I_Vendite_Acquisti!AO35</f>
        <v>0</v>
      </c>
    </row>
    <row r="57" spans="1:40" ht="14.4" x14ac:dyDescent="0.3">
      <c r="B57" s="2"/>
      <c r="C57" s="51" t="str">
        <f t="shared" si="12"/>
        <v>Prodotto 5</v>
      </c>
      <c r="D57" s="94">
        <v>300</v>
      </c>
      <c r="E57" s="94">
        <f>+(I_Vendite_Acquisti!$E$13/30)*I_Vendite_Acquisti!F36</f>
        <v>0</v>
      </c>
      <c r="F57" s="95">
        <f>+(I_Vendite_Acquisti!$E$13/30)*I_Vendite_Acquisti!G36</f>
        <v>0</v>
      </c>
      <c r="G57" s="95">
        <f>+(I_Vendite_Acquisti!$E$13/30)*I_Vendite_Acquisti!H36</f>
        <v>0</v>
      </c>
      <c r="H57" s="95">
        <f>+(I_Vendite_Acquisti!$E$13/30)*I_Vendite_Acquisti!I36</f>
        <v>0</v>
      </c>
      <c r="I57" s="95">
        <f>+(I_Vendite_Acquisti!$E$13/30)*I_Vendite_Acquisti!J36</f>
        <v>0</v>
      </c>
      <c r="J57" s="95">
        <f>+(I_Vendite_Acquisti!$E$13/30)*I_Vendite_Acquisti!K36</f>
        <v>0</v>
      </c>
      <c r="K57" s="95">
        <f>+(I_Vendite_Acquisti!$E$13/30)*I_Vendite_Acquisti!L36</f>
        <v>0</v>
      </c>
      <c r="L57" s="95">
        <f>+(I_Vendite_Acquisti!$E$13/30)*I_Vendite_Acquisti!M36</f>
        <v>0</v>
      </c>
      <c r="M57" s="95">
        <f>+(I_Vendite_Acquisti!$E$13/30)*I_Vendite_Acquisti!N36</f>
        <v>0</v>
      </c>
      <c r="N57" s="95">
        <f>+(I_Vendite_Acquisti!$E$13/30)*I_Vendite_Acquisti!O36</f>
        <v>0</v>
      </c>
      <c r="O57" s="95">
        <f>+(I_Vendite_Acquisti!$E$13/30)*I_Vendite_Acquisti!P36</f>
        <v>0</v>
      </c>
      <c r="P57" s="95">
        <f>+(I_Vendite_Acquisti!$E$13/30)*I_Vendite_Acquisti!Q36</f>
        <v>0</v>
      </c>
      <c r="Q57" s="95">
        <f>+(I_Vendite_Acquisti!$E$13/30)*I_Vendite_Acquisti!R36</f>
        <v>0</v>
      </c>
      <c r="R57" s="95">
        <f>+(I_Vendite_Acquisti!$E$13/30)*I_Vendite_Acquisti!S36</f>
        <v>0</v>
      </c>
      <c r="S57" s="95">
        <f>+(I_Vendite_Acquisti!$E$13/30)*I_Vendite_Acquisti!T36</f>
        <v>0</v>
      </c>
      <c r="T57" s="95">
        <f>+(I_Vendite_Acquisti!$E$13/30)*I_Vendite_Acquisti!U36</f>
        <v>0</v>
      </c>
      <c r="U57" s="95">
        <f>+(I_Vendite_Acquisti!$E$13/30)*I_Vendite_Acquisti!V36</f>
        <v>0</v>
      </c>
      <c r="V57" s="95">
        <f>+(I_Vendite_Acquisti!$E$13/30)*I_Vendite_Acquisti!W36</f>
        <v>0</v>
      </c>
      <c r="W57" s="95">
        <f>+(I_Vendite_Acquisti!$E$13/30)*I_Vendite_Acquisti!X36</f>
        <v>0</v>
      </c>
      <c r="X57" s="95">
        <f>+(I_Vendite_Acquisti!$E$13/30)*I_Vendite_Acquisti!Y36</f>
        <v>0</v>
      </c>
      <c r="Y57" s="95">
        <f>+(I_Vendite_Acquisti!$E$13/30)*I_Vendite_Acquisti!Z36</f>
        <v>0</v>
      </c>
      <c r="Z57" s="95">
        <f>+(I_Vendite_Acquisti!$E$13/30)*I_Vendite_Acquisti!AA36</f>
        <v>0</v>
      </c>
      <c r="AA57" s="95">
        <f>+(I_Vendite_Acquisti!$E$13/30)*I_Vendite_Acquisti!AB36</f>
        <v>0</v>
      </c>
      <c r="AB57" s="95">
        <f>+(I_Vendite_Acquisti!$E$13/30)*I_Vendite_Acquisti!AC36</f>
        <v>0</v>
      </c>
      <c r="AC57" s="95">
        <f>+(I_Vendite_Acquisti!$E$13/30)*I_Vendite_Acquisti!AD36</f>
        <v>0</v>
      </c>
      <c r="AD57" s="95">
        <f>+(I_Vendite_Acquisti!$E$13/30)*I_Vendite_Acquisti!AE36</f>
        <v>0</v>
      </c>
      <c r="AE57" s="95">
        <f>+(I_Vendite_Acquisti!$E$13/30)*I_Vendite_Acquisti!AF36</f>
        <v>0</v>
      </c>
      <c r="AF57" s="95">
        <f>+(I_Vendite_Acquisti!$E$13/30)*I_Vendite_Acquisti!AG36</f>
        <v>0</v>
      </c>
      <c r="AG57" s="95">
        <f>+(I_Vendite_Acquisti!$E$13/30)*I_Vendite_Acquisti!AH36</f>
        <v>0</v>
      </c>
      <c r="AH57" s="95">
        <f>+(I_Vendite_Acquisti!$E$13/30)*I_Vendite_Acquisti!AI36</f>
        <v>0</v>
      </c>
      <c r="AI57" s="95">
        <f>+(I_Vendite_Acquisti!$E$13/30)*I_Vendite_Acquisti!AJ36</f>
        <v>0</v>
      </c>
      <c r="AJ57" s="95">
        <f>+(I_Vendite_Acquisti!$E$13/30)*I_Vendite_Acquisti!AK36</f>
        <v>0</v>
      </c>
      <c r="AK57" s="95">
        <f>+(I_Vendite_Acquisti!$E$13/30)*I_Vendite_Acquisti!AL36</f>
        <v>0</v>
      </c>
      <c r="AL57" s="95">
        <f>+(I_Vendite_Acquisti!$E$13/30)*I_Vendite_Acquisti!AM36</f>
        <v>0</v>
      </c>
      <c r="AM57" s="95">
        <f>+(I_Vendite_Acquisti!$E$13/30)*I_Vendite_Acquisti!AN36</f>
        <v>0</v>
      </c>
      <c r="AN57" s="96">
        <f>+(I_Vendite_Acquisti!$E$13/30)*I_Vendite_Acquisti!AO36</f>
        <v>0</v>
      </c>
    </row>
    <row r="58" spans="1:40" ht="14.4" x14ac:dyDescent="0.3">
      <c r="B58" s="17"/>
      <c r="C58" s="51" t="str">
        <f t="shared" si="12"/>
        <v>Prodotto 6</v>
      </c>
      <c r="D58" s="259"/>
      <c r="E58" s="94">
        <f>+(I_Vendite_Acquisti!$E$14/30)*I_Vendite_Acquisti!F37</f>
        <v>0</v>
      </c>
      <c r="F58" s="95">
        <f>+(I_Vendite_Acquisti!$E$14/30)*I_Vendite_Acquisti!G37</f>
        <v>0</v>
      </c>
      <c r="G58" s="95">
        <f>+(I_Vendite_Acquisti!$E$14/30)*I_Vendite_Acquisti!H37</f>
        <v>0</v>
      </c>
      <c r="H58" s="95">
        <f>+(I_Vendite_Acquisti!$E$14/30)*I_Vendite_Acquisti!I37</f>
        <v>0</v>
      </c>
      <c r="I58" s="95">
        <f>+(I_Vendite_Acquisti!$E$14/30)*I_Vendite_Acquisti!J37</f>
        <v>0</v>
      </c>
      <c r="J58" s="95">
        <f>+(I_Vendite_Acquisti!$E$14/30)*I_Vendite_Acquisti!K37</f>
        <v>0</v>
      </c>
      <c r="K58" s="95">
        <f>+(I_Vendite_Acquisti!$E$14/30)*I_Vendite_Acquisti!L37</f>
        <v>0</v>
      </c>
      <c r="L58" s="95">
        <f>+(I_Vendite_Acquisti!$E$14/30)*I_Vendite_Acquisti!M37</f>
        <v>0</v>
      </c>
      <c r="M58" s="95">
        <f>+(I_Vendite_Acquisti!$E$14/30)*I_Vendite_Acquisti!N37</f>
        <v>0</v>
      </c>
      <c r="N58" s="95">
        <f>+(I_Vendite_Acquisti!$E$14/30)*I_Vendite_Acquisti!O37</f>
        <v>0</v>
      </c>
      <c r="O58" s="95">
        <f>+(I_Vendite_Acquisti!$E$14/30)*I_Vendite_Acquisti!P37</f>
        <v>0</v>
      </c>
      <c r="P58" s="95">
        <f>+(I_Vendite_Acquisti!$E$14/30)*I_Vendite_Acquisti!Q37</f>
        <v>0</v>
      </c>
      <c r="Q58" s="95">
        <f>+(I_Vendite_Acquisti!$E$14/30)*I_Vendite_Acquisti!R37</f>
        <v>0</v>
      </c>
      <c r="R58" s="95">
        <f>+(I_Vendite_Acquisti!$E$14/30)*I_Vendite_Acquisti!S37</f>
        <v>0</v>
      </c>
      <c r="S58" s="95">
        <f>+(I_Vendite_Acquisti!$E$14/30)*I_Vendite_Acquisti!T37</f>
        <v>0</v>
      </c>
      <c r="T58" s="95">
        <f>+(I_Vendite_Acquisti!$E$14/30)*I_Vendite_Acquisti!U37</f>
        <v>0</v>
      </c>
      <c r="U58" s="95">
        <f>+(I_Vendite_Acquisti!$E$14/30)*I_Vendite_Acquisti!V37</f>
        <v>0</v>
      </c>
      <c r="V58" s="95">
        <f>+(I_Vendite_Acquisti!$E$14/30)*I_Vendite_Acquisti!W37</f>
        <v>0</v>
      </c>
      <c r="W58" s="95">
        <f>+(I_Vendite_Acquisti!$E$14/30)*I_Vendite_Acquisti!X37</f>
        <v>0</v>
      </c>
      <c r="X58" s="95">
        <f>+(I_Vendite_Acquisti!$E$14/30)*I_Vendite_Acquisti!Y37</f>
        <v>0</v>
      </c>
      <c r="Y58" s="95">
        <f>+(I_Vendite_Acquisti!$E$14/30)*I_Vendite_Acquisti!Z37</f>
        <v>0</v>
      </c>
      <c r="Z58" s="95">
        <f>+(I_Vendite_Acquisti!$E$14/30)*I_Vendite_Acquisti!AA37</f>
        <v>0</v>
      </c>
      <c r="AA58" s="95">
        <f>+(I_Vendite_Acquisti!$E$14/30)*I_Vendite_Acquisti!AB37</f>
        <v>0</v>
      </c>
      <c r="AB58" s="95">
        <f>+(I_Vendite_Acquisti!$E$14/30)*I_Vendite_Acquisti!AC37</f>
        <v>0</v>
      </c>
      <c r="AC58" s="95">
        <f>+(I_Vendite_Acquisti!$E$14/30)*I_Vendite_Acquisti!AD37</f>
        <v>0</v>
      </c>
      <c r="AD58" s="95">
        <f>+(I_Vendite_Acquisti!$E$14/30)*I_Vendite_Acquisti!AE37</f>
        <v>0</v>
      </c>
      <c r="AE58" s="95">
        <f>+(I_Vendite_Acquisti!$E$14/30)*I_Vendite_Acquisti!AF37</f>
        <v>0</v>
      </c>
      <c r="AF58" s="95">
        <f>+(I_Vendite_Acquisti!$E$14/30)*I_Vendite_Acquisti!AG37</f>
        <v>0</v>
      </c>
      <c r="AG58" s="95">
        <f>+(I_Vendite_Acquisti!$E$14/30)*I_Vendite_Acquisti!AH37</f>
        <v>0</v>
      </c>
      <c r="AH58" s="95">
        <f>+(I_Vendite_Acquisti!$E$14/30)*I_Vendite_Acquisti!AI37</f>
        <v>0</v>
      </c>
      <c r="AI58" s="95">
        <f>+(I_Vendite_Acquisti!$E$14/30)*I_Vendite_Acquisti!AJ37</f>
        <v>0</v>
      </c>
      <c r="AJ58" s="95">
        <f>+(I_Vendite_Acquisti!$E$14/30)*I_Vendite_Acquisti!AK37</f>
        <v>0</v>
      </c>
      <c r="AK58" s="95">
        <f>+(I_Vendite_Acquisti!$E$14/30)*I_Vendite_Acquisti!AL37</f>
        <v>0</v>
      </c>
      <c r="AL58" s="95">
        <f>+(I_Vendite_Acquisti!$E$14/30)*I_Vendite_Acquisti!AM37</f>
        <v>0</v>
      </c>
      <c r="AM58" s="95">
        <f>+(I_Vendite_Acquisti!$E$14/30)*I_Vendite_Acquisti!AN37</f>
        <v>0</v>
      </c>
      <c r="AN58" s="96">
        <f>+(I_Vendite_Acquisti!$E$14/30)*I_Vendite_Acquisti!AO37</f>
        <v>0</v>
      </c>
    </row>
    <row r="59" spans="1:40" ht="14.4" x14ac:dyDescent="0.3">
      <c r="B59" s="20"/>
      <c r="C59" s="51" t="str">
        <f t="shared" si="12"/>
        <v>Prodotto 7</v>
      </c>
      <c r="D59" s="259"/>
      <c r="E59" s="94">
        <f>+(I_Vendite_Acquisti!$E$15/30)*I_Vendite_Acquisti!F38</f>
        <v>0</v>
      </c>
      <c r="F59" s="95">
        <f>+(I_Vendite_Acquisti!$E$15/30)*I_Vendite_Acquisti!G38</f>
        <v>0</v>
      </c>
      <c r="G59" s="95">
        <f>+(I_Vendite_Acquisti!$E$15/30)*I_Vendite_Acquisti!H38</f>
        <v>0</v>
      </c>
      <c r="H59" s="95">
        <f>+(I_Vendite_Acquisti!$E$15/30)*I_Vendite_Acquisti!I38</f>
        <v>0</v>
      </c>
      <c r="I59" s="95">
        <f>+(I_Vendite_Acquisti!$E$15/30)*I_Vendite_Acquisti!J38</f>
        <v>0</v>
      </c>
      <c r="J59" s="95">
        <f>+(I_Vendite_Acquisti!$E$15/30)*I_Vendite_Acquisti!K38</f>
        <v>0</v>
      </c>
      <c r="K59" s="95">
        <f>+(I_Vendite_Acquisti!$E$15/30)*I_Vendite_Acquisti!L38</f>
        <v>0</v>
      </c>
      <c r="L59" s="95">
        <f>+(I_Vendite_Acquisti!$E$15/30)*I_Vendite_Acquisti!M38</f>
        <v>0</v>
      </c>
      <c r="M59" s="95">
        <f>+(I_Vendite_Acquisti!$E$15/30)*I_Vendite_Acquisti!N38</f>
        <v>0</v>
      </c>
      <c r="N59" s="95">
        <f>+(I_Vendite_Acquisti!$E$15/30)*I_Vendite_Acquisti!O38</f>
        <v>0</v>
      </c>
      <c r="O59" s="95">
        <f>+(I_Vendite_Acquisti!$E$15/30)*I_Vendite_Acquisti!P38</f>
        <v>0</v>
      </c>
      <c r="P59" s="95">
        <f>+(I_Vendite_Acquisti!$E$15/30)*I_Vendite_Acquisti!Q38</f>
        <v>0</v>
      </c>
      <c r="Q59" s="95">
        <f>+(I_Vendite_Acquisti!$E$15/30)*I_Vendite_Acquisti!R38</f>
        <v>0</v>
      </c>
      <c r="R59" s="95">
        <f>+(I_Vendite_Acquisti!$E$15/30)*I_Vendite_Acquisti!S38</f>
        <v>0</v>
      </c>
      <c r="S59" s="95">
        <f>+(I_Vendite_Acquisti!$E$15/30)*I_Vendite_Acquisti!T38</f>
        <v>0</v>
      </c>
      <c r="T59" s="95">
        <f>+(I_Vendite_Acquisti!$E$15/30)*I_Vendite_Acquisti!U38</f>
        <v>0</v>
      </c>
      <c r="U59" s="95">
        <f>+(I_Vendite_Acquisti!$E$15/30)*I_Vendite_Acquisti!V38</f>
        <v>0</v>
      </c>
      <c r="V59" s="95">
        <f>+(I_Vendite_Acquisti!$E$15/30)*I_Vendite_Acquisti!W38</f>
        <v>0</v>
      </c>
      <c r="W59" s="95">
        <f>+(I_Vendite_Acquisti!$E$15/30)*I_Vendite_Acquisti!X38</f>
        <v>0</v>
      </c>
      <c r="X59" s="95">
        <f>+(I_Vendite_Acquisti!$E$15/30)*I_Vendite_Acquisti!Y38</f>
        <v>0</v>
      </c>
      <c r="Y59" s="95">
        <f>+(I_Vendite_Acquisti!$E$15/30)*I_Vendite_Acquisti!Z38</f>
        <v>0</v>
      </c>
      <c r="Z59" s="95">
        <f>+(I_Vendite_Acquisti!$E$15/30)*I_Vendite_Acquisti!AA38</f>
        <v>0</v>
      </c>
      <c r="AA59" s="95">
        <f>+(I_Vendite_Acquisti!$E$15/30)*I_Vendite_Acquisti!AB38</f>
        <v>0</v>
      </c>
      <c r="AB59" s="95">
        <f>+(I_Vendite_Acquisti!$E$15/30)*I_Vendite_Acquisti!AC38</f>
        <v>0</v>
      </c>
      <c r="AC59" s="95">
        <f>+(I_Vendite_Acquisti!$E$15/30)*I_Vendite_Acquisti!AD38</f>
        <v>0</v>
      </c>
      <c r="AD59" s="95">
        <f>+(I_Vendite_Acquisti!$E$15/30)*I_Vendite_Acquisti!AE38</f>
        <v>0</v>
      </c>
      <c r="AE59" s="95">
        <f>+(I_Vendite_Acquisti!$E$15/30)*I_Vendite_Acquisti!AF38</f>
        <v>0</v>
      </c>
      <c r="AF59" s="95">
        <f>+(I_Vendite_Acquisti!$E$15/30)*I_Vendite_Acquisti!AG38</f>
        <v>0</v>
      </c>
      <c r="AG59" s="95">
        <f>+(I_Vendite_Acquisti!$E$15/30)*I_Vendite_Acquisti!AH38</f>
        <v>0</v>
      </c>
      <c r="AH59" s="95">
        <f>+(I_Vendite_Acquisti!$E$15/30)*I_Vendite_Acquisti!AI38</f>
        <v>0</v>
      </c>
      <c r="AI59" s="95">
        <f>+(I_Vendite_Acquisti!$E$15/30)*I_Vendite_Acquisti!AJ38</f>
        <v>0</v>
      </c>
      <c r="AJ59" s="95">
        <f>+(I_Vendite_Acquisti!$E$15/30)*I_Vendite_Acquisti!AK38</f>
        <v>0</v>
      </c>
      <c r="AK59" s="95">
        <f>+(I_Vendite_Acquisti!$E$15/30)*I_Vendite_Acquisti!AL38</f>
        <v>0</v>
      </c>
      <c r="AL59" s="95">
        <f>+(I_Vendite_Acquisti!$E$15/30)*I_Vendite_Acquisti!AM38</f>
        <v>0</v>
      </c>
      <c r="AM59" s="95">
        <f>+(I_Vendite_Acquisti!$E$15/30)*I_Vendite_Acquisti!AN38</f>
        <v>0</v>
      </c>
      <c r="AN59" s="96">
        <f>+(I_Vendite_Acquisti!$E$15/30)*I_Vendite_Acquisti!AO38</f>
        <v>0</v>
      </c>
    </row>
    <row r="60" spans="1:40" ht="14.4" x14ac:dyDescent="0.3">
      <c r="B60" s="20"/>
      <c r="C60" s="51" t="str">
        <f t="shared" si="12"/>
        <v>Prodotto 8</v>
      </c>
      <c r="D60" s="259"/>
      <c r="E60" s="94">
        <f>+(I_Vendite_Acquisti!$E$16/30)*I_Vendite_Acquisti!F39</f>
        <v>0</v>
      </c>
      <c r="F60" s="95">
        <f>+(I_Vendite_Acquisti!$E$16/30)*I_Vendite_Acquisti!G39</f>
        <v>0</v>
      </c>
      <c r="G60" s="95">
        <f>+(I_Vendite_Acquisti!$E$16/30)*I_Vendite_Acquisti!H39</f>
        <v>0</v>
      </c>
      <c r="H60" s="95">
        <f>+(I_Vendite_Acquisti!$E$16/30)*I_Vendite_Acquisti!I39</f>
        <v>0</v>
      </c>
      <c r="I60" s="95">
        <f>+(I_Vendite_Acquisti!$E$16/30)*I_Vendite_Acquisti!J39</f>
        <v>0</v>
      </c>
      <c r="J60" s="95">
        <f>+(I_Vendite_Acquisti!$E$16/30)*I_Vendite_Acquisti!K39</f>
        <v>0</v>
      </c>
      <c r="K60" s="95">
        <f>+(I_Vendite_Acquisti!$E$16/30)*I_Vendite_Acquisti!L39</f>
        <v>0</v>
      </c>
      <c r="L60" s="95">
        <f>+(I_Vendite_Acquisti!$E$16/30)*I_Vendite_Acquisti!M39</f>
        <v>0</v>
      </c>
      <c r="M60" s="95">
        <f>+(I_Vendite_Acquisti!$E$16/30)*I_Vendite_Acquisti!N39</f>
        <v>0</v>
      </c>
      <c r="N60" s="95">
        <f>+(I_Vendite_Acquisti!$E$16/30)*I_Vendite_Acquisti!O39</f>
        <v>0</v>
      </c>
      <c r="O60" s="95">
        <f>+(I_Vendite_Acquisti!$E$16/30)*I_Vendite_Acquisti!P39</f>
        <v>0</v>
      </c>
      <c r="P60" s="95">
        <f>+(I_Vendite_Acquisti!$E$16/30)*I_Vendite_Acquisti!Q39</f>
        <v>0</v>
      </c>
      <c r="Q60" s="95">
        <f>+(I_Vendite_Acquisti!$E$16/30)*I_Vendite_Acquisti!R39</f>
        <v>0</v>
      </c>
      <c r="R60" s="95">
        <f>+(I_Vendite_Acquisti!$E$16/30)*I_Vendite_Acquisti!S39</f>
        <v>0</v>
      </c>
      <c r="S60" s="95">
        <f>+(I_Vendite_Acquisti!$E$16/30)*I_Vendite_Acquisti!T39</f>
        <v>0</v>
      </c>
      <c r="T60" s="95">
        <f>+(I_Vendite_Acquisti!$E$16/30)*I_Vendite_Acquisti!U39</f>
        <v>0</v>
      </c>
      <c r="U60" s="95">
        <f>+(I_Vendite_Acquisti!$E$16/30)*I_Vendite_Acquisti!V39</f>
        <v>0</v>
      </c>
      <c r="V60" s="95">
        <f>+(I_Vendite_Acquisti!$E$16/30)*I_Vendite_Acquisti!W39</f>
        <v>0</v>
      </c>
      <c r="W60" s="95">
        <f>+(I_Vendite_Acquisti!$E$16/30)*I_Vendite_Acquisti!X39</f>
        <v>0</v>
      </c>
      <c r="X60" s="95">
        <f>+(I_Vendite_Acquisti!$E$16/30)*I_Vendite_Acquisti!Y39</f>
        <v>0</v>
      </c>
      <c r="Y60" s="95">
        <f>+(I_Vendite_Acquisti!$E$16/30)*I_Vendite_Acquisti!Z39</f>
        <v>0</v>
      </c>
      <c r="Z60" s="95">
        <f>+(I_Vendite_Acquisti!$E$16/30)*I_Vendite_Acquisti!AA39</f>
        <v>0</v>
      </c>
      <c r="AA60" s="95">
        <f>+(I_Vendite_Acquisti!$E$16/30)*I_Vendite_Acquisti!AB39</f>
        <v>0</v>
      </c>
      <c r="AB60" s="95">
        <f>+(I_Vendite_Acquisti!$E$16/30)*I_Vendite_Acquisti!AC39</f>
        <v>0</v>
      </c>
      <c r="AC60" s="95">
        <f>+(I_Vendite_Acquisti!$E$16/30)*I_Vendite_Acquisti!AD39</f>
        <v>0</v>
      </c>
      <c r="AD60" s="95">
        <f>+(I_Vendite_Acquisti!$E$16/30)*I_Vendite_Acquisti!AE39</f>
        <v>0</v>
      </c>
      <c r="AE60" s="95">
        <f>+(I_Vendite_Acquisti!$E$16/30)*I_Vendite_Acquisti!AF39</f>
        <v>0</v>
      </c>
      <c r="AF60" s="95">
        <f>+(I_Vendite_Acquisti!$E$16/30)*I_Vendite_Acquisti!AG39</f>
        <v>0</v>
      </c>
      <c r="AG60" s="95">
        <f>+(I_Vendite_Acquisti!$E$16/30)*I_Vendite_Acquisti!AH39</f>
        <v>0</v>
      </c>
      <c r="AH60" s="95">
        <f>+(I_Vendite_Acquisti!$E$16/30)*I_Vendite_Acquisti!AI39</f>
        <v>0</v>
      </c>
      <c r="AI60" s="95">
        <f>+(I_Vendite_Acquisti!$E$16/30)*I_Vendite_Acquisti!AJ39</f>
        <v>0</v>
      </c>
      <c r="AJ60" s="95">
        <f>+(I_Vendite_Acquisti!$E$16/30)*I_Vendite_Acquisti!AK39</f>
        <v>0</v>
      </c>
      <c r="AK60" s="95">
        <f>+(I_Vendite_Acquisti!$E$16/30)*I_Vendite_Acquisti!AL39</f>
        <v>0</v>
      </c>
      <c r="AL60" s="95">
        <f>+(I_Vendite_Acquisti!$E$16/30)*I_Vendite_Acquisti!AM39</f>
        <v>0</v>
      </c>
      <c r="AM60" s="95">
        <f>+(I_Vendite_Acquisti!$E$16/30)*I_Vendite_Acquisti!AN39</f>
        <v>0</v>
      </c>
      <c r="AN60" s="96">
        <f>+(I_Vendite_Acquisti!$E$16/30)*I_Vendite_Acquisti!AO39</f>
        <v>0</v>
      </c>
    </row>
    <row r="61" spans="1:40" ht="14.4" x14ac:dyDescent="0.3">
      <c r="B61" s="20"/>
      <c r="C61" s="51" t="str">
        <f t="shared" si="12"/>
        <v>Prodotto 9</v>
      </c>
      <c r="D61" s="259"/>
      <c r="E61" s="94">
        <f>+(I_Vendite_Acquisti!$E$17/30)*I_Vendite_Acquisti!F40</f>
        <v>0</v>
      </c>
      <c r="F61" s="95">
        <f>+(I_Vendite_Acquisti!$E$17/30)*I_Vendite_Acquisti!G40</f>
        <v>0</v>
      </c>
      <c r="G61" s="95">
        <f>+(I_Vendite_Acquisti!$E$17/30)*I_Vendite_Acquisti!H40</f>
        <v>0</v>
      </c>
      <c r="H61" s="95">
        <f>+(I_Vendite_Acquisti!$E$17/30)*I_Vendite_Acquisti!I40</f>
        <v>0</v>
      </c>
      <c r="I61" s="95">
        <f>+(I_Vendite_Acquisti!$E$17/30)*I_Vendite_Acquisti!J40</f>
        <v>0</v>
      </c>
      <c r="J61" s="95">
        <f>+(I_Vendite_Acquisti!$E$17/30)*I_Vendite_Acquisti!K40</f>
        <v>0</v>
      </c>
      <c r="K61" s="95">
        <f>+(I_Vendite_Acquisti!$E$17/30)*I_Vendite_Acquisti!L40</f>
        <v>0</v>
      </c>
      <c r="L61" s="95">
        <f>+(I_Vendite_Acquisti!$E$17/30)*I_Vendite_Acquisti!M40</f>
        <v>0</v>
      </c>
      <c r="M61" s="95">
        <f>+(I_Vendite_Acquisti!$E$17/30)*I_Vendite_Acquisti!N40</f>
        <v>0</v>
      </c>
      <c r="N61" s="95">
        <f>+(I_Vendite_Acquisti!$E$17/30)*I_Vendite_Acquisti!O40</f>
        <v>0</v>
      </c>
      <c r="O61" s="95">
        <f>+(I_Vendite_Acquisti!$E$17/30)*I_Vendite_Acquisti!P40</f>
        <v>0</v>
      </c>
      <c r="P61" s="95">
        <f>+(I_Vendite_Acquisti!$E$17/30)*I_Vendite_Acquisti!Q40</f>
        <v>0</v>
      </c>
      <c r="Q61" s="95">
        <f>+(I_Vendite_Acquisti!$E$17/30)*I_Vendite_Acquisti!R40</f>
        <v>0</v>
      </c>
      <c r="R61" s="95">
        <f>+(I_Vendite_Acquisti!$E$17/30)*I_Vendite_Acquisti!S40</f>
        <v>0</v>
      </c>
      <c r="S61" s="95">
        <f>+(I_Vendite_Acquisti!$E$17/30)*I_Vendite_Acquisti!T40</f>
        <v>0</v>
      </c>
      <c r="T61" s="95">
        <f>+(I_Vendite_Acquisti!$E$17/30)*I_Vendite_Acquisti!U40</f>
        <v>0</v>
      </c>
      <c r="U61" s="95">
        <f>+(I_Vendite_Acquisti!$E$17/30)*I_Vendite_Acquisti!V40</f>
        <v>0</v>
      </c>
      <c r="V61" s="95">
        <f>+(I_Vendite_Acquisti!$E$17/30)*I_Vendite_Acquisti!W40</f>
        <v>0</v>
      </c>
      <c r="W61" s="95">
        <f>+(I_Vendite_Acquisti!$E$17/30)*I_Vendite_Acquisti!X40</f>
        <v>0</v>
      </c>
      <c r="X61" s="95">
        <f>+(I_Vendite_Acquisti!$E$17/30)*I_Vendite_Acquisti!Y40</f>
        <v>0</v>
      </c>
      <c r="Y61" s="95">
        <f>+(I_Vendite_Acquisti!$E$17/30)*I_Vendite_Acquisti!Z40</f>
        <v>0</v>
      </c>
      <c r="Z61" s="95">
        <f>+(I_Vendite_Acquisti!$E$17/30)*I_Vendite_Acquisti!AA40</f>
        <v>0</v>
      </c>
      <c r="AA61" s="95">
        <f>+(I_Vendite_Acquisti!$E$17/30)*I_Vendite_Acquisti!AB40</f>
        <v>0</v>
      </c>
      <c r="AB61" s="95">
        <f>+(I_Vendite_Acquisti!$E$17/30)*I_Vendite_Acquisti!AC40</f>
        <v>0</v>
      </c>
      <c r="AC61" s="95">
        <f>+(I_Vendite_Acquisti!$E$17/30)*I_Vendite_Acquisti!AD40</f>
        <v>0</v>
      </c>
      <c r="AD61" s="95">
        <f>+(I_Vendite_Acquisti!$E$17/30)*I_Vendite_Acquisti!AE40</f>
        <v>0</v>
      </c>
      <c r="AE61" s="95">
        <f>+(I_Vendite_Acquisti!$E$17/30)*I_Vendite_Acquisti!AF40</f>
        <v>0</v>
      </c>
      <c r="AF61" s="95">
        <f>+(I_Vendite_Acquisti!$E$17/30)*I_Vendite_Acquisti!AG40</f>
        <v>0</v>
      </c>
      <c r="AG61" s="95">
        <f>+(I_Vendite_Acquisti!$E$17/30)*I_Vendite_Acquisti!AH40</f>
        <v>0</v>
      </c>
      <c r="AH61" s="95">
        <f>+(I_Vendite_Acquisti!$E$17/30)*I_Vendite_Acquisti!AI40</f>
        <v>0</v>
      </c>
      <c r="AI61" s="95">
        <f>+(I_Vendite_Acquisti!$E$17/30)*I_Vendite_Acquisti!AJ40</f>
        <v>0</v>
      </c>
      <c r="AJ61" s="95">
        <f>+(I_Vendite_Acquisti!$E$17/30)*I_Vendite_Acquisti!AK40</f>
        <v>0</v>
      </c>
      <c r="AK61" s="95">
        <f>+(I_Vendite_Acquisti!$E$17/30)*I_Vendite_Acquisti!AL40</f>
        <v>0</v>
      </c>
      <c r="AL61" s="95">
        <f>+(I_Vendite_Acquisti!$E$17/30)*I_Vendite_Acquisti!AM40</f>
        <v>0</v>
      </c>
      <c r="AM61" s="95">
        <f>+(I_Vendite_Acquisti!$E$17/30)*I_Vendite_Acquisti!AN40</f>
        <v>0</v>
      </c>
      <c r="AN61" s="96">
        <f>+(I_Vendite_Acquisti!$E$17/30)*I_Vendite_Acquisti!AO40</f>
        <v>0</v>
      </c>
    </row>
    <row r="62" spans="1:40" ht="14.4" x14ac:dyDescent="0.3">
      <c r="B62" s="3"/>
      <c r="C62" s="51" t="str">
        <f t="shared" si="12"/>
        <v>Prodotto 10</v>
      </c>
      <c r="D62" s="259"/>
      <c r="E62" s="94">
        <f>+(I_Vendite_Acquisti!$E$18/30)*I_Vendite_Acquisti!F41</f>
        <v>0</v>
      </c>
      <c r="F62" s="95">
        <f>+(I_Vendite_Acquisti!$E$18/30)*I_Vendite_Acquisti!G41</f>
        <v>0</v>
      </c>
      <c r="G62" s="95">
        <f>+(I_Vendite_Acquisti!$E$18/30)*I_Vendite_Acquisti!H41</f>
        <v>0</v>
      </c>
      <c r="H62" s="95">
        <f>+(I_Vendite_Acquisti!$E$18/30)*I_Vendite_Acquisti!I41</f>
        <v>0</v>
      </c>
      <c r="I62" s="95">
        <f>+(I_Vendite_Acquisti!$E$18/30)*I_Vendite_Acquisti!J41</f>
        <v>0</v>
      </c>
      <c r="J62" s="95">
        <f>+(I_Vendite_Acquisti!$E$18/30)*I_Vendite_Acquisti!K41</f>
        <v>0</v>
      </c>
      <c r="K62" s="95">
        <f>+(I_Vendite_Acquisti!$E$18/30)*I_Vendite_Acquisti!L41</f>
        <v>0</v>
      </c>
      <c r="L62" s="95">
        <f>+(I_Vendite_Acquisti!$E$18/30)*I_Vendite_Acquisti!M41</f>
        <v>0</v>
      </c>
      <c r="M62" s="95">
        <f>+(I_Vendite_Acquisti!$E$18/30)*I_Vendite_Acquisti!N41</f>
        <v>0</v>
      </c>
      <c r="N62" s="95">
        <f>+(I_Vendite_Acquisti!$E$18/30)*I_Vendite_Acquisti!O41</f>
        <v>0</v>
      </c>
      <c r="O62" s="95">
        <f>+(I_Vendite_Acquisti!$E$18/30)*I_Vendite_Acquisti!P41</f>
        <v>0</v>
      </c>
      <c r="P62" s="95">
        <f>+(I_Vendite_Acquisti!$E$18/30)*I_Vendite_Acquisti!Q41</f>
        <v>0</v>
      </c>
      <c r="Q62" s="95">
        <f>+(I_Vendite_Acquisti!$E$18/30)*I_Vendite_Acquisti!R41</f>
        <v>0</v>
      </c>
      <c r="R62" s="95">
        <f>+(I_Vendite_Acquisti!$E$18/30)*I_Vendite_Acquisti!S41</f>
        <v>0</v>
      </c>
      <c r="S62" s="95">
        <f>+(I_Vendite_Acquisti!$E$18/30)*I_Vendite_Acquisti!T41</f>
        <v>0</v>
      </c>
      <c r="T62" s="95">
        <f>+(I_Vendite_Acquisti!$E$18/30)*I_Vendite_Acquisti!U41</f>
        <v>0</v>
      </c>
      <c r="U62" s="95">
        <f>+(I_Vendite_Acquisti!$E$18/30)*I_Vendite_Acquisti!V41</f>
        <v>0</v>
      </c>
      <c r="V62" s="95">
        <f>+(I_Vendite_Acquisti!$E$18/30)*I_Vendite_Acquisti!W41</f>
        <v>0</v>
      </c>
      <c r="W62" s="95">
        <f>+(I_Vendite_Acquisti!$E$18/30)*I_Vendite_Acquisti!X41</f>
        <v>0</v>
      </c>
      <c r="X62" s="95">
        <f>+(I_Vendite_Acquisti!$E$18/30)*I_Vendite_Acquisti!Y41</f>
        <v>0</v>
      </c>
      <c r="Y62" s="95">
        <f>+(I_Vendite_Acquisti!$E$18/30)*I_Vendite_Acquisti!Z41</f>
        <v>0</v>
      </c>
      <c r="Z62" s="95">
        <f>+(I_Vendite_Acquisti!$E$18/30)*I_Vendite_Acquisti!AA41</f>
        <v>0</v>
      </c>
      <c r="AA62" s="95">
        <f>+(I_Vendite_Acquisti!$E$18/30)*I_Vendite_Acquisti!AB41</f>
        <v>0</v>
      </c>
      <c r="AB62" s="95">
        <f>+(I_Vendite_Acquisti!$E$18/30)*I_Vendite_Acquisti!AC41</f>
        <v>0</v>
      </c>
      <c r="AC62" s="95">
        <f>+(I_Vendite_Acquisti!$E$18/30)*I_Vendite_Acquisti!AD41</f>
        <v>0</v>
      </c>
      <c r="AD62" s="95">
        <f>+(I_Vendite_Acquisti!$E$18/30)*I_Vendite_Acquisti!AE41</f>
        <v>0</v>
      </c>
      <c r="AE62" s="95">
        <f>+(I_Vendite_Acquisti!$E$18/30)*I_Vendite_Acquisti!AF41</f>
        <v>0</v>
      </c>
      <c r="AF62" s="95">
        <f>+(I_Vendite_Acquisti!$E$18/30)*I_Vendite_Acquisti!AG41</f>
        <v>0</v>
      </c>
      <c r="AG62" s="95">
        <f>+(I_Vendite_Acquisti!$E$18/30)*I_Vendite_Acquisti!AH41</f>
        <v>0</v>
      </c>
      <c r="AH62" s="95">
        <f>+(I_Vendite_Acquisti!$E$18/30)*I_Vendite_Acquisti!AI41</f>
        <v>0</v>
      </c>
      <c r="AI62" s="95">
        <f>+(I_Vendite_Acquisti!$E$18/30)*I_Vendite_Acquisti!AJ41</f>
        <v>0</v>
      </c>
      <c r="AJ62" s="95">
        <f>+(I_Vendite_Acquisti!$E$18/30)*I_Vendite_Acquisti!AK41</f>
        <v>0</v>
      </c>
      <c r="AK62" s="95">
        <f>+(I_Vendite_Acquisti!$E$18/30)*I_Vendite_Acquisti!AL41</f>
        <v>0</v>
      </c>
      <c r="AL62" s="95">
        <f>+(I_Vendite_Acquisti!$E$18/30)*I_Vendite_Acquisti!AM41</f>
        <v>0</v>
      </c>
      <c r="AM62" s="95">
        <f>+(I_Vendite_Acquisti!$E$18/30)*I_Vendite_Acquisti!AN41</f>
        <v>0</v>
      </c>
      <c r="AN62" s="96">
        <f>+(I_Vendite_Acquisti!$E$18/30)*I_Vendite_Acquisti!AO41</f>
        <v>0</v>
      </c>
    </row>
    <row r="63" spans="1:40" ht="14.4" x14ac:dyDescent="0.3">
      <c r="B63" s="17"/>
      <c r="C63" s="51" t="str">
        <f t="shared" si="12"/>
        <v>Prodotto 11</v>
      </c>
      <c r="D63" s="259"/>
      <c r="E63" s="94">
        <f>+(I_Vendite_Acquisti!$E$19/30)*I_Vendite_Acquisti!F42</f>
        <v>0</v>
      </c>
      <c r="F63" s="95">
        <f>+(I_Vendite_Acquisti!$E$19/30)*I_Vendite_Acquisti!G42</f>
        <v>0</v>
      </c>
      <c r="G63" s="95">
        <f>+(I_Vendite_Acquisti!$E$19/30)*I_Vendite_Acquisti!H42</f>
        <v>0</v>
      </c>
      <c r="H63" s="95">
        <f>+(I_Vendite_Acquisti!$E$19/30)*I_Vendite_Acquisti!I42</f>
        <v>0</v>
      </c>
      <c r="I63" s="95">
        <f>+(I_Vendite_Acquisti!$E$19/30)*I_Vendite_Acquisti!J42</f>
        <v>0</v>
      </c>
      <c r="J63" s="95">
        <f>+(I_Vendite_Acquisti!$E$19/30)*I_Vendite_Acquisti!K42</f>
        <v>0</v>
      </c>
      <c r="K63" s="95">
        <f>+(I_Vendite_Acquisti!$E$19/30)*I_Vendite_Acquisti!L42</f>
        <v>0</v>
      </c>
      <c r="L63" s="95">
        <f>+(I_Vendite_Acquisti!$E$19/30)*I_Vendite_Acquisti!M42</f>
        <v>0</v>
      </c>
      <c r="M63" s="95">
        <f>+(I_Vendite_Acquisti!$E$19/30)*I_Vendite_Acquisti!N42</f>
        <v>0</v>
      </c>
      <c r="N63" s="95">
        <f>+(I_Vendite_Acquisti!$E$19/30)*I_Vendite_Acquisti!O42</f>
        <v>0</v>
      </c>
      <c r="O63" s="95">
        <f>+(I_Vendite_Acquisti!$E$19/30)*I_Vendite_Acquisti!P42</f>
        <v>0</v>
      </c>
      <c r="P63" s="95">
        <f>+(I_Vendite_Acquisti!$E$19/30)*I_Vendite_Acquisti!Q42</f>
        <v>0</v>
      </c>
      <c r="Q63" s="95">
        <f>+(I_Vendite_Acquisti!$E$19/30)*I_Vendite_Acquisti!R42</f>
        <v>0</v>
      </c>
      <c r="R63" s="95">
        <f>+(I_Vendite_Acquisti!$E$19/30)*I_Vendite_Acquisti!S42</f>
        <v>0</v>
      </c>
      <c r="S63" s="95">
        <f>+(I_Vendite_Acquisti!$E$19/30)*I_Vendite_Acquisti!T42</f>
        <v>0</v>
      </c>
      <c r="T63" s="95">
        <f>+(I_Vendite_Acquisti!$E$19/30)*I_Vendite_Acquisti!U42</f>
        <v>0</v>
      </c>
      <c r="U63" s="95">
        <f>+(I_Vendite_Acquisti!$E$19/30)*I_Vendite_Acquisti!V42</f>
        <v>0</v>
      </c>
      <c r="V63" s="95">
        <f>+(I_Vendite_Acquisti!$E$19/30)*I_Vendite_Acquisti!W42</f>
        <v>0</v>
      </c>
      <c r="W63" s="95">
        <f>+(I_Vendite_Acquisti!$E$19/30)*I_Vendite_Acquisti!X42</f>
        <v>0</v>
      </c>
      <c r="X63" s="95">
        <f>+(I_Vendite_Acquisti!$E$19/30)*I_Vendite_Acquisti!Y42</f>
        <v>0</v>
      </c>
      <c r="Y63" s="95">
        <f>+(I_Vendite_Acquisti!$E$19/30)*I_Vendite_Acquisti!Z42</f>
        <v>0</v>
      </c>
      <c r="Z63" s="95">
        <f>+(I_Vendite_Acquisti!$E$19/30)*I_Vendite_Acquisti!AA42</f>
        <v>0</v>
      </c>
      <c r="AA63" s="95">
        <f>+(I_Vendite_Acquisti!$E$19/30)*I_Vendite_Acquisti!AB42</f>
        <v>0</v>
      </c>
      <c r="AB63" s="95">
        <f>+(I_Vendite_Acquisti!$E$19/30)*I_Vendite_Acquisti!AC42</f>
        <v>0</v>
      </c>
      <c r="AC63" s="95">
        <f>+(I_Vendite_Acquisti!$E$19/30)*I_Vendite_Acquisti!AD42</f>
        <v>0</v>
      </c>
      <c r="AD63" s="95">
        <f>+(I_Vendite_Acquisti!$E$19/30)*I_Vendite_Acquisti!AE42</f>
        <v>0</v>
      </c>
      <c r="AE63" s="95">
        <f>+(I_Vendite_Acquisti!$E$19/30)*I_Vendite_Acquisti!AF42</f>
        <v>0</v>
      </c>
      <c r="AF63" s="95">
        <f>+(I_Vendite_Acquisti!$E$19/30)*I_Vendite_Acquisti!AG42</f>
        <v>0</v>
      </c>
      <c r="AG63" s="95">
        <f>+(I_Vendite_Acquisti!$E$19/30)*I_Vendite_Acquisti!AH42</f>
        <v>0</v>
      </c>
      <c r="AH63" s="95">
        <f>+(I_Vendite_Acquisti!$E$19/30)*I_Vendite_Acquisti!AI42</f>
        <v>0</v>
      </c>
      <c r="AI63" s="95">
        <f>+(I_Vendite_Acquisti!$E$19/30)*I_Vendite_Acquisti!AJ42</f>
        <v>0</v>
      </c>
      <c r="AJ63" s="95">
        <f>+(I_Vendite_Acquisti!$E$19/30)*I_Vendite_Acquisti!AK42</f>
        <v>0</v>
      </c>
      <c r="AK63" s="95">
        <f>+(I_Vendite_Acquisti!$E$19/30)*I_Vendite_Acquisti!AL42</f>
        <v>0</v>
      </c>
      <c r="AL63" s="95">
        <f>+(I_Vendite_Acquisti!$E$19/30)*I_Vendite_Acquisti!AM42</f>
        <v>0</v>
      </c>
      <c r="AM63" s="95">
        <f>+(I_Vendite_Acquisti!$E$19/30)*I_Vendite_Acquisti!AN42</f>
        <v>0</v>
      </c>
      <c r="AN63" s="96">
        <f>+(I_Vendite_Acquisti!$E$19/30)*I_Vendite_Acquisti!AO42</f>
        <v>0</v>
      </c>
    </row>
    <row r="64" spans="1:40" ht="14.4" x14ac:dyDescent="0.3">
      <c r="B64" s="17"/>
      <c r="C64" s="51" t="str">
        <f t="shared" si="12"/>
        <v>Prodotto 12</v>
      </c>
      <c r="D64" s="259"/>
      <c r="E64" s="94">
        <f>+(I_Vendite_Acquisti!$E$20/30)*I_Vendite_Acquisti!F43</f>
        <v>0</v>
      </c>
      <c r="F64" s="95">
        <f>+(I_Vendite_Acquisti!$E$20/30)*I_Vendite_Acquisti!G43</f>
        <v>0</v>
      </c>
      <c r="G64" s="95">
        <f>+(I_Vendite_Acquisti!$E$20/30)*I_Vendite_Acquisti!H43</f>
        <v>0</v>
      </c>
      <c r="H64" s="95">
        <f>+(I_Vendite_Acquisti!$E$20/30)*I_Vendite_Acquisti!I43</f>
        <v>0</v>
      </c>
      <c r="I64" s="95">
        <f>+(I_Vendite_Acquisti!$E$20/30)*I_Vendite_Acquisti!J43</f>
        <v>0</v>
      </c>
      <c r="J64" s="95">
        <f>+(I_Vendite_Acquisti!$E$20/30)*I_Vendite_Acquisti!K43</f>
        <v>0</v>
      </c>
      <c r="K64" s="95">
        <f>+(I_Vendite_Acquisti!$E$20/30)*I_Vendite_Acquisti!L43</f>
        <v>0</v>
      </c>
      <c r="L64" s="95">
        <f>+(I_Vendite_Acquisti!$E$20/30)*I_Vendite_Acquisti!M43</f>
        <v>0</v>
      </c>
      <c r="M64" s="95">
        <f>+(I_Vendite_Acquisti!$E$20/30)*I_Vendite_Acquisti!N43</f>
        <v>0</v>
      </c>
      <c r="N64" s="95">
        <f>+(I_Vendite_Acquisti!$E$20/30)*I_Vendite_Acquisti!O43</f>
        <v>0</v>
      </c>
      <c r="O64" s="95">
        <f>+(I_Vendite_Acquisti!$E$20/30)*I_Vendite_Acquisti!P43</f>
        <v>0</v>
      </c>
      <c r="P64" s="95">
        <f>+(I_Vendite_Acquisti!$E$20/30)*I_Vendite_Acquisti!Q43</f>
        <v>0</v>
      </c>
      <c r="Q64" s="95">
        <f>+(I_Vendite_Acquisti!$E$20/30)*I_Vendite_Acquisti!R43</f>
        <v>0</v>
      </c>
      <c r="R64" s="95">
        <f>+(I_Vendite_Acquisti!$E$20/30)*I_Vendite_Acquisti!S43</f>
        <v>0</v>
      </c>
      <c r="S64" s="95">
        <f>+(I_Vendite_Acquisti!$E$20/30)*I_Vendite_Acquisti!T43</f>
        <v>0</v>
      </c>
      <c r="T64" s="95">
        <f>+(I_Vendite_Acquisti!$E$20/30)*I_Vendite_Acquisti!U43</f>
        <v>0</v>
      </c>
      <c r="U64" s="95">
        <f>+(I_Vendite_Acquisti!$E$20/30)*I_Vendite_Acquisti!V43</f>
        <v>0</v>
      </c>
      <c r="V64" s="95">
        <f>+(I_Vendite_Acquisti!$E$20/30)*I_Vendite_Acquisti!W43</f>
        <v>0</v>
      </c>
      <c r="W64" s="95">
        <f>+(I_Vendite_Acquisti!$E$20/30)*I_Vendite_Acquisti!X43</f>
        <v>0</v>
      </c>
      <c r="X64" s="95">
        <f>+(I_Vendite_Acquisti!$E$20/30)*I_Vendite_Acquisti!Y43</f>
        <v>0</v>
      </c>
      <c r="Y64" s="95">
        <f>+(I_Vendite_Acquisti!$E$20/30)*I_Vendite_Acquisti!Z43</f>
        <v>0</v>
      </c>
      <c r="Z64" s="95">
        <f>+(I_Vendite_Acquisti!$E$20/30)*I_Vendite_Acquisti!AA43</f>
        <v>0</v>
      </c>
      <c r="AA64" s="95">
        <f>+(I_Vendite_Acquisti!$E$20/30)*I_Vendite_Acquisti!AB43</f>
        <v>0</v>
      </c>
      <c r="AB64" s="95">
        <f>+(I_Vendite_Acquisti!$E$20/30)*I_Vendite_Acquisti!AC43</f>
        <v>0</v>
      </c>
      <c r="AC64" s="95">
        <f>+(I_Vendite_Acquisti!$E$20/30)*I_Vendite_Acquisti!AD43</f>
        <v>0</v>
      </c>
      <c r="AD64" s="95">
        <f>+(I_Vendite_Acquisti!$E$20/30)*I_Vendite_Acquisti!AE43</f>
        <v>0</v>
      </c>
      <c r="AE64" s="95">
        <f>+(I_Vendite_Acquisti!$E$20/30)*I_Vendite_Acquisti!AF43</f>
        <v>0</v>
      </c>
      <c r="AF64" s="95">
        <f>+(I_Vendite_Acquisti!$E$20/30)*I_Vendite_Acquisti!AG43</f>
        <v>0</v>
      </c>
      <c r="AG64" s="95">
        <f>+(I_Vendite_Acquisti!$E$20/30)*I_Vendite_Acquisti!AH43</f>
        <v>0</v>
      </c>
      <c r="AH64" s="95">
        <f>+(I_Vendite_Acquisti!$E$20/30)*I_Vendite_Acquisti!AI43</f>
        <v>0</v>
      </c>
      <c r="AI64" s="95">
        <f>+(I_Vendite_Acquisti!$E$20/30)*I_Vendite_Acquisti!AJ43</f>
        <v>0</v>
      </c>
      <c r="AJ64" s="95">
        <f>+(I_Vendite_Acquisti!$E$20/30)*I_Vendite_Acquisti!AK43</f>
        <v>0</v>
      </c>
      <c r="AK64" s="95">
        <f>+(I_Vendite_Acquisti!$E$20/30)*I_Vendite_Acquisti!AL43</f>
        <v>0</v>
      </c>
      <c r="AL64" s="95">
        <f>+(I_Vendite_Acquisti!$E$20/30)*I_Vendite_Acquisti!AM43</f>
        <v>0</v>
      </c>
      <c r="AM64" s="95">
        <f>+(I_Vendite_Acquisti!$E$20/30)*I_Vendite_Acquisti!AN43</f>
        <v>0</v>
      </c>
      <c r="AN64" s="96">
        <f>+(I_Vendite_Acquisti!$E$20/30)*I_Vendite_Acquisti!AO43</f>
        <v>0</v>
      </c>
    </row>
    <row r="65" spans="2:40" ht="14.4" x14ac:dyDescent="0.3">
      <c r="B65" s="17"/>
      <c r="C65" s="51" t="str">
        <f t="shared" si="12"/>
        <v>Prodotto 13</v>
      </c>
      <c r="D65" s="259"/>
      <c r="E65" s="94">
        <f>+(I_Vendite_Acquisti!$E$21/30)*I_Vendite_Acquisti!F44</f>
        <v>0</v>
      </c>
      <c r="F65" s="95">
        <f>+(I_Vendite_Acquisti!$E$21/30)*I_Vendite_Acquisti!G44</f>
        <v>0</v>
      </c>
      <c r="G65" s="95">
        <f>+(I_Vendite_Acquisti!$E$21/30)*I_Vendite_Acquisti!H44</f>
        <v>0</v>
      </c>
      <c r="H65" s="95">
        <f>+(I_Vendite_Acquisti!$E$21/30)*I_Vendite_Acquisti!I44</f>
        <v>0</v>
      </c>
      <c r="I65" s="95">
        <f>+(I_Vendite_Acquisti!$E$21/30)*I_Vendite_Acquisti!J44</f>
        <v>0</v>
      </c>
      <c r="J65" s="95">
        <f>+(I_Vendite_Acquisti!$E$21/30)*I_Vendite_Acquisti!K44</f>
        <v>0</v>
      </c>
      <c r="K65" s="95">
        <f>+(I_Vendite_Acquisti!$E$21/30)*I_Vendite_Acquisti!L44</f>
        <v>0</v>
      </c>
      <c r="L65" s="95">
        <f>+(I_Vendite_Acquisti!$E$21/30)*I_Vendite_Acquisti!M44</f>
        <v>0</v>
      </c>
      <c r="M65" s="95">
        <f>+(I_Vendite_Acquisti!$E$21/30)*I_Vendite_Acquisti!N44</f>
        <v>0</v>
      </c>
      <c r="N65" s="95">
        <f>+(I_Vendite_Acquisti!$E$21/30)*I_Vendite_Acquisti!O44</f>
        <v>0</v>
      </c>
      <c r="O65" s="95">
        <f>+(I_Vendite_Acquisti!$E$21/30)*I_Vendite_Acquisti!P44</f>
        <v>0</v>
      </c>
      <c r="P65" s="95">
        <f>+(I_Vendite_Acquisti!$E$21/30)*I_Vendite_Acquisti!Q44</f>
        <v>0</v>
      </c>
      <c r="Q65" s="95">
        <f>+(I_Vendite_Acquisti!$E$21/30)*I_Vendite_Acquisti!R44</f>
        <v>0</v>
      </c>
      <c r="R65" s="95">
        <f>+(I_Vendite_Acquisti!$E$21/30)*I_Vendite_Acquisti!S44</f>
        <v>0</v>
      </c>
      <c r="S65" s="95">
        <f>+(I_Vendite_Acquisti!$E$21/30)*I_Vendite_Acquisti!T44</f>
        <v>0</v>
      </c>
      <c r="T65" s="95">
        <f>+(I_Vendite_Acquisti!$E$21/30)*I_Vendite_Acquisti!U44</f>
        <v>0</v>
      </c>
      <c r="U65" s="95">
        <f>+(I_Vendite_Acquisti!$E$21/30)*I_Vendite_Acquisti!V44</f>
        <v>0</v>
      </c>
      <c r="V65" s="95">
        <f>+(I_Vendite_Acquisti!$E$21/30)*I_Vendite_Acquisti!W44</f>
        <v>0</v>
      </c>
      <c r="W65" s="95">
        <f>+(I_Vendite_Acquisti!$E$21/30)*I_Vendite_Acquisti!X44</f>
        <v>0</v>
      </c>
      <c r="X65" s="95">
        <f>+(I_Vendite_Acquisti!$E$21/30)*I_Vendite_Acquisti!Y44</f>
        <v>0</v>
      </c>
      <c r="Y65" s="95">
        <f>+(I_Vendite_Acquisti!$E$21/30)*I_Vendite_Acquisti!Z44</f>
        <v>0</v>
      </c>
      <c r="Z65" s="95">
        <f>+(I_Vendite_Acquisti!$E$21/30)*I_Vendite_Acquisti!AA44</f>
        <v>0</v>
      </c>
      <c r="AA65" s="95">
        <f>+(I_Vendite_Acquisti!$E$21/30)*I_Vendite_Acquisti!AB44</f>
        <v>0</v>
      </c>
      <c r="AB65" s="95">
        <f>+(I_Vendite_Acquisti!$E$21/30)*I_Vendite_Acquisti!AC44</f>
        <v>0</v>
      </c>
      <c r="AC65" s="95">
        <f>+(I_Vendite_Acquisti!$E$21/30)*I_Vendite_Acquisti!AD44</f>
        <v>0</v>
      </c>
      <c r="AD65" s="95">
        <f>+(I_Vendite_Acquisti!$E$21/30)*I_Vendite_Acquisti!AE44</f>
        <v>0</v>
      </c>
      <c r="AE65" s="95">
        <f>+(I_Vendite_Acquisti!$E$21/30)*I_Vendite_Acquisti!AF44</f>
        <v>0</v>
      </c>
      <c r="AF65" s="95">
        <f>+(I_Vendite_Acquisti!$E$21/30)*I_Vendite_Acquisti!AG44</f>
        <v>0</v>
      </c>
      <c r="AG65" s="95">
        <f>+(I_Vendite_Acquisti!$E$21/30)*I_Vendite_Acquisti!AH44</f>
        <v>0</v>
      </c>
      <c r="AH65" s="95">
        <f>+(I_Vendite_Acquisti!$E$21/30)*I_Vendite_Acquisti!AI44</f>
        <v>0</v>
      </c>
      <c r="AI65" s="95">
        <f>+(I_Vendite_Acquisti!$E$21/30)*I_Vendite_Acquisti!AJ44</f>
        <v>0</v>
      </c>
      <c r="AJ65" s="95">
        <f>+(I_Vendite_Acquisti!$E$21/30)*I_Vendite_Acquisti!AK44</f>
        <v>0</v>
      </c>
      <c r="AK65" s="95">
        <f>+(I_Vendite_Acquisti!$E$21/30)*I_Vendite_Acquisti!AL44</f>
        <v>0</v>
      </c>
      <c r="AL65" s="95">
        <f>+(I_Vendite_Acquisti!$E$21/30)*I_Vendite_Acquisti!AM44</f>
        <v>0</v>
      </c>
      <c r="AM65" s="95">
        <f>+(I_Vendite_Acquisti!$E$21/30)*I_Vendite_Acquisti!AN44</f>
        <v>0</v>
      </c>
      <c r="AN65" s="96">
        <f>+(I_Vendite_Acquisti!$E$21/30)*I_Vendite_Acquisti!AO44</f>
        <v>0</v>
      </c>
    </row>
    <row r="66" spans="2:40" ht="14.4" x14ac:dyDescent="0.3">
      <c r="B66" s="17"/>
      <c r="C66" s="51" t="str">
        <f t="shared" si="12"/>
        <v>Prodotto 14</v>
      </c>
      <c r="D66" s="259"/>
      <c r="E66" s="94">
        <f>+(I_Vendite_Acquisti!$E$22/30)*I_Vendite_Acquisti!F45</f>
        <v>0</v>
      </c>
      <c r="F66" s="95">
        <f>+(I_Vendite_Acquisti!$E$22/30)*I_Vendite_Acquisti!G45</f>
        <v>0</v>
      </c>
      <c r="G66" s="95">
        <f>+(I_Vendite_Acquisti!$E$22/30)*I_Vendite_Acquisti!H45</f>
        <v>0</v>
      </c>
      <c r="H66" s="95">
        <f>+(I_Vendite_Acquisti!$E$22/30)*I_Vendite_Acquisti!I45</f>
        <v>0</v>
      </c>
      <c r="I66" s="95">
        <f>+(I_Vendite_Acquisti!$E$22/30)*I_Vendite_Acquisti!J45</f>
        <v>0</v>
      </c>
      <c r="J66" s="95">
        <f>+(I_Vendite_Acquisti!$E$22/30)*I_Vendite_Acquisti!K45</f>
        <v>0</v>
      </c>
      <c r="K66" s="95">
        <f>+(I_Vendite_Acquisti!$E$22/30)*I_Vendite_Acquisti!L45</f>
        <v>0</v>
      </c>
      <c r="L66" s="95">
        <f>+(I_Vendite_Acquisti!$E$22/30)*I_Vendite_Acquisti!M45</f>
        <v>0</v>
      </c>
      <c r="M66" s="95">
        <f>+(I_Vendite_Acquisti!$E$22/30)*I_Vendite_Acquisti!N45</f>
        <v>0</v>
      </c>
      <c r="N66" s="95">
        <f>+(I_Vendite_Acquisti!$E$22/30)*I_Vendite_Acquisti!O45</f>
        <v>0</v>
      </c>
      <c r="O66" s="95">
        <f>+(I_Vendite_Acquisti!$E$22/30)*I_Vendite_Acquisti!P45</f>
        <v>0</v>
      </c>
      <c r="P66" s="95">
        <f>+(I_Vendite_Acquisti!$E$22/30)*I_Vendite_Acquisti!Q45</f>
        <v>0</v>
      </c>
      <c r="Q66" s="95">
        <f>+(I_Vendite_Acquisti!$E$22/30)*I_Vendite_Acquisti!R45</f>
        <v>0</v>
      </c>
      <c r="R66" s="95">
        <f>+(I_Vendite_Acquisti!$E$22/30)*I_Vendite_Acquisti!S45</f>
        <v>0</v>
      </c>
      <c r="S66" s="95">
        <f>+(I_Vendite_Acquisti!$E$22/30)*I_Vendite_Acquisti!T45</f>
        <v>0</v>
      </c>
      <c r="T66" s="95">
        <f>+(I_Vendite_Acquisti!$E$22/30)*I_Vendite_Acquisti!U45</f>
        <v>0</v>
      </c>
      <c r="U66" s="95">
        <f>+(I_Vendite_Acquisti!$E$22/30)*I_Vendite_Acquisti!V45</f>
        <v>0</v>
      </c>
      <c r="V66" s="95">
        <f>+(I_Vendite_Acquisti!$E$22/30)*I_Vendite_Acquisti!W45</f>
        <v>0</v>
      </c>
      <c r="W66" s="95">
        <f>+(I_Vendite_Acquisti!$E$22/30)*I_Vendite_Acquisti!X45</f>
        <v>0</v>
      </c>
      <c r="X66" s="95">
        <f>+(I_Vendite_Acquisti!$E$22/30)*I_Vendite_Acquisti!Y45</f>
        <v>0</v>
      </c>
      <c r="Y66" s="95">
        <f>+(I_Vendite_Acquisti!$E$22/30)*I_Vendite_Acquisti!Z45</f>
        <v>0</v>
      </c>
      <c r="Z66" s="95">
        <f>+(I_Vendite_Acquisti!$E$22/30)*I_Vendite_Acquisti!AA45</f>
        <v>0</v>
      </c>
      <c r="AA66" s="95">
        <f>+(I_Vendite_Acquisti!$E$22/30)*I_Vendite_Acquisti!AB45</f>
        <v>0</v>
      </c>
      <c r="AB66" s="95">
        <f>+(I_Vendite_Acquisti!$E$22/30)*I_Vendite_Acquisti!AC45</f>
        <v>0</v>
      </c>
      <c r="AC66" s="95">
        <f>+(I_Vendite_Acquisti!$E$22/30)*I_Vendite_Acquisti!AD45</f>
        <v>0</v>
      </c>
      <c r="AD66" s="95">
        <f>+(I_Vendite_Acquisti!$E$22/30)*I_Vendite_Acquisti!AE45</f>
        <v>0</v>
      </c>
      <c r="AE66" s="95">
        <f>+(I_Vendite_Acquisti!$E$22/30)*I_Vendite_Acquisti!AF45</f>
        <v>0</v>
      </c>
      <c r="AF66" s="95">
        <f>+(I_Vendite_Acquisti!$E$22/30)*I_Vendite_Acquisti!AG45</f>
        <v>0</v>
      </c>
      <c r="AG66" s="95">
        <f>+(I_Vendite_Acquisti!$E$22/30)*I_Vendite_Acquisti!AH45</f>
        <v>0</v>
      </c>
      <c r="AH66" s="95">
        <f>+(I_Vendite_Acquisti!$E$22/30)*I_Vendite_Acquisti!AI45</f>
        <v>0</v>
      </c>
      <c r="AI66" s="95">
        <f>+(I_Vendite_Acquisti!$E$22/30)*I_Vendite_Acquisti!AJ45</f>
        <v>0</v>
      </c>
      <c r="AJ66" s="95">
        <f>+(I_Vendite_Acquisti!$E$22/30)*I_Vendite_Acquisti!AK45</f>
        <v>0</v>
      </c>
      <c r="AK66" s="95">
        <f>+(I_Vendite_Acquisti!$E$22/30)*I_Vendite_Acquisti!AL45</f>
        <v>0</v>
      </c>
      <c r="AL66" s="95">
        <f>+(I_Vendite_Acquisti!$E$22/30)*I_Vendite_Acquisti!AM45</f>
        <v>0</v>
      </c>
      <c r="AM66" s="95">
        <f>+(I_Vendite_Acquisti!$E$22/30)*I_Vendite_Acquisti!AN45</f>
        <v>0</v>
      </c>
      <c r="AN66" s="96">
        <f>+(I_Vendite_Acquisti!$E$22/30)*I_Vendite_Acquisti!AO45</f>
        <v>0</v>
      </c>
    </row>
    <row r="67" spans="2:40" ht="14.4" x14ac:dyDescent="0.3">
      <c r="B67" s="20"/>
      <c r="C67" s="51" t="str">
        <f t="shared" si="12"/>
        <v>Prodotto 15</v>
      </c>
      <c r="D67" s="259"/>
      <c r="E67" s="94">
        <f>+(I_Vendite_Acquisti!$E$23/30)*I_Vendite_Acquisti!F46</f>
        <v>0</v>
      </c>
      <c r="F67" s="95">
        <f>+(I_Vendite_Acquisti!$E$23/30)*I_Vendite_Acquisti!G46</f>
        <v>0</v>
      </c>
      <c r="G67" s="95">
        <f>+(I_Vendite_Acquisti!$E$23/30)*I_Vendite_Acquisti!H46</f>
        <v>0</v>
      </c>
      <c r="H67" s="95">
        <f>+(I_Vendite_Acquisti!$E$23/30)*I_Vendite_Acquisti!I46</f>
        <v>0</v>
      </c>
      <c r="I67" s="95">
        <f>+(I_Vendite_Acquisti!$E$23/30)*I_Vendite_Acquisti!J46</f>
        <v>0</v>
      </c>
      <c r="J67" s="95">
        <f>+(I_Vendite_Acquisti!$E$23/30)*I_Vendite_Acquisti!K46</f>
        <v>0</v>
      </c>
      <c r="K67" s="95">
        <f>+(I_Vendite_Acquisti!$E$23/30)*I_Vendite_Acquisti!L46</f>
        <v>0</v>
      </c>
      <c r="L67" s="95">
        <f>+(I_Vendite_Acquisti!$E$23/30)*I_Vendite_Acquisti!M46</f>
        <v>0</v>
      </c>
      <c r="M67" s="95">
        <f>+(I_Vendite_Acquisti!$E$23/30)*I_Vendite_Acquisti!N46</f>
        <v>0</v>
      </c>
      <c r="N67" s="95">
        <f>+(I_Vendite_Acquisti!$E$23/30)*I_Vendite_Acquisti!O46</f>
        <v>0</v>
      </c>
      <c r="O67" s="95">
        <f>+(I_Vendite_Acquisti!$E$23/30)*I_Vendite_Acquisti!P46</f>
        <v>0</v>
      </c>
      <c r="P67" s="95">
        <f>+(I_Vendite_Acquisti!$E$23/30)*I_Vendite_Acquisti!Q46</f>
        <v>0</v>
      </c>
      <c r="Q67" s="95">
        <f>+(I_Vendite_Acquisti!$E$23/30)*I_Vendite_Acquisti!R46</f>
        <v>0</v>
      </c>
      <c r="R67" s="95">
        <f>+(I_Vendite_Acquisti!$E$23/30)*I_Vendite_Acquisti!S46</f>
        <v>0</v>
      </c>
      <c r="S67" s="95">
        <f>+(I_Vendite_Acquisti!$E$23/30)*I_Vendite_Acquisti!T46</f>
        <v>0</v>
      </c>
      <c r="T67" s="95">
        <f>+(I_Vendite_Acquisti!$E$23/30)*I_Vendite_Acquisti!U46</f>
        <v>0</v>
      </c>
      <c r="U67" s="95">
        <f>+(I_Vendite_Acquisti!$E$23/30)*I_Vendite_Acquisti!V46</f>
        <v>0</v>
      </c>
      <c r="V67" s="95">
        <f>+(I_Vendite_Acquisti!$E$23/30)*I_Vendite_Acquisti!W46</f>
        <v>0</v>
      </c>
      <c r="W67" s="95">
        <f>+(I_Vendite_Acquisti!$E$23/30)*I_Vendite_Acquisti!X46</f>
        <v>0</v>
      </c>
      <c r="X67" s="95">
        <f>+(I_Vendite_Acquisti!$E$23/30)*I_Vendite_Acquisti!Y46</f>
        <v>0</v>
      </c>
      <c r="Y67" s="95">
        <f>+(I_Vendite_Acquisti!$E$23/30)*I_Vendite_Acquisti!Z46</f>
        <v>0</v>
      </c>
      <c r="Z67" s="95">
        <f>+(I_Vendite_Acquisti!$E$23/30)*I_Vendite_Acquisti!AA46</f>
        <v>0</v>
      </c>
      <c r="AA67" s="95">
        <f>+(I_Vendite_Acquisti!$E$23/30)*I_Vendite_Acquisti!AB46</f>
        <v>0</v>
      </c>
      <c r="AB67" s="95">
        <f>+(I_Vendite_Acquisti!$E$23/30)*I_Vendite_Acquisti!AC46</f>
        <v>0</v>
      </c>
      <c r="AC67" s="95">
        <f>+(I_Vendite_Acquisti!$E$23/30)*I_Vendite_Acquisti!AD46</f>
        <v>0</v>
      </c>
      <c r="AD67" s="95">
        <f>+(I_Vendite_Acquisti!$E$23/30)*I_Vendite_Acquisti!AE46</f>
        <v>0</v>
      </c>
      <c r="AE67" s="95">
        <f>+(I_Vendite_Acquisti!$E$23/30)*I_Vendite_Acquisti!AF46</f>
        <v>0</v>
      </c>
      <c r="AF67" s="95">
        <f>+(I_Vendite_Acquisti!$E$23/30)*I_Vendite_Acquisti!AG46</f>
        <v>0</v>
      </c>
      <c r="AG67" s="95">
        <f>+(I_Vendite_Acquisti!$E$23/30)*I_Vendite_Acquisti!AH46</f>
        <v>0</v>
      </c>
      <c r="AH67" s="95">
        <f>+(I_Vendite_Acquisti!$E$23/30)*I_Vendite_Acquisti!AI46</f>
        <v>0</v>
      </c>
      <c r="AI67" s="95">
        <f>+(I_Vendite_Acquisti!$E$23/30)*I_Vendite_Acquisti!AJ46</f>
        <v>0</v>
      </c>
      <c r="AJ67" s="95">
        <f>+(I_Vendite_Acquisti!$E$23/30)*I_Vendite_Acquisti!AK46</f>
        <v>0</v>
      </c>
      <c r="AK67" s="95">
        <f>+(I_Vendite_Acquisti!$E$23/30)*I_Vendite_Acquisti!AL46</f>
        <v>0</v>
      </c>
      <c r="AL67" s="95">
        <f>+(I_Vendite_Acquisti!$E$23/30)*I_Vendite_Acquisti!AM46</f>
        <v>0</v>
      </c>
      <c r="AM67" s="95">
        <f>+(I_Vendite_Acquisti!$E$23/30)*I_Vendite_Acquisti!AN46</f>
        <v>0</v>
      </c>
      <c r="AN67" s="96">
        <f>+(I_Vendite_Acquisti!$E$23/30)*I_Vendite_Acquisti!AO46</f>
        <v>0</v>
      </c>
    </row>
    <row r="68" spans="2:40" ht="14.4" x14ac:dyDescent="0.3">
      <c r="B68" s="20"/>
      <c r="C68" s="51" t="str">
        <f t="shared" si="12"/>
        <v>Prodotto 16</v>
      </c>
      <c r="D68" s="259"/>
      <c r="E68" s="94">
        <f>+(I_Vendite_Acquisti!$E$24/30)*I_Vendite_Acquisti!F47</f>
        <v>0</v>
      </c>
      <c r="F68" s="95">
        <f>+(I_Vendite_Acquisti!$E$24/30)*I_Vendite_Acquisti!G47</f>
        <v>0</v>
      </c>
      <c r="G68" s="95">
        <f>+(I_Vendite_Acquisti!$E$24/30)*I_Vendite_Acquisti!H47</f>
        <v>0</v>
      </c>
      <c r="H68" s="95">
        <f>+(I_Vendite_Acquisti!$E$24/30)*I_Vendite_Acquisti!I47</f>
        <v>0</v>
      </c>
      <c r="I68" s="95">
        <f>+(I_Vendite_Acquisti!$E$24/30)*I_Vendite_Acquisti!J47</f>
        <v>0</v>
      </c>
      <c r="J68" s="95">
        <f>+(I_Vendite_Acquisti!$E$24/30)*I_Vendite_Acquisti!K47</f>
        <v>0</v>
      </c>
      <c r="K68" s="95">
        <f>+(I_Vendite_Acquisti!$E$24/30)*I_Vendite_Acquisti!L47</f>
        <v>0</v>
      </c>
      <c r="L68" s="95">
        <f>+(I_Vendite_Acquisti!$E$24/30)*I_Vendite_Acquisti!M47</f>
        <v>0</v>
      </c>
      <c r="M68" s="95">
        <f>+(I_Vendite_Acquisti!$E$24/30)*I_Vendite_Acquisti!N47</f>
        <v>0</v>
      </c>
      <c r="N68" s="95">
        <f>+(I_Vendite_Acquisti!$E$24/30)*I_Vendite_Acquisti!O47</f>
        <v>0</v>
      </c>
      <c r="O68" s="95">
        <f>+(I_Vendite_Acquisti!$E$24/30)*I_Vendite_Acquisti!P47</f>
        <v>0</v>
      </c>
      <c r="P68" s="95">
        <f>+(I_Vendite_Acquisti!$E$24/30)*I_Vendite_Acquisti!Q47</f>
        <v>0</v>
      </c>
      <c r="Q68" s="95">
        <f>+(I_Vendite_Acquisti!$E$24/30)*I_Vendite_Acquisti!R47</f>
        <v>0</v>
      </c>
      <c r="R68" s="95">
        <f>+(I_Vendite_Acquisti!$E$24/30)*I_Vendite_Acquisti!S47</f>
        <v>0</v>
      </c>
      <c r="S68" s="95">
        <f>+(I_Vendite_Acquisti!$E$24/30)*I_Vendite_Acquisti!T47</f>
        <v>0</v>
      </c>
      <c r="T68" s="95">
        <f>+(I_Vendite_Acquisti!$E$24/30)*I_Vendite_Acquisti!U47</f>
        <v>0</v>
      </c>
      <c r="U68" s="95">
        <f>+(I_Vendite_Acquisti!$E$24/30)*I_Vendite_Acquisti!V47</f>
        <v>0</v>
      </c>
      <c r="V68" s="95">
        <f>+(I_Vendite_Acquisti!$E$24/30)*I_Vendite_Acquisti!W47</f>
        <v>0</v>
      </c>
      <c r="W68" s="95">
        <f>+(I_Vendite_Acquisti!$E$24/30)*I_Vendite_Acquisti!X47</f>
        <v>0</v>
      </c>
      <c r="X68" s="95">
        <f>+(I_Vendite_Acquisti!$E$24/30)*I_Vendite_Acquisti!Y47</f>
        <v>0</v>
      </c>
      <c r="Y68" s="95">
        <f>+(I_Vendite_Acquisti!$E$24/30)*I_Vendite_Acquisti!Z47</f>
        <v>0</v>
      </c>
      <c r="Z68" s="95">
        <f>+(I_Vendite_Acquisti!$E$24/30)*I_Vendite_Acquisti!AA47</f>
        <v>0</v>
      </c>
      <c r="AA68" s="95">
        <f>+(I_Vendite_Acquisti!$E$24/30)*I_Vendite_Acquisti!AB47</f>
        <v>0</v>
      </c>
      <c r="AB68" s="95">
        <f>+(I_Vendite_Acquisti!$E$24/30)*I_Vendite_Acquisti!AC47</f>
        <v>0</v>
      </c>
      <c r="AC68" s="95">
        <f>+(I_Vendite_Acquisti!$E$24/30)*I_Vendite_Acquisti!AD47</f>
        <v>0</v>
      </c>
      <c r="AD68" s="95">
        <f>+(I_Vendite_Acquisti!$E$24/30)*I_Vendite_Acquisti!AE47</f>
        <v>0</v>
      </c>
      <c r="AE68" s="95">
        <f>+(I_Vendite_Acquisti!$E$24/30)*I_Vendite_Acquisti!AF47</f>
        <v>0</v>
      </c>
      <c r="AF68" s="95">
        <f>+(I_Vendite_Acquisti!$E$24/30)*I_Vendite_Acquisti!AG47</f>
        <v>0</v>
      </c>
      <c r="AG68" s="95">
        <f>+(I_Vendite_Acquisti!$E$24/30)*I_Vendite_Acquisti!AH47</f>
        <v>0</v>
      </c>
      <c r="AH68" s="95">
        <f>+(I_Vendite_Acquisti!$E$24/30)*I_Vendite_Acquisti!AI47</f>
        <v>0</v>
      </c>
      <c r="AI68" s="95">
        <f>+(I_Vendite_Acquisti!$E$24/30)*I_Vendite_Acquisti!AJ47</f>
        <v>0</v>
      </c>
      <c r="AJ68" s="95">
        <f>+(I_Vendite_Acquisti!$E$24/30)*I_Vendite_Acquisti!AK47</f>
        <v>0</v>
      </c>
      <c r="AK68" s="95">
        <f>+(I_Vendite_Acquisti!$E$24/30)*I_Vendite_Acquisti!AL47</f>
        <v>0</v>
      </c>
      <c r="AL68" s="95">
        <f>+(I_Vendite_Acquisti!$E$24/30)*I_Vendite_Acquisti!AM47</f>
        <v>0</v>
      </c>
      <c r="AM68" s="95">
        <f>+(I_Vendite_Acquisti!$E$24/30)*I_Vendite_Acquisti!AN47</f>
        <v>0</v>
      </c>
      <c r="AN68" s="96">
        <f>+(I_Vendite_Acquisti!$E$24/30)*I_Vendite_Acquisti!AO47</f>
        <v>0</v>
      </c>
    </row>
    <row r="69" spans="2:40" ht="14.4" x14ac:dyDescent="0.3">
      <c r="B69" s="20"/>
      <c r="C69" s="51" t="str">
        <f t="shared" si="12"/>
        <v>Prodotto 17</v>
      </c>
      <c r="D69" s="259"/>
      <c r="E69" s="94">
        <f>+(I_Vendite_Acquisti!$E$25/30)*I_Vendite_Acquisti!F48</f>
        <v>0</v>
      </c>
      <c r="F69" s="95">
        <f>+(I_Vendite_Acquisti!$E$25/30)*I_Vendite_Acquisti!G48</f>
        <v>0</v>
      </c>
      <c r="G69" s="95">
        <f>+(I_Vendite_Acquisti!$E$25/30)*I_Vendite_Acquisti!H48</f>
        <v>0</v>
      </c>
      <c r="H69" s="95">
        <f>+(I_Vendite_Acquisti!$E$25/30)*I_Vendite_Acquisti!I48</f>
        <v>0</v>
      </c>
      <c r="I69" s="95">
        <f>+(I_Vendite_Acquisti!$E$25/30)*I_Vendite_Acquisti!J48</f>
        <v>0</v>
      </c>
      <c r="J69" s="95">
        <f>+(I_Vendite_Acquisti!$E$25/30)*I_Vendite_Acquisti!K48</f>
        <v>0</v>
      </c>
      <c r="K69" s="95">
        <f>+(I_Vendite_Acquisti!$E$25/30)*I_Vendite_Acquisti!L48</f>
        <v>0</v>
      </c>
      <c r="L69" s="95">
        <f>+(I_Vendite_Acquisti!$E$25/30)*I_Vendite_Acquisti!M48</f>
        <v>0</v>
      </c>
      <c r="M69" s="95">
        <f>+(I_Vendite_Acquisti!$E$25/30)*I_Vendite_Acquisti!N48</f>
        <v>0</v>
      </c>
      <c r="N69" s="95">
        <f>+(I_Vendite_Acquisti!$E$25/30)*I_Vendite_Acquisti!O48</f>
        <v>0</v>
      </c>
      <c r="O69" s="95">
        <f>+(I_Vendite_Acquisti!$E$25/30)*I_Vendite_Acquisti!P48</f>
        <v>0</v>
      </c>
      <c r="P69" s="95">
        <f>+(I_Vendite_Acquisti!$E$25/30)*I_Vendite_Acquisti!Q48</f>
        <v>0</v>
      </c>
      <c r="Q69" s="95">
        <f>+(I_Vendite_Acquisti!$E$25/30)*I_Vendite_Acquisti!R48</f>
        <v>0</v>
      </c>
      <c r="R69" s="95">
        <f>+(I_Vendite_Acquisti!$E$25/30)*I_Vendite_Acquisti!S48</f>
        <v>0</v>
      </c>
      <c r="S69" s="95">
        <f>+(I_Vendite_Acquisti!$E$25/30)*I_Vendite_Acquisti!T48</f>
        <v>0</v>
      </c>
      <c r="T69" s="95">
        <f>+(I_Vendite_Acquisti!$E$25/30)*I_Vendite_Acquisti!U48</f>
        <v>0</v>
      </c>
      <c r="U69" s="95">
        <f>+(I_Vendite_Acquisti!$E$25/30)*I_Vendite_Acquisti!V48</f>
        <v>0</v>
      </c>
      <c r="V69" s="95">
        <f>+(I_Vendite_Acquisti!$E$25/30)*I_Vendite_Acquisti!W48</f>
        <v>0</v>
      </c>
      <c r="W69" s="95">
        <f>+(I_Vendite_Acquisti!$E$25/30)*I_Vendite_Acquisti!X48</f>
        <v>0</v>
      </c>
      <c r="X69" s="95">
        <f>+(I_Vendite_Acquisti!$E$25/30)*I_Vendite_Acquisti!Y48</f>
        <v>0</v>
      </c>
      <c r="Y69" s="95">
        <f>+(I_Vendite_Acquisti!$E$25/30)*I_Vendite_Acquisti!Z48</f>
        <v>0</v>
      </c>
      <c r="Z69" s="95">
        <f>+(I_Vendite_Acquisti!$E$25/30)*I_Vendite_Acquisti!AA48</f>
        <v>0</v>
      </c>
      <c r="AA69" s="95">
        <f>+(I_Vendite_Acquisti!$E$25/30)*I_Vendite_Acquisti!AB48</f>
        <v>0</v>
      </c>
      <c r="AB69" s="95">
        <f>+(I_Vendite_Acquisti!$E$25/30)*I_Vendite_Acquisti!AC48</f>
        <v>0</v>
      </c>
      <c r="AC69" s="95">
        <f>+(I_Vendite_Acquisti!$E$25/30)*I_Vendite_Acquisti!AD48</f>
        <v>0</v>
      </c>
      <c r="AD69" s="95">
        <f>+(I_Vendite_Acquisti!$E$25/30)*I_Vendite_Acquisti!AE48</f>
        <v>0</v>
      </c>
      <c r="AE69" s="95">
        <f>+(I_Vendite_Acquisti!$E$25/30)*I_Vendite_Acquisti!AF48</f>
        <v>0</v>
      </c>
      <c r="AF69" s="95">
        <f>+(I_Vendite_Acquisti!$E$25/30)*I_Vendite_Acquisti!AG48</f>
        <v>0</v>
      </c>
      <c r="AG69" s="95">
        <f>+(I_Vendite_Acquisti!$E$25/30)*I_Vendite_Acquisti!AH48</f>
        <v>0</v>
      </c>
      <c r="AH69" s="95">
        <f>+(I_Vendite_Acquisti!$E$25/30)*I_Vendite_Acquisti!AI48</f>
        <v>0</v>
      </c>
      <c r="AI69" s="95">
        <f>+(I_Vendite_Acquisti!$E$25/30)*I_Vendite_Acquisti!AJ48</f>
        <v>0</v>
      </c>
      <c r="AJ69" s="95">
        <f>+(I_Vendite_Acquisti!$E$25/30)*I_Vendite_Acquisti!AK48</f>
        <v>0</v>
      </c>
      <c r="AK69" s="95">
        <f>+(I_Vendite_Acquisti!$E$25/30)*I_Vendite_Acquisti!AL48</f>
        <v>0</v>
      </c>
      <c r="AL69" s="95">
        <f>+(I_Vendite_Acquisti!$E$25/30)*I_Vendite_Acquisti!AM48</f>
        <v>0</v>
      </c>
      <c r="AM69" s="95">
        <f>+(I_Vendite_Acquisti!$E$25/30)*I_Vendite_Acquisti!AN48</f>
        <v>0</v>
      </c>
      <c r="AN69" s="96">
        <f>+(I_Vendite_Acquisti!$E$25/30)*I_Vendite_Acquisti!AO48</f>
        <v>0</v>
      </c>
    </row>
    <row r="70" spans="2:40" ht="14.4" x14ac:dyDescent="0.3">
      <c r="B70" s="17"/>
      <c r="C70" s="51" t="str">
        <f t="shared" si="12"/>
        <v>Prodotto 18</v>
      </c>
      <c r="D70" s="259"/>
      <c r="E70" s="94">
        <f>+(I_Vendite_Acquisti!$E$26/30)*I_Vendite_Acquisti!F49</f>
        <v>0</v>
      </c>
      <c r="F70" s="95">
        <f>+(I_Vendite_Acquisti!$E$26/30)*I_Vendite_Acquisti!G49</f>
        <v>0</v>
      </c>
      <c r="G70" s="95">
        <f>+(I_Vendite_Acquisti!$E$26/30)*I_Vendite_Acquisti!H49</f>
        <v>0</v>
      </c>
      <c r="H70" s="95">
        <f>+(I_Vendite_Acquisti!$E$26/30)*I_Vendite_Acquisti!I49</f>
        <v>0</v>
      </c>
      <c r="I70" s="95">
        <f>+(I_Vendite_Acquisti!$E$26/30)*I_Vendite_Acquisti!J49</f>
        <v>0</v>
      </c>
      <c r="J70" s="95">
        <f>+(I_Vendite_Acquisti!$E$26/30)*I_Vendite_Acquisti!K49</f>
        <v>0</v>
      </c>
      <c r="K70" s="95">
        <f>+(I_Vendite_Acquisti!$E$26/30)*I_Vendite_Acquisti!L49</f>
        <v>0</v>
      </c>
      <c r="L70" s="95">
        <f>+(I_Vendite_Acquisti!$E$26/30)*I_Vendite_Acquisti!M49</f>
        <v>0</v>
      </c>
      <c r="M70" s="95">
        <f>+(I_Vendite_Acquisti!$E$26/30)*I_Vendite_Acquisti!N49</f>
        <v>0</v>
      </c>
      <c r="N70" s="95">
        <f>+(I_Vendite_Acquisti!$E$26/30)*I_Vendite_Acquisti!O49</f>
        <v>0</v>
      </c>
      <c r="O70" s="95">
        <f>+(I_Vendite_Acquisti!$E$26/30)*I_Vendite_Acquisti!P49</f>
        <v>0</v>
      </c>
      <c r="P70" s="95">
        <f>+(I_Vendite_Acquisti!$E$26/30)*I_Vendite_Acquisti!Q49</f>
        <v>0</v>
      </c>
      <c r="Q70" s="95">
        <f>+(I_Vendite_Acquisti!$E$26/30)*I_Vendite_Acquisti!R49</f>
        <v>0</v>
      </c>
      <c r="R70" s="95">
        <f>+(I_Vendite_Acquisti!$E$26/30)*I_Vendite_Acquisti!S49</f>
        <v>0</v>
      </c>
      <c r="S70" s="95">
        <f>+(I_Vendite_Acquisti!$E$26/30)*I_Vendite_Acquisti!T49</f>
        <v>0</v>
      </c>
      <c r="T70" s="95">
        <f>+(I_Vendite_Acquisti!$E$26/30)*I_Vendite_Acquisti!U49</f>
        <v>0</v>
      </c>
      <c r="U70" s="95">
        <f>+(I_Vendite_Acquisti!$E$26/30)*I_Vendite_Acquisti!V49</f>
        <v>0</v>
      </c>
      <c r="V70" s="95">
        <f>+(I_Vendite_Acquisti!$E$26/30)*I_Vendite_Acquisti!W49</f>
        <v>0</v>
      </c>
      <c r="W70" s="95">
        <f>+(I_Vendite_Acquisti!$E$26/30)*I_Vendite_Acquisti!X49</f>
        <v>0</v>
      </c>
      <c r="X70" s="95">
        <f>+(I_Vendite_Acquisti!$E$26/30)*I_Vendite_Acquisti!Y49</f>
        <v>0</v>
      </c>
      <c r="Y70" s="95">
        <f>+(I_Vendite_Acquisti!$E$26/30)*I_Vendite_Acquisti!Z49</f>
        <v>0</v>
      </c>
      <c r="Z70" s="95">
        <f>+(I_Vendite_Acquisti!$E$26/30)*I_Vendite_Acquisti!AA49</f>
        <v>0</v>
      </c>
      <c r="AA70" s="95">
        <f>+(I_Vendite_Acquisti!$E$26/30)*I_Vendite_Acquisti!AB49</f>
        <v>0</v>
      </c>
      <c r="AB70" s="95">
        <f>+(I_Vendite_Acquisti!$E$26/30)*I_Vendite_Acquisti!AC49</f>
        <v>0</v>
      </c>
      <c r="AC70" s="95">
        <f>+(I_Vendite_Acquisti!$E$26/30)*I_Vendite_Acquisti!AD49</f>
        <v>0</v>
      </c>
      <c r="AD70" s="95">
        <f>+(I_Vendite_Acquisti!$E$26/30)*I_Vendite_Acquisti!AE49</f>
        <v>0</v>
      </c>
      <c r="AE70" s="95">
        <f>+(I_Vendite_Acquisti!$E$26/30)*I_Vendite_Acquisti!AF49</f>
        <v>0</v>
      </c>
      <c r="AF70" s="95">
        <f>+(I_Vendite_Acquisti!$E$26/30)*I_Vendite_Acquisti!AG49</f>
        <v>0</v>
      </c>
      <c r="AG70" s="95">
        <f>+(I_Vendite_Acquisti!$E$26/30)*I_Vendite_Acquisti!AH49</f>
        <v>0</v>
      </c>
      <c r="AH70" s="95">
        <f>+(I_Vendite_Acquisti!$E$26/30)*I_Vendite_Acquisti!AI49</f>
        <v>0</v>
      </c>
      <c r="AI70" s="95">
        <f>+(I_Vendite_Acquisti!$E$26/30)*I_Vendite_Acquisti!AJ49</f>
        <v>0</v>
      </c>
      <c r="AJ70" s="95">
        <f>+(I_Vendite_Acquisti!$E$26/30)*I_Vendite_Acquisti!AK49</f>
        <v>0</v>
      </c>
      <c r="AK70" s="95">
        <f>+(I_Vendite_Acquisti!$E$26/30)*I_Vendite_Acquisti!AL49</f>
        <v>0</v>
      </c>
      <c r="AL70" s="95">
        <f>+(I_Vendite_Acquisti!$E$26/30)*I_Vendite_Acquisti!AM49</f>
        <v>0</v>
      </c>
      <c r="AM70" s="95">
        <f>+(I_Vendite_Acquisti!$E$26/30)*I_Vendite_Acquisti!AN49</f>
        <v>0</v>
      </c>
      <c r="AN70" s="96">
        <f>+(I_Vendite_Acquisti!$E$26/30)*I_Vendite_Acquisti!AO49</f>
        <v>0</v>
      </c>
    </row>
    <row r="71" spans="2:40" ht="14.4" x14ac:dyDescent="0.3">
      <c r="B71" s="17"/>
      <c r="C71" s="51" t="str">
        <f t="shared" si="12"/>
        <v>Prodotto 19</v>
      </c>
      <c r="D71" s="259"/>
      <c r="E71" s="94">
        <f>+(I_Vendite_Acquisti!$E$27/30)*I_Vendite_Acquisti!F50</f>
        <v>0</v>
      </c>
      <c r="F71" s="95">
        <f>+(I_Vendite_Acquisti!$E$27/30)*I_Vendite_Acquisti!G50</f>
        <v>0</v>
      </c>
      <c r="G71" s="95">
        <f>+(I_Vendite_Acquisti!$E$27/30)*I_Vendite_Acquisti!H50</f>
        <v>0</v>
      </c>
      <c r="H71" s="95">
        <f>+(I_Vendite_Acquisti!$E$27/30)*I_Vendite_Acquisti!I50</f>
        <v>0</v>
      </c>
      <c r="I71" s="95">
        <f>+(I_Vendite_Acquisti!$E$27/30)*I_Vendite_Acquisti!J50</f>
        <v>0</v>
      </c>
      <c r="J71" s="95">
        <f>+(I_Vendite_Acquisti!$E$27/30)*I_Vendite_Acquisti!K50</f>
        <v>0</v>
      </c>
      <c r="K71" s="95">
        <f>+(I_Vendite_Acquisti!$E$27/30)*I_Vendite_Acquisti!L50</f>
        <v>0</v>
      </c>
      <c r="L71" s="95">
        <f>+(I_Vendite_Acquisti!$E$27/30)*I_Vendite_Acquisti!M50</f>
        <v>0</v>
      </c>
      <c r="M71" s="95">
        <f>+(I_Vendite_Acquisti!$E$27/30)*I_Vendite_Acquisti!N50</f>
        <v>0</v>
      </c>
      <c r="N71" s="95">
        <f>+(I_Vendite_Acquisti!$E$27/30)*I_Vendite_Acquisti!O50</f>
        <v>0</v>
      </c>
      <c r="O71" s="95">
        <f>+(I_Vendite_Acquisti!$E$27/30)*I_Vendite_Acquisti!P50</f>
        <v>0</v>
      </c>
      <c r="P71" s="95">
        <f>+(I_Vendite_Acquisti!$E$27/30)*I_Vendite_Acquisti!Q50</f>
        <v>0</v>
      </c>
      <c r="Q71" s="95">
        <f>+(I_Vendite_Acquisti!$E$27/30)*I_Vendite_Acquisti!R50</f>
        <v>0</v>
      </c>
      <c r="R71" s="95">
        <f>+(I_Vendite_Acquisti!$E$27/30)*I_Vendite_Acquisti!S50</f>
        <v>0</v>
      </c>
      <c r="S71" s="95">
        <f>+(I_Vendite_Acquisti!$E$27/30)*I_Vendite_Acquisti!T50</f>
        <v>0</v>
      </c>
      <c r="T71" s="95">
        <f>+(I_Vendite_Acquisti!$E$27/30)*I_Vendite_Acquisti!U50</f>
        <v>0</v>
      </c>
      <c r="U71" s="95">
        <f>+(I_Vendite_Acquisti!$E$27/30)*I_Vendite_Acquisti!V50</f>
        <v>0</v>
      </c>
      <c r="V71" s="95">
        <f>+(I_Vendite_Acquisti!$E$27/30)*I_Vendite_Acquisti!W50</f>
        <v>0</v>
      </c>
      <c r="W71" s="95">
        <f>+(I_Vendite_Acquisti!$E$27/30)*I_Vendite_Acquisti!X50</f>
        <v>0</v>
      </c>
      <c r="X71" s="95">
        <f>+(I_Vendite_Acquisti!$E$27/30)*I_Vendite_Acquisti!Y50</f>
        <v>0</v>
      </c>
      <c r="Y71" s="95">
        <f>+(I_Vendite_Acquisti!$E$27/30)*I_Vendite_Acquisti!Z50</f>
        <v>0</v>
      </c>
      <c r="Z71" s="95">
        <f>+(I_Vendite_Acquisti!$E$27/30)*I_Vendite_Acquisti!AA50</f>
        <v>0</v>
      </c>
      <c r="AA71" s="95">
        <f>+(I_Vendite_Acquisti!$E$27/30)*I_Vendite_Acquisti!AB50</f>
        <v>0</v>
      </c>
      <c r="AB71" s="95">
        <f>+(I_Vendite_Acquisti!$E$27/30)*I_Vendite_Acquisti!AC50</f>
        <v>0</v>
      </c>
      <c r="AC71" s="95">
        <f>+(I_Vendite_Acquisti!$E$27/30)*I_Vendite_Acquisti!AD50</f>
        <v>0</v>
      </c>
      <c r="AD71" s="95">
        <f>+(I_Vendite_Acquisti!$E$27/30)*I_Vendite_Acquisti!AE50</f>
        <v>0</v>
      </c>
      <c r="AE71" s="95">
        <f>+(I_Vendite_Acquisti!$E$27/30)*I_Vendite_Acquisti!AF50</f>
        <v>0</v>
      </c>
      <c r="AF71" s="95">
        <f>+(I_Vendite_Acquisti!$E$27/30)*I_Vendite_Acquisti!AG50</f>
        <v>0</v>
      </c>
      <c r="AG71" s="95">
        <f>+(I_Vendite_Acquisti!$E$27/30)*I_Vendite_Acquisti!AH50</f>
        <v>0</v>
      </c>
      <c r="AH71" s="95">
        <f>+(I_Vendite_Acquisti!$E$27/30)*I_Vendite_Acquisti!AI50</f>
        <v>0</v>
      </c>
      <c r="AI71" s="95">
        <f>+(I_Vendite_Acquisti!$E$27/30)*I_Vendite_Acquisti!AJ50</f>
        <v>0</v>
      </c>
      <c r="AJ71" s="95">
        <f>+(I_Vendite_Acquisti!$E$27/30)*I_Vendite_Acquisti!AK50</f>
        <v>0</v>
      </c>
      <c r="AK71" s="95">
        <f>+(I_Vendite_Acquisti!$E$27/30)*I_Vendite_Acquisti!AL50</f>
        <v>0</v>
      </c>
      <c r="AL71" s="95">
        <f>+(I_Vendite_Acquisti!$E$27/30)*I_Vendite_Acquisti!AM50</f>
        <v>0</v>
      </c>
      <c r="AM71" s="95">
        <f>+(I_Vendite_Acquisti!$E$27/30)*I_Vendite_Acquisti!AN50</f>
        <v>0</v>
      </c>
      <c r="AN71" s="96">
        <f>+(I_Vendite_Acquisti!$E$27/30)*I_Vendite_Acquisti!AO50</f>
        <v>0</v>
      </c>
    </row>
    <row r="72" spans="2:40" ht="15" thickBot="1" x14ac:dyDescent="0.35">
      <c r="C72" s="52" t="str">
        <f t="shared" si="12"/>
        <v>Prodotto 20</v>
      </c>
      <c r="D72" s="260"/>
      <c r="E72" s="97">
        <f>+(I_Vendite_Acquisti!$E$28/30)*I_Vendite_Acquisti!F51</f>
        <v>0</v>
      </c>
      <c r="F72" s="98">
        <f>+(I_Vendite_Acquisti!$E$28/30)*I_Vendite_Acquisti!G51</f>
        <v>0</v>
      </c>
      <c r="G72" s="98">
        <f>+(I_Vendite_Acquisti!$E$28/30)*I_Vendite_Acquisti!H51</f>
        <v>0</v>
      </c>
      <c r="H72" s="98">
        <f>+(I_Vendite_Acquisti!$E$28/30)*I_Vendite_Acquisti!I51</f>
        <v>0</v>
      </c>
      <c r="I72" s="98">
        <f>+(I_Vendite_Acquisti!$E$28/30)*I_Vendite_Acquisti!J51</f>
        <v>0</v>
      </c>
      <c r="J72" s="98">
        <f>+(I_Vendite_Acquisti!$E$28/30)*I_Vendite_Acquisti!K51</f>
        <v>0</v>
      </c>
      <c r="K72" s="98">
        <f>+(I_Vendite_Acquisti!$E$28/30)*I_Vendite_Acquisti!L51</f>
        <v>0</v>
      </c>
      <c r="L72" s="98">
        <f>+(I_Vendite_Acquisti!$E$28/30)*I_Vendite_Acquisti!M51</f>
        <v>0</v>
      </c>
      <c r="M72" s="98">
        <f>+(I_Vendite_Acquisti!$E$28/30)*I_Vendite_Acquisti!N51</f>
        <v>0</v>
      </c>
      <c r="N72" s="98">
        <f>+(I_Vendite_Acquisti!$E$28/30)*I_Vendite_Acquisti!O51</f>
        <v>0</v>
      </c>
      <c r="O72" s="98">
        <f>+(I_Vendite_Acquisti!$E$28/30)*I_Vendite_Acquisti!P51</f>
        <v>0</v>
      </c>
      <c r="P72" s="98">
        <f>+(I_Vendite_Acquisti!$E$28/30)*I_Vendite_Acquisti!Q51</f>
        <v>0</v>
      </c>
      <c r="Q72" s="98">
        <f>+(I_Vendite_Acquisti!$E$28/30)*I_Vendite_Acquisti!R51</f>
        <v>0</v>
      </c>
      <c r="R72" s="98">
        <f>+(I_Vendite_Acquisti!$E$28/30)*I_Vendite_Acquisti!S51</f>
        <v>0</v>
      </c>
      <c r="S72" s="98">
        <f>+(I_Vendite_Acquisti!$E$28/30)*I_Vendite_Acquisti!T51</f>
        <v>0</v>
      </c>
      <c r="T72" s="98">
        <f>+(I_Vendite_Acquisti!$E$28/30)*I_Vendite_Acquisti!U51</f>
        <v>0</v>
      </c>
      <c r="U72" s="98">
        <f>+(I_Vendite_Acquisti!$E$28/30)*I_Vendite_Acquisti!V51</f>
        <v>0</v>
      </c>
      <c r="V72" s="98">
        <f>+(I_Vendite_Acquisti!$E$28/30)*I_Vendite_Acquisti!W51</f>
        <v>0</v>
      </c>
      <c r="W72" s="98">
        <f>+(I_Vendite_Acquisti!$E$28/30)*I_Vendite_Acquisti!X51</f>
        <v>0</v>
      </c>
      <c r="X72" s="98">
        <f>+(I_Vendite_Acquisti!$E$28/30)*I_Vendite_Acquisti!Y51</f>
        <v>0</v>
      </c>
      <c r="Y72" s="98">
        <f>+(I_Vendite_Acquisti!$E$28/30)*I_Vendite_Acquisti!Z51</f>
        <v>0</v>
      </c>
      <c r="Z72" s="98">
        <f>+(I_Vendite_Acquisti!$E$28/30)*I_Vendite_Acquisti!AA51</f>
        <v>0</v>
      </c>
      <c r="AA72" s="98">
        <f>+(I_Vendite_Acquisti!$E$28/30)*I_Vendite_Acquisti!AB51</f>
        <v>0</v>
      </c>
      <c r="AB72" s="98">
        <f>+(I_Vendite_Acquisti!$E$28/30)*I_Vendite_Acquisti!AC51</f>
        <v>0</v>
      </c>
      <c r="AC72" s="98">
        <f>+(I_Vendite_Acquisti!$E$28/30)*I_Vendite_Acquisti!AD51</f>
        <v>0</v>
      </c>
      <c r="AD72" s="98">
        <f>+(I_Vendite_Acquisti!$E$28/30)*I_Vendite_Acquisti!AE51</f>
        <v>0</v>
      </c>
      <c r="AE72" s="98">
        <f>+(I_Vendite_Acquisti!$E$28/30)*I_Vendite_Acquisti!AF51</f>
        <v>0</v>
      </c>
      <c r="AF72" s="98">
        <f>+(I_Vendite_Acquisti!$E$28/30)*I_Vendite_Acquisti!AG51</f>
        <v>0</v>
      </c>
      <c r="AG72" s="98">
        <f>+(I_Vendite_Acquisti!$E$28/30)*I_Vendite_Acquisti!AH51</f>
        <v>0</v>
      </c>
      <c r="AH72" s="98">
        <f>+(I_Vendite_Acquisti!$E$28/30)*I_Vendite_Acquisti!AI51</f>
        <v>0</v>
      </c>
      <c r="AI72" s="98">
        <f>+(I_Vendite_Acquisti!$E$28/30)*I_Vendite_Acquisti!AJ51</f>
        <v>0</v>
      </c>
      <c r="AJ72" s="98">
        <f>+(I_Vendite_Acquisti!$E$28/30)*I_Vendite_Acquisti!AK51</f>
        <v>0</v>
      </c>
      <c r="AK72" s="98">
        <f>+(I_Vendite_Acquisti!$E$28/30)*I_Vendite_Acquisti!AL51</f>
        <v>0</v>
      </c>
      <c r="AL72" s="98">
        <f>+(I_Vendite_Acquisti!$E$28/30)*I_Vendite_Acquisti!AM51</f>
        <v>0</v>
      </c>
      <c r="AM72" s="98">
        <f>+(I_Vendite_Acquisti!$E$28/30)*I_Vendite_Acquisti!AN51</f>
        <v>0</v>
      </c>
      <c r="AN72" s="99">
        <f>+(I_Vendite_Acquisti!$E$28/30)*I_Vendite_Acquisti!AO51</f>
        <v>0</v>
      </c>
    </row>
    <row r="73" spans="2:40" x14ac:dyDescent="0.25">
      <c r="B73" s="1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2:40" ht="12.6" thickBot="1" x14ac:dyDescent="0.3">
      <c r="C74" s="1" t="s">
        <v>180</v>
      </c>
      <c r="E74" s="19">
        <f>+E8</f>
        <v>42766</v>
      </c>
      <c r="F74" s="19">
        <f t="shared" ref="F74:AN74" si="13">+F8</f>
        <v>42794</v>
      </c>
      <c r="G74" s="19">
        <f t="shared" si="13"/>
        <v>42825</v>
      </c>
      <c r="H74" s="19">
        <f t="shared" si="13"/>
        <v>42855</v>
      </c>
      <c r="I74" s="19">
        <f t="shared" si="13"/>
        <v>42886</v>
      </c>
      <c r="J74" s="19">
        <f t="shared" si="13"/>
        <v>42916</v>
      </c>
      <c r="K74" s="19">
        <f t="shared" si="13"/>
        <v>42947</v>
      </c>
      <c r="L74" s="19">
        <f t="shared" si="13"/>
        <v>42978</v>
      </c>
      <c r="M74" s="19">
        <f t="shared" si="13"/>
        <v>43008</v>
      </c>
      <c r="N74" s="19">
        <f t="shared" si="13"/>
        <v>43039</v>
      </c>
      <c r="O74" s="19">
        <f t="shared" si="13"/>
        <v>43069</v>
      </c>
      <c r="P74" s="19">
        <f t="shared" si="13"/>
        <v>43100</v>
      </c>
      <c r="Q74" s="19">
        <f t="shared" si="13"/>
        <v>43131</v>
      </c>
      <c r="R74" s="19">
        <f t="shared" si="13"/>
        <v>43159</v>
      </c>
      <c r="S74" s="19">
        <f t="shared" si="13"/>
        <v>43190</v>
      </c>
      <c r="T74" s="19">
        <f t="shared" si="13"/>
        <v>43220</v>
      </c>
      <c r="U74" s="19">
        <f t="shared" si="13"/>
        <v>43251</v>
      </c>
      <c r="V74" s="19">
        <f t="shared" si="13"/>
        <v>43281</v>
      </c>
      <c r="W74" s="19">
        <f t="shared" si="13"/>
        <v>43312</v>
      </c>
      <c r="X74" s="19">
        <f t="shared" si="13"/>
        <v>43343</v>
      </c>
      <c r="Y74" s="19">
        <f t="shared" si="13"/>
        <v>43373</v>
      </c>
      <c r="Z74" s="19">
        <f t="shared" si="13"/>
        <v>43404</v>
      </c>
      <c r="AA74" s="19">
        <f t="shared" si="13"/>
        <v>43434</v>
      </c>
      <c r="AB74" s="19">
        <f t="shared" si="13"/>
        <v>43465</v>
      </c>
      <c r="AC74" s="19">
        <f t="shared" si="13"/>
        <v>43496</v>
      </c>
      <c r="AD74" s="19">
        <f t="shared" si="13"/>
        <v>43524</v>
      </c>
      <c r="AE74" s="19">
        <f t="shared" si="13"/>
        <v>43555</v>
      </c>
      <c r="AF74" s="19">
        <f t="shared" si="13"/>
        <v>43585</v>
      </c>
      <c r="AG74" s="19">
        <f t="shared" si="13"/>
        <v>43616</v>
      </c>
      <c r="AH74" s="19">
        <f t="shared" si="13"/>
        <v>43646</v>
      </c>
      <c r="AI74" s="19">
        <f t="shared" si="13"/>
        <v>43677</v>
      </c>
      <c r="AJ74" s="19">
        <f t="shared" si="13"/>
        <v>43708</v>
      </c>
      <c r="AK74" s="19">
        <f t="shared" si="13"/>
        <v>43738</v>
      </c>
      <c r="AL74" s="19">
        <f t="shared" si="13"/>
        <v>43769</v>
      </c>
      <c r="AM74" s="19">
        <f t="shared" si="13"/>
        <v>43799</v>
      </c>
      <c r="AN74" s="19">
        <f t="shared" si="13"/>
        <v>43830</v>
      </c>
    </row>
    <row r="75" spans="2:40" ht="14.4" x14ac:dyDescent="0.3">
      <c r="C75" s="50" t="str">
        <f>+C53</f>
        <v>Prodotto 1</v>
      </c>
      <c r="D75" s="256"/>
      <c r="E75" s="101">
        <f>+E53-D53</f>
        <v>-500</v>
      </c>
      <c r="F75" s="101">
        <f>+F53-E53</f>
        <v>0</v>
      </c>
      <c r="G75" s="101">
        <f t="shared" ref="G75:AN75" si="14">+G53-F53</f>
        <v>0</v>
      </c>
      <c r="H75" s="101">
        <f t="shared" si="14"/>
        <v>0</v>
      </c>
      <c r="I75" s="101">
        <f t="shared" si="14"/>
        <v>0</v>
      </c>
      <c r="J75" s="101">
        <f t="shared" si="14"/>
        <v>0</v>
      </c>
      <c r="K75" s="101">
        <f t="shared" si="14"/>
        <v>0</v>
      </c>
      <c r="L75" s="101">
        <f t="shared" si="14"/>
        <v>0</v>
      </c>
      <c r="M75" s="101">
        <f t="shared" si="14"/>
        <v>0</v>
      </c>
      <c r="N75" s="101">
        <f t="shared" si="14"/>
        <v>0</v>
      </c>
      <c r="O75" s="101">
        <f t="shared" si="14"/>
        <v>0</v>
      </c>
      <c r="P75" s="101">
        <f t="shared" si="14"/>
        <v>0</v>
      </c>
      <c r="Q75" s="101">
        <f t="shared" si="14"/>
        <v>0</v>
      </c>
      <c r="R75" s="101">
        <f t="shared" si="14"/>
        <v>0</v>
      </c>
      <c r="S75" s="101">
        <f t="shared" si="14"/>
        <v>0</v>
      </c>
      <c r="T75" s="101">
        <f t="shared" si="14"/>
        <v>0</v>
      </c>
      <c r="U75" s="101">
        <f t="shared" si="14"/>
        <v>0</v>
      </c>
      <c r="V75" s="101">
        <f t="shared" si="14"/>
        <v>0</v>
      </c>
      <c r="W75" s="101">
        <f t="shared" si="14"/>
        <v>0</v>
      </c>
      <c r="X75" s="101">
        <f t="shared" si="14"/>
        <v>0</v>
      </c>
      <c r="Y75" s="101">
        <f t="shared" si="14"/>
        <v>0</v>
      </c>
      <c r="Z75" s="101">
        <f t="shared" si="14"/>
        <v>0</v>
      </c>
      <c r="AA75" s="101">
        <f t="shared" si="14"/>
        <v>0</v>
      </c>
      <c r="AB75" s="101">
        <f t="shared" si="14"/>
        <v>0</v>
      </c>
      <c r="AC75" s="101">
        <f t="shared" si="14"/>
        <v>0</v>
      </c>
      <c r="AD75" s="101">
        <f t="shared" si="14"/>
        <v>0</v>
      </c>
      <c r="AE75" s="101">
        <f t="shared" si="14"/>
        <v>0</v>
      </c>
      <c r="AF75" s="101">
        <f t="shared" si="14"/>
        <v>0</v>
      </c>
      <c r="AG75" s="101">
        <f t="shared" si="14"/>
        <v>0</v>
      </c>
      <c r="AH75" s="101">
        <f t="shared" si="14"/>
        <v>0</v>
      </c>
      <c r="AI75" s="101">
        <f t="shared" si="14"/>
        <v>0</v>
      </c>
      <c r="AJ75" s="101">
        <f t="shared" si="14"/>
        <v>0</v>
      </c>
      <c r="AK75" s="101">
        <f t="shared" si="14"/>
        <v>0</v>
      </c>
      <c r="AL75" s="101">
        <f t="shared" si="14"/>
        <v>0</v>
      </c>
      <c r="AM75" s="101">
        <f t="shared" si="14"/>
        <v>0</v>
      </c>
      <c r="AN75" s="102">
        <f t="shared" si="14"/>
        <v>0</v>
      </c>
    </row>
    <row r="76" spans="2:40" ht="14.4" x14ac:dyDescent="0.3">
      <c r="C76" s="51" t="str">
        <f t="shared" ref="C76:C93" si="15">+C54</f>
        <v>Prodotto 2</v>
      </c>
      <c r="D76" s="257"/>
      <c r="E76" s="104">
        <f t="shared" ref="E76:F94" si="16">+E54-D54</f>
        <v>-250</v>
      </c>
      <c r="F76" s="104">
        <f t="shared" si="16"/>
        <v>0</v>
      </c>
      <c r="G76" s="104">
        <f t="shared" ref="G76:AN76" si="17">+G54-F54</f>
        <v>0</v>
      </c>
      <c r="H76" s="104">
        <f t="shared" si="17"/>
        <v>0</v>
      </c>
      <c r="I76" s="104">
        <f t="shared" si="17"/>
        <v>0</v>
      </c>
      <c r="J76" s="104">
        <f t="shared" si="17"/>
        <v>0</v>
      </c>
      <c r="K76" s="104">
        <f t="shared" si="17"/>
        <v>0</v>
      </c>
      <c r="L76" s="104">
        <f t="shared" si="17"/>
        <v>0</v>
      </c>
      <c r="M76" s="104">
        <f t="shared" si="17"/>
        <v>0</v>
      </c>
      <c r="N76" s="104">
        <f t="shared" si="17"/>
        <v>0</v>
      </c>
      <c r="O76" s="104">
        <f t="shared" si="17"/>
        <v>0</v>
      </c>
      <c r="P76" s="104">
        <f t="shared" si="17"/>
        <v>0</v>
      </c>
      <c r="Q76" s="104">
        <f t="shared" si="17"/>
        <v>0</v>
      </c>
      <c r="R76" s="104">
        <f t="shared" si="17"/>
        <v>0</v>
      </c>
      <c r="S76" s="104">
        <f t="shared" si="17"/>
        <v>0</v>
      </c>
      <c r="T76" s="104">
        <f t="shared" si="17"/>
        <v>0</v>
      </c>
      <c r="U76" s="104">
        <f t="shared" si="17"/>
        <v>0</v>
      </c>
      <c r="V76" s="104">
        <f t="shared" si="17"/>
        <v>0</v>
      </c>
      <c r="W76" s="104">
        <f t="shared" si="17"/>
        <v>0</v>
      </c>
      <c r="X76" s="104">
        <f t="shared" si="17"/>
        <v>0</v>
      </c>
      <c r="Y76" s="104">
        <f t="shared" si="17"/>
        <v>0</v>
      </c>
      <c r="Z76" s="104">
        <f t="shared" si="17"/>
        <v>0</v>
      </c>
      <c r="AA76" s="104">
        <f t="shared" si="17"/>
        <v>0</v>
      </c>
      <c r="AB76" s="104">
        <f t="shared" si="17"/>
        <v>0</v>
      </c>
      <c r="AC76" s="104">
        <f t="shared" si="17"/>
        <v>0</v>
      </c>
      <c r="AD76" s="104">
        <f t="shared" si="17"/>
        <v>0</v>
      </c>
      <c r="AE76" s="104">
        <f t="shared" si="17"/>
        <v>0</v>
      </c>
      <c r="AF76" s="104">
        <f t="shared" si="17"/>
        <v>0</v>
      </c>
      <c r="AG76" s="104">
        <f t="shared" si="17"/>
        <v>0</v>
      </c>
      <c r="AH76" s="104">
        <f t="shared" si="17"/>
        <v>0</v>
      </c>
      <c r="AI76" s="104">
        <f t="shared" si="17"/>
        <v>0</v>
      </c>
      <c r="AJ76" s="104">
        <f t="shared" si="17"/>
        <v>0</v>
      </c>
      <c r="AK76" s="104">
        <f t="shared" si="17"/>
        <v>0</v>
      </c>
      <c r="AL76" s="104">
        <f t="shared" si="17"/>
        <v>0</v>
      </c>
      <c r="AM76" s="104">
        <f t="shared" si="17"/>
        <v>0</v>
      </c>
      <c r="AN76" s="105">
        <f t="shared" si="17"/>
        <v>0</v>
      </c>
    </row>
    <row r="77" spans="2:40" ht="14.4" x14ac:dyDescent="0.3">
      <c r="B77" s="17"/>
      <c r="C77" s="51" t="str">
        <f t="shared" si="15"/>
        <v>Prodotto 3</v>
      </c>
      <c r="D77" s="257"/>
      <c r="E77" s="104">
        <f t="shared" si="16"/>
        <v>-200</v>
      </c>
      <c r="F77" s="104">
        <f t="shared" si="16"/>
        <v>0</v>
      </c>
      <c r="G77" s="104">
        <f t="shared" ref="G77:AN77" si="18">+G55-F55</f>
        <v>0</v>
      </c>
      <c r="H77" s="104">
        <f t="shared" si="18"/>
        <v>0</v>
      </c>
      <c r="I77" s="104">
        <f t="shared" si="18"/>
        <v>0</v>
      </c>
      <c r="J77" s="104">
        <f t="shared" si="18"/>
        <v>0</v>
      </c>
      <c r="K77" s="104">
        <f t="shared" si="18"/>
        <v>0</v>
      </c>
      <c r="L77" s="104">
        <f t="shared" si="18"/>
        <v>0</v>
      </c>
      <c r="M77" s="104">
        <f t="shared" si="18"/>
        <v>0</v>
      </c>
      <c r="N77" s="104">
        <f t="shared" si="18"/>
        <v>0</v>
      </c>
      <c r="O77" s="104">
        <f t="shared" si="18"/>
        <v>0</v>
      </c>
      <c r="P77" s="104">
        <f t="shared" si="18"/>
        <v>0</v>
      </c>
      <c r="Q77" s="104">
        <f t="shared" si="18"/>
        <v>0</v>
      </c>
      <c r="R77" s="104">
        <f t="shared" si="18"/>
        <v>0</v>
      </c>
      <c r="S77" s="104">
        <f t="shared" si="18"/>
        <v>0</v>
      </c>
      <c r="T77" s="104">
        <f t="shared" si="18"/>
        <v>0</v>
      </c>
      <c r="U77" s="104">
        <f t="shared" si="18"/>
        <v>0</v>
      </c>
      <c r="V77" s="104">
        <f t="shared" si="18"/>
        <v>0</v>
      </c>
      <c r="W77" s="104">
        <f t="shared" si="18"/>
        <v>0</v>
      </c>
      <c r="X77" s="104">
        <f t="shared" si="18"/>
        <v>0</v>
      </c>
      <c r="Y77" s="104">
        <f t="shared" si="18"/>
        <v>0</v>
      </c>
      <c r="Z77" s="104">
        <f t="shared" si="18"/>
        <v>0</v>
      </c>
      <c r="AA77" s="104">
        <f t="shared" si="18"/>
        <v>0</v>
      </c>
      <c r="AB77" s="104">
        <f t="shared" si="18"/>
        <v>0</v>
      </c>
      <c r="AC77" s="104">
        <f t="shared" si="18"/>
        <v>0</v>
      </c>
      <c r="AD77" s="104">
        <f t="shared" si="18"/>
        <v>0</v>
      </c>
      <c r="AE77" s="104">
        <f t="shared" si="18"/>
        <v>0</v>
      </c>
      <c r="AF77" s="104">
        <f t="shared" si="18"/>
        <v>0</v>
      </c>
      <c r="AG77" s="104">
        <f t="shared" si="18"/>
        <v>0</v>
      </c>
      <c r="AH77" s="104">
        <f t="shared" si="18"/>
        <v>0</v>
      </c>
      <c r="AI77" s="104">
        <f t="shared" si="18"/>
        <v>0</v>
      </c>
      <c r="AJ77" s="104">
        <f t="shared" si="18"/>
        <v>0</v>
      </c>
      <c r="AK77" s="104">
        <f t="shared" si="18"/>
        <v>0</v>
      </c>
      <c r="AL77" s="104">
        <f t="shared" si="18"/>
        <v>0</v>
      </c>
      <c r="AM77" s="104">
        <f t="shared" si="18"/>
        <v>0</v>
      </c>
      <c r="AN77" s="105">
        <f t="shared" si="18"/>
        <v>0</v>
      </c>
    </row>
    <row r="78" spans="2:40" ht="14.4" x14ac:dyDescent="0.3">
      <c r="C78" s="51" t="str">
        <f t="shared" si="15"/>
        <v>Prodotto 4</v>
      </c>
      <c r="D78" s="257"/>
      <c r="E78" s="104">
        <f t="shared" si="16"/>
        <v>-100</v>
      </c>
      <c r="F78" s="104">
        <f t="shared" si="16"/>
        <v>0</v>
      </c>
      <c r="G78" s="104">
        <f t="shared" ref="G78:AN78" si="19">+G56-F56</f>
        <v>0</v>
      </c>
      <c r="H78" s="104">
        <f t="shared" si="19"/>
        <v>0</v>
      </c>
      <c r="I78" s="104">
        <f t="shared" si="19"/>
        <v>0</v>
      </c>
      <c r="J78" s="104">
        <f t="shared" si="19"/>
        <v>0</v>
      </c>
      <c r="K78" s="104">
        <f t="shared" si="19"/>
        <v>0</v>
      </c>
      <c r="L78" s="104">
        <f t="shared" si="19"/>
        <v>0</v>
      </c>
      <c r="M78" s="104">
        <f t="shared" si="19"/>
        <v>0</v>
      </c>
      <c r="N78" s="104">
        <f t="shared" si="19"/>
        <v>0</v>
      </c>
      <c r="O78" s="104">
        <f t="shared" si="19"/>
        <v>0</v>
      </c>
      <c r="P78" s="104">
        <f t="shared" si="19"/>
        <v>0</v>
      </c>
      <c r="Q78" s="104">
        <f t="shared" si="19"/>
        <v>0</v>
      </c>
      <c r="R78" s="104">
        <f t="shared" si="19"/>
        <v>0</v>
      </c>
      <c r="S78" s="104">
        <f t="shared" si="19"/>
        <v>0</v>
      </c>
      <c r="T78" s="104">
        <f t="shared" si="19"/>
        <v>0</v>
      </c>
      <c r="U78" s="104">
        <f t="shared" si="19"/>
        <v>0</v>
      </c>
      <c r="V78" s="104">
        <f t="shared" si="19"/>
        <v>0</v>
      </c>
      <c r="W78" s="104">
        <f t="shared" si="19"/>
        <v>0</v>
      </c>
      <c r="X78" s="104">
        <f t="shared" si="19"/>
        <v>0</v>
      </c>
      <c r="Y78" s="104">
        <f t="shared" si="19"/>
        <v>0</v>
      </c>
      <c r="Z78" s="104">
        <f t="shared" si="19"/>
        <v>0</v>
      </c>
      <c r="AA78" s="104">
        <f t="shared" si="19"/>
        <v>0</v>
      </c>
      <c r="AB78" s="104">
        <f t="shared" si="19"/>
        <v>0</v>
      </c>
      <c r="AC78" s="104">
        <f t="shared" si="19"/>
        <v>0</v>
      </c>
      <c r="AD78" s="104">
        <f t="shared" si="19"/>
        <v>0</v>
      </c>
      <c r="AE78" s="104">
        <f t="shared" si="19"/>
        <v>0</v>
      </c>
      <c r="AF78" s="104">
        <f t="shared" si="19"/>
        <v>0</v>
      </c>
      <c r="AG78" s="104">
        <f t="shared" si="19"/>
        <v>0</v>
      </c>
      <c r="AH78" s="104">
        <f t="shared" si="19"/>
        <v>0</v>
      </c>
      <c r="AI78" s="104">
        <f t="shared" si="19"/>
        <v>0</v>
      </c>
      <c r="AJ78" s="104">
        <f t="shared" si="19"/>
        <v>0</v>
      </c>
      <c r="AK78" s="104">
        <f t="shared" si="19"/>
        <v>0</v>
      </c>
      <c r="AL78" s="104">
        <f t="shared" si="19"/>
        <v>0</v>
      </c>
      <c r="AM78" s="104">
        <f t="shared" si="19"/>
        <v>0</v>
      </c>
      <c r="AN78" s="105">
        <f t="shared" si="19"/>
        <v>0</v>
      </c>
    </row>
    <row r="79" spans="2:40" ht="14.4" x14ac:dyDescent="0.3">
      <c r="C79" s="51" t="str">
        <f t="shared" si="15"/>
        <v>Prodotto 5</v>
      </c>
      <c r="D79" s="257"/>
      <c r="E79" s="104">
        <f t="shared" si="16"/>
        <v>-300</v>
      </c>
      <c r="F79" s="104">
        <f t="shared" si="16"/>
        <v>0</v>
      </c>
      <c r="G79" s="104">
        <f t="shared" ref="G79:AN79" si="20">+G57-F57</f>
        <v>0</v>
      </c>
      <c r="H79" s="104">
        <f t="shared" si="20"/>
        <v>0</v>
      </c>
      <c r="I79" s="104">
        <f t="shared" si="20"/>
        <v>0</v>
      </c>
      <c r="J79" s="104">
        <f t="shared" si="20"/>
        <v>0</v>
      </c>
      <c r="K79" s="104">
        <f t="shared" si="20"/>
        <v>0</v>
      </c>
      <c r="L79" s="104">
        <f t="shared" si="20"/>
        <v>0</v>
      </c>
      <c r="M79" s="104">
        <f t="shared" si="20"/>
        <v>0</v>
      </c>
      <c r="N79" s="104">
        <f t="shared" si="20"/>
        <v>0</v>
      </c>
      <c r="O79" s="104">
        <f t="shared" si="20"/>
        <v>0</v>
      </c>
      <c r="P79" s="104">
        <f t="shared" si="20"/>
        <v>0</v>
      </c>
      <c r="Q79" s="104">
        <f t="shared" si="20"/>
        <v>0</v>
      </c>
      <c r="R79" s="104">
        <f t="shared" si="20"/>
        <v>0</v>
      </c>
      <c r="S79" s="104">
        <f t="shared" si="20"/>
        <v>0</v>
      </c>
      <c r="T79" s="104">
        <f t="shared" si="20"/>
        <v>0</v>
      </c>
      <c r="U79" s="104">
        <f t="shared" si="20"/>
        <v>0</v>
      </c>
      <c r="V79" s="104">
        <f t="shared" si="20"/>
        <v>0</v>
      </c>
      <c r="W79" s="104">
        <f t="shared" si="20"/>
        <v>0</v>
      </c>
      <c r="X79" s="104">
        <f t="shared" si="20"/>
        <v>0</v>
      </c>
      <c r="Y79" s="104">
        <f t="shared" si="20"/>
        <v>0</v>
      </c>
      <c r="Z79" s="104">
        <f t="shared" si="20"/>
        <v>0</v>
      </c>
      <c r="AA79" s="104">
        <f t="shared" si="20"/>
        <v>0</v>
      </c>
      <c r="AB79" s="104">
        <f t="shared" si="20"/>
        <v>0</v>
      </c>
      <c r="AC79" s="104">
        <f t="shared" si="20"/>
        <v>0</v>
      </c>
      <c r="AD79" s="104">
        <f t="shared" si="20"/>
        <v>0</v>
      </c>
      <c r="AE79" s="104">
        <f t="shared" si="20"/>
        <v>0</v>
      </c>
      <c r="AF79" s="104">
        <f t="shared" si="20"/>
        <v>0</v>
      </c>
      <c r="AG79" s="104">
        <f t="shared" si="20"/>
        <v>0</v>
      </c>
      <c r="AH79" s="104">
        <f t="shared" si="20"/>
        <v>0</v>
      </c>
      <c r="AI79" s="104">
        <f t="shared" si="20"/>
        <v>0</v>
      </c>
      <c r="AJ79" s="104">
        <f t="shared" si="20"/>
        <v>0</v>
      </c>
      <c r="AK79" s="104">
        <f t="shared" si="20"/>
        <v>0</v>
      </c>
      <c r="AL79" s="104">
        <f t="shared" si="20"/>
        <v>0</v>
      </c>
      <c r="AM79" s="104">
        <f t="shared" si="20"/>
        <v>0</v>
      </c>
      <c r="AN79" s="105">
        <f t="shared" si="20"/>
        <v>0</v>
      </c>
    </row>
    <row r="80" spans="2:40" ht="14.4" x14ac:dyDescent="0.3">
      <c r="B80" s="4"/>
      <c r="C80" s="51" t="str">
        <f t="shared" si="15"/>
        <v>Prodotto 6</v>
      </c>
      <c r="D80" s="257"/>
      <c r="E80" s="104">
        <f t="shared" si="16"/>
        <v>0</v>
      </c>
      <c r="F80" s="104">
        <f t="shared" si="16"/>
        <v>0</v>
      </c>
      <c r="G80" s="104">
        <f t="shared" ref="G80:AN80" si="21">+G58-F58</f>
        <v>0</v>
      </c>
      <c r="H80" s="104">
        <f t="shared" si="21"/>
        <v>0</v>
      </c>
      <c r="I80" s="104">
        <f t="shared" si="21"/>
        <v>0</v>
      </c>
      <c r="J80" s="104">
        <f t="shared" si="21"/>
        <v>0</v>
      </c>
      <c r="K80" s="104">
        <f t="shared" si="21"/>
        <v>0</v>
      </c>
      <c r="L80" s="104">
        <f t="shared" si="21"/>
        <v>0</v>
      </c>
      <c r="M80" s="104">
        <f t="shared" si="21"/>
        <v>0</v>
      </c>
      <c r="N80" s="104">
        <f t="shared" si="21"/>
        <v>0</v>
      </c>
      <c r="O80" s="104">
        <f t="shared" si="21"/>
        <v>0</v>
      </c>
      <c r="P80" s="104">
        <f t="shared" si="21"/>
        <v>0</v>
      </c>
      <c r="Q80" s="104">
        <f t="shared" si="21"/>
        <v>0</v>
      </c>
      <c r="R80" s="104">
        <f t="shared" si="21"/>
        <v>0</v>
      </c>
      <c r="S80" s="104">
        <f t="shared" si="21"/>
        <v>0</v>
      </c>
      <c r="T80" s="104">
        <f t="shared" si="21"/>
        <v>0</v>
      </c>
      <c r="U80" s="104">
        <f t="shared" si="21"/>
        <v>0</v>
      </c>
      <c r="V80" s="104">
        <f t="shared" si="21"/>
        <v>0</v>
      </c>
      <c r="W80" s="104">
        <f t="shared" si="21"/>
        <v>0</v>
      </c>
      <c r="X80" s="104">
        <f t="shared" si="21"/>
        <v>0</v>
      </c>
      <c r="Y80" s="104">
        <f t="shared" si="21"/>
        <v>0</v>
      </c>
      <c r="Z80" s="104">
        <f t="shared" si="21"/>
        <v>0</v>
      </c>
      <c r="AA80" s="104">
        <f t="shared" si="21"/>
        <v>0</v>
      </c>
      <c r="AB80" s="104">
        <f t="shared" si="21"/>
        <v>0</v>
      </c>
      <c r="AC80" s="104">
        <f t="shared" si="21"/>
        <v>0</v>
      </c>
      <c r="AD80" s="104">
        <f t="shared" si="21"/>
        <v>0</v>
      </c>
      <c r="AE80" s="104">
        <f t="shared" si="21"/>
        <v>0</v>
      </c>
      <c r="AF80" s="104">
        <f t="shared" si="21"/>
        <v>0</v>
      </c>
      <c r="AG80" s="104">
        <f t="shared" si="21"/>
        <v>0</v>
      </c>
      <c r="AH80" s="104">
        <f t="shared" si="21"/>
        <v>0</v>
      </c>
      <c r="AI80" s="104">
        <f t="shared" si="21"/>
        <v>0</v>
      </c>
      <c r="AJ80" s="104">
        <f t="shared" si="21"/>
        <v>0</v>
      </c>
      <c r="AK80" s="104">
        <f t="shared" si="21"/>
        <v>0</v>
      </c>
      <c r="AL80" s="104">
        <f t="shared" si="21"/>
        <v>0</v>
      </c>
      <c r="AM80" s="104">
        <f t="shared" si="21"/>
        <v>0</v>
      </c>
      <c r="AN80" s="105">
        <f t="shared" si="21"/>
        <v>0</v>
      </c>
    </row>
    <row r="81" spans="3:40" ht="14.4" x14ac:dyDescent="0.3">
      <c r="C81" s="51" t="str">
        <f t="shared" si="15"/>
        <v>Prodotto 7</v>
      </c>
      <c r="D81" s="257"/>
      <c r="E81" s="104">
        <f t="shared" si="16"/>
        <v>0</v>
      </c>
      <c r="F81" s="104">
        <f t="shared" si="16"/>
        <v>0</v>
      </c>
      <c r="G81" s="104">
        <f t="shared" ref="G81:AN81" si="22">+G59-F59</f>
        <v>0</v>
      </c>
      <c r="H81" s="104">
        <f t="shared" si="22"/>
        <v>0</v>
      </c>
      <c r="I81" s="104">
        <f t="shared" si="22"/>
        <v>0</v>
      </c>
      <c r="J81" s="104">
        <f t="shared" si="22"/>
        <v>0</v>
      </c>
      <c r="K81" s="104">
        <f t="shared" si="22"/>
        <v>0</v>
      </c>
      <c r="L81" s="104">
        <f t="shared" si="22"/>
        <v>0</v>
      </c>
      <c r="M81" s="104">
        <f t="shared" si="22"/>
        <v>0</v>
      </c>
      <c r="N81" s="104">
        <f t="shared" si="22"/>
        <v>0</v>
      </c>
      <c r="O81" s="104">
        <f t="shared" si="22"/>
        <v>0</v>
      </c>
      <c r="P81" s="104">
        <f t="shared" si="22"/>
        <v>0</v>
      </c>
      <c r="Q81" s="104">
        <f t="shared" si="22"/>
        <v>0</v>
      </c>
      <c r="R81" s="104">
        <f t="shared" si="22"/>
        <v>0</v>
      </c>
      <c r="S81" s="104">
        <f t="shared" si="22"/>
        <v>0</v>
      </c>
      <c r="T81" s="104">
        <f t="shared" si="22"/>
        <v>0</v>
      </c>
      <c r="U81" s="104">
        <f t="shared" si="22"/>
        <v>0</v>
      </c>
      <c r="V81" s="104">
        <f t="shared" si="22"/>
        <v>0</v>
      </c>
      <c r="W81" s="104">
        <f t="shared" si="22"/>
        <v>0</v>
      </c>
      <c r="X81" s="104">
        <f t="shared" si="22"/>
        <v>0</v>
      </c>
      <c r="Y81" s="104">
        <f t="shared" si="22"/>
        <v>0</v>
      </c>
      <c r="Z81" s="104">
        <f t="shared" si="22"/>
        <v>0</v>
      </c>
      <c r="AA81" s="104">
        <f t="shared" si="22"/>
        <v>0</v>
      </c>
      <c r="AB81" s="104">
        <f t="shared" si="22"/>
        <v>0</v>
      </c>
      <c r="AC81" s="104">
        <f t="shared" si="22"/>
        <v>0</v>
      </c>
      <c r="AD81" s="104">
        <f t="shared" si="22"/>
        <v>0</v>
      </c>
      <c r="AE81" s="104">
        <f t="shared" si="22"/>
        <v>0</v>
      </c>
      <c r="AF81" s="104">
        <f t="shared" si="22"/>
        <v>0</v>
      </c>
      <c r="AG81" s="104">
        <f t="shared" si="22"/>
        <v>0</v>
      </c>
      <c r="AH81" s="104">
        <f t="shared" si="22"/>
        <v>0</v>
      </c>
      <c r="AI81" s="104">
        <f t="shared" si="22"/>
        <v>0</v>
      </c>
      <c r="AJ81" s="104">
        <f t="shared" si="22"/>
        <v>0</v>
      </c>
      <c r="AK81" s="104">
        <f t="shared" si="22"/>
        <v>0</v>
      </c>
      <c r="AL81" s="104">
        <f t="shared" si="22"/>
        <v>0</v>
      </c>
      <c r="AM81" s="104">
        <f t="shared" si="22"/>
        <v>0</v>
      </c>
      <c r="AN81" s="105">
        <f t="shared" si="22"/>
        <v>0</v>
      </c>
    </row>
    <row r="82" spans="3:40" ht="14.4" x14ac:dyDescent="0.3">
      <c r="C82" s="51" t="str">
        <f t="shared" si="15"/>
        <v>Prodotto 8</v>
      </c>
      <c r="D82" s="257"/>
      <c r="E82" s="104">
        <f t="shared" si="16"/>
        <v>0</v>
      </c>
      <c r="F82" s="104">
        <f t="shared" si="16"/>
        <v>0</v>
      </c>
      <c r="G82" s="104">
        <f t="shared" ref="G82:AN82" si="23">+G60-F60</f>
        <v>0</v>
      </c>
      <c r="H82" s="104">
        <f t="shared" si="23"/>
        <v>0</v>
      </c>
      <c r="I82" s="104">
        <f t="shared" si="23"/>
        <v>0</v>
      </c>
      <c r="J82" s="104">
        <f t="shared" si="23"/>
        <v>0</v>
      </c>
      <c r="K82" s="104">
        <f t="shared" si="23"/>
        <v>0</v>
      </c>
      <c r="L82" s="104">
        <f t="shared" si="23"/>
        <v>0</v>
      </c>
      <c r="M82" s="104">
        <f t="shared" si="23"/>
        <v>0</v>
      </c>
      <c r="N82" s="104">
        <f t="shared" si="23"/>
        <v>0</v>
      </c>
      <c r="O82" s="104">
        <f t="shared" si="23"/>
        <v>0</v>
      </c>
      <c r="P82" s="104">
        <f t="shared" si="23"/>
        <v>0</v>
      </c>
      <c r="Q82" s="104">
        <f t="shared" si="23"/>
        <v>0</v>
      </c>
      <c r="R82" s="104">
        <f t="shared" si="23"/>
        <v>0</v>
      </c>
      <c r="S82" s="104">
        <f t="shared" si="23"/>
        <v>0</v>
      </c>
      <c r="T82" s="104">
        <f t="shared" si="23"/>
        <v>0</v>
      </c>
      <c r="U82" s="104">
        <f t="shared" si="23"/>
        <v>0</v>
      </c>
      <c r="V82" s="104">
        <f t="shared" si="23"/>
        <v>0</v>
      </c>
      <c r="W82" s="104">
        <f t="shared" si="23"/>
        <v>0</v>
      </c>
      <c r="X82" s="104">
        <f t="shared" si="23"/>
        <v>0</v>
      </c>
      <c r="Y82" s="104">
        <f t="shared" si="23"/>
        <v>0</v>
      </c>
      <c r="Z82" s="104">
        <f t="shared" si="23"/>
        <v>0</v>
      </c>
      <c r="AA82" s="104">
        <f t="shared" si="23"/>
        <v>0</v>
      </c>
      <c r="AB82" s="104">
        <f t="shared" si="23"/>
        <v>0</v>
      </c>
      <c r="AC82" s="104">
        <f t="shared" si="23"/>
        <v>0</v>
      </c>
      <c r="AD82" s="104">
        <f t="shared" si="23"/>
        <v>0</v>
      </c>
      <c r="AE82" s="104">
        <f t="shared" si="23"/>
        <v>0</v>
      </c>
      <c r="AF82" s="104">
        <f t="shared" si="23"/>
        <v>0</v>
      </c>
      <c r="AG82" s="104">
        <f t="shared" si="23"/>
        <v>0</v>
      </c>
      <c r="AH82" s="104">
        <f t="shared" si="23"/>
        <v>0</v>
      </c>
      <c r="AI82" s="104">
        <f t="shared" si="23"/>
        <v>0</v>
      </c>
      <c r="AJ82" s="104">
        <f t="shared" si="23"/>
        <v>0</v>
      </c>
      <c r="AK82" s="104">
        <f t="shared" si="23"/>
        <v>0</v>
      </c>
      <c r="AL82" s="104">
        <f t="shared" si="23"/>
        <v>0</v>
      </c>
      <c r="AM82" s="104">
        <f t="shared" si="23"/>
        <v>0</v>
      </c>
      <c r="AN82" s="105">
        <f t="shared" si="23"/>
        <v>0</v>
      </c>
    </row>
    <row r="83" spans="3:40" ht="14.4" x14ac:dyDescent="0.3">
      <c r="C83" s="51" t="str">
        <f t="shared" si="15"/>
        <v>Prodotto 9</v>
      </c>
      <c r="D83" s="257"/>
      <c r="E83" s="104">
        <f t="shared" si="16"/>
        <v>0</v>
      </c>
      <c r="F83" s="104">
        <f t="shared" si="16"/>
        <v>0</v>
      </c>
      <c r="G83" s="104">
        <f t="shared" ref="G83:AN83" si="24">+G61-F61</f>
        <v>0</v>
      </c>
      <c r="H83" s="104">
        <f t="shared" si="24"/>
        <v>0</v>
      </c>
      <c r="I83" s="104">
        <f t="shared" si="24"/>
        <v>0</v>
      </c>
      <c r="J83" s="104">
        <f t="shared" si="24"/>
        <v>0</v>
      </c>
      <c r="K83" s="104">
        <f t="shared" si="24"/>
        <v>0</v>
      </c>
      <c r="L83" s="104">
        <f t="shared" si="24"/>
        <v>0</v>
      </c>
      <c r="M83" s="104">
        <f t="shared" si="24"/>
        <v>0</v>
      </c>
      <c r="N83" s="104">
        <f t="shared" si="24"/>
        <v>0</v>
      </c>
      <c r="O83" s="104">
        <f t="shared" si="24"/>
        <v>0</v>
      </c>
      <c r="P83" s="104">
        <f t="shared" si="24"/>
        <v>0</v>
      </c>
      <c r="Q83" s="104">
        <f t="shared" si="24"/>
        <v>0</v>
      </c>
      <c r="R83" s="104">
        <f t="shared" si="24"/>
        <v>0</v>
      </c>
      <c r="S83" s="104">
        <f t="shared" si="24"/>
        <v>0</v>
      </c>
      <c r="T83" s="104">
        <f t="shared" si="24"/>
        <v>0</v>
      </c>
      <c r="U83" s="104">
        <f t="shared" si="24"/>
        <v>0</v>
      </c>
      <c r="V83" s="104">
        <f t="shared" si="24"/>
        <v>0</v>
      </c>
      <c r="W83" s="104">
        <f t="shared" si="24"/>
        <v>0</v>
      </c>
      <c r="X83" s="104">
        <f t="shared" si="24"/>
        <v>0</v>
      </c>
      <c r="Y83" s="104">
        <f t="shared" si="24"/>
        <v>0</v>
      </c>
      <c r="Z83" s="104">
        <f t="shared" si="24"/>
        <v>0</v>
      </c>
      <c r="AA83" s="104">
        <f t="shared" si="24"/>
        <v>0</v>
      </c>
      <c r="AB83" s="104">
        <f t="shared" si="24"/>
        <v>0</v>
      </c>
      <c r="AC83" s="104">
        <f t="shared" si="24"/>
        <v>0</v>
      </c>
      <c r="AD83" s="104">
        <f t="shared" si="24"/>
        <v>0</v>
      </c>
      <c r="AE83" s="104">
        <f t="shared" si="24"/>
        <v>0</v>
      </c>
      <c r="AF83" s="104">
        <f t="shared" si="24"/>
        <v>0</v>
      </c>
      <c r="AG83" s="104">
        <f t="shared" si="24"/>
        <v>0</v>
      </c>
      <c r="AH83" s="104">
        <f t="shared" si="24"/>
        <v>0</v>
      </c>
      <c r="AI83" s="104">
        <f t="shared" si="24"/>
        <v>0</v>
      </c>
      <c r="AJ83" s="104">
        <f t="shared" si="24"/>
        <v>0</v>
      </c>
      <c r="AK83" s="104">
        <f t="shared" si="24"/>
        <v>0</v>
      </c>
      <c r="AL83" s="104">
        <f t="shared" si="24"/>
        <v>0</v>
      </c>
      <c r="AM83" s="104">
        <f t="shared" si="24"/>
        <v>0</v>
      </c>
      <c r="AN83" s="105">
        <f t="shared" si="24"/>
        <v>0</v>
      </c>
    </row>
    <row r="84" spans="3:40" ht="14.4" x14ac:dyDescent="0.3">
      <c r="C84" s="51" t="str">
        <f t="shared" si="15"/>
        <v>Prodotto 10</v>
      </c>
      <c r="D84" s="257"/>
      <c r="E84" s="104">
        <f t="shared" si="16"/>
        <v>0</v>
      </c>
      <c r="F84" s="104">
        <f t="shared" si="16"/>
        <v>0</v>
      </c>
      <c r="G84" s="104">
        <f t="shared" ref="G84:AN84" si="25">+G62-F62</f>
        <v>0</v>
      </c>
      <c r="H84" s="104">
        <f t="shared" si="25"/>
        <v>0</v>
      </c>
      <c r="I84" s="104">
        <f t="shared" si="25"/>
        <v>0</v>
      </c>
      <c r="J84" s="104">
        <f t="shared" si="25"/>
        <v>0</v>
      </c>
      <c r="K84" s="104">
        <f t="shared" si="25"/>
        <v>0</v>
      </c>
      <c r="L84" s="104">
        <f t="shared" si="25"/>
        <v>0</v>
      </c>
      <c r="M84" s="104">
        <f t="shared" si="25"/>
        <v>0</v>
      </c>
      <c r="N84" s="104">
        <f t="shared" si="25"/>
        <v>0</v>
      </c>
      <c r="O84" s="104">
        <f t="shared" si="25"/>
        <v>0</v>
      </c>
      <c r="P84" s="104">
        <f t="shared" si="25"/>
        <v>0</v>
      </c>
      <c r="Q84" s="104">
        <f t="shared" si="25"/>
        <v>0</v>
      </c>
      <c r="R84" s="104">
        <f t="shared" si="25"/>
        <v>0</v>
      </c>
      <c r="S84" s="104">
        <f t="shared" si="25"/>
        <v>0</v>
      </c>
      <c r="T84" s="104">
        <f t="shared" si="25"/>
        <v>0</v>
      </c>
      <c r="U84" s="104">
        <f t="shared" si="25"/>
        <v>0</v>
      </c>
      <c r="V84" s="104">
        <f t="shared" si="25"/>
        <v>0</v>
      </c>
      <c r="W84" s="104">
        <f t="shared" si="25"/>
        <v>0</v>
      </c>
      <c r="X84" s="104">
        <f t="shared" si="25"/>
        <v>0</v>
      </c>
      <c r="Y84" s="104">
        <f t="shared" si="25"/>
        <v>0</v>
      </c>
      <c r="Z84" s="104">
        <f t="shared" si="25"/>
        <v>0</v>
      </c>
      <c r="AA84" s="104">
        <f t="shared" si="25"/>
        <v>0</v>
      </c>
      <c r="AB84" s="104">
        <f t="shared" si="25"/>
        <v>0</v>
      </c>
      <c r="AC84" s="104">
        <f t="shared" si="25"/>
        <v>0</v>
      </c>
      <c r="AD84" s="104">
        <f t="shared" si="25"/>
        <v>0</v>
      </c>
      <c r="AE84" s="104">
        <f t="shared" si="25"/>
        <v>0</v>
      </c>
      <c r="AF84" s="104">
        <f t="shared" si="25"/>
        <v>0</v>
      </c>
      <c r="AG84" s="104">
        <f t="shared" si="25"/>
        <v>0</v>
      </c>
      <c r="AH84" s="104">
        <f t="shared" si="25"/>
        <v>0</v>
      </c>
      <c r="AI84" s="104">
        <f t="shared" si="25"/>
        <v>0</v>
      </c>
      <c r="AJ84" s="104">
        <f t="shared" si="25"/>
        <v>0</v>
      </c>
      <c r="AK84" s="104">
        <f t="shared" si="25"/>
        <v>0</v>
      </c>
      <c r="AL84" s="104">
        <f t="shared" si="25"/>
        <v>0</v>
      </c>
      <c r="AM84" s="104">
        <f t="shared" si="25"/>
        <v>0</v>
      </c>
      <c r="AN84" s="105">
        <f t="shared" si="25"/>
        <v>0</v>
      </c>
    </row>
    <row r="85" spans="3:40" ht="14.4" x14ac:dyDescent="0.3">
      <c r="C85" s="51" t="str">
        <f t="shared" si="15"/>
        <v>Prodotto 11</v>
      </c>
      <c r="D85" s="257"/>
      <c r="E85" s="104">
        <f t="shared" si="16"/>
        <v>0</v>
      </c>
      <c r="F85" s="104">
        <f t="shared" si="16"/>
        <v>0</v>
      </c>
      <c r="G85" s="104">
        <f t="shared" ref="G85:AN85" si="26">+G63-F63</f>
        <v>0</v>
      </c>
      <c r="H85" s="104">
        <f t="shared" si="26"/>
        <v>0</v>
      </c>
      <c r="I85" s="104">
        <f t="shared" si="26"/>
        <v>0</v>
      </c>
      <c r="J85" s="104">
        <f t="shared" si="26"/>
        <v>0</v>
      </c>
      <c r="K85" s="104">
        <f t="shared" si="26"/>
        <v>0</v>
      </c>
      <c r="L85" s="104">
        <f t="shared" si="26"/>
        <v>0</v>
      </c>
      <c r="M85" s="104">
        <f t="shared" si="26"/>
        <v>0</v>
      </c>
      <c r="N85" s="104">
        <f t="shared" si="26"/>
        <v>0</v>
      </c>
      <c r="O85" s="104">
        <f t="shared" si="26"/>
        <v>0</v>
      </c>
      <c r="P85" s="104">
        <f t="shared" si="26"/>
        <v>0</v>
      </c>
      <c r="Q85" s="104">
        <f t="shared" si="26"/>
        <v>0</v>
      </c>
      <c r="R85" s="104">
        <f t="shared" si="26"/>
        <v>0</v>
      </c>
      <c r="S85" s="104">
        <f t="shared" si="26"/>
        <v>0</v>
      </c>
      <c r="T85" s="104">
        <f t="shared" si="26"/>
        <v>0</v>
      </c>
      <c r="U85" s="104">
        <f t="shared" si="26"/>
        <v>0</v>
      </c>
      <c r="V85" s="104">
        <f t="shared" si="26"/>
        <v>0</v>
      </c>
      <c r="W85" s="104">
        <f t="shared" si="26"/>
        <v>0</v>
      </c>
      <c r="X85" s="104">
        <f t="shared" si="26"/>
        <v>0</v>
      </c>
      <c r="Y85" s="104">
        <f t="shared" si="26"/>
        <v>0</v>
      </c>
      <c r="Z85" s="104">
        <f t="shared" si="26"/>
        <v>0</v>
      </c>
      <c r="AA85" s="104">
        <f t="shared" si="26"/>
        <v>0</v>
      </c>
      <c r="AB85" s="104">
        <f t="shared" si="26"/>
        <v>0</v>
      </c>
      <c r="AC85" s="104">
        <f t="shared" si="26"/>
        <v>0</v>
      </c>
      <c r="AD85" s="104">
        <f t="shared" si="26"/>
        <v>0</v>
      </c>
      <c r="AE85" s="104">
        <f t="shared" si="26"/>
        <v>0</v>
      </c>
      <c r="AF85" s="104">
        <f t="shared" si="26"/>
        <v>0</v>
      </c>
      <c r="AG85" s="104">
        <f t="shared" si="26"/>
        <v>0</v>
      </c>
      <c r="AH85" s="104">
        <f t="shared" si="26"/>
        <v>0</v>
      </c>
      <c r="AI85" s="104">
        <f t="shared" si="26"/>
        <v>0</v>
      </c>
      <c r="AJ85" s="104">
        <f t="shared" si="26"/>
        <v>0</v>
      </c>
      <c r="AK85" s="104">
        <f t="shared" si="26"/>
        <v>0</v>
      </c>
      <c r="AL85" s="104">
        <f t="shared" si="26"/>
        <v>0</v>
      </c>
      <c r="AM85" s="104">
        <f t="shared" si="26"/>
        <v>0</v>
      </c>
      <c r="AN85" s="105">
        <f t="shared" si="26"/>
        <v>0</v>
      </c>
    </row>
    <row r="86" spans="3:40" ht="14.4" x14ac:dyDescent="0.3">
      <c r="C86" s="51" t="str">
        <f t="shared" si="15"/>
        <v>Prodotto 12</v>
      </c>
      <c r="D86" s="257"/>
      <c r="E86" s="104">
        <f t="shared" si="16"/>
        <v>0</v>
      </c>
      <c r="F86" s="104">
        <f t="shared" si="16"/>
        <v>0</v>
      </c>
      <c r="G86" s="104">
        <f t="shared" ref="G86:AN86" si="27">+G64-F64</f>
        <v>0</v>
      </c>
      <c r="H86" s="104">
        <f t="shared" si="27"/>
        <v>0</v>
      </c>
      <c r="I86" s="104">
        <f t="shared" si="27"/>
        <v>0</v>
      </c>
      <c r="J86" s="104">
        <f t="shared" si="27"/>
        <v>0</v>
      </c>
      <c r="K86" s="104">
        <f t="shared" si="27"/>
        <v>0</v>
      </c>
      <c r="L86" s="104">
        <f t="shared" si="27"/>
        <v>0</v>
      </c>
      <c r="M86" s="104">
        <f t="shared" si="27"/>
        <v>0</v>
      </c>
      <c r="N86" s="104">
        <f t="shared" si="27"/>
        <v>0</v>
      </c>
      <c r="O86" s="104">
        <f t="shared" si="27"/>
        <v>0</v>
      </c>
      <c r="P86" s="104">
        <f t="shared" si="27"/>
        <v>0</v>
      </c>
      <c r="Q86" s="104">
        <f t="shared" si="27"/>
        <v>0</v>
      </c>
      <c r="R86" s="104">
        <f t="shared" si="27"/>
        <v>0</v>
      </c>
      <c r="S86" s="104">
        <f t="shared" si="27"/>
        <v>0</v>
      </c>
      <c r="T86" s="104">
        <f t="shared" si="27"/>
        <v>0</v>
      </c>
      <c r="U86" s="104">
        <f t="shared" si="27"/>
        <v>0</v>
      </c>
      <c r="V86" s="104">
        <f t="shared" si="27"/>
        <v>0</v>
      </c>
      <c r="W86" s="104">
        <f t="shared" si="27"/>
        <v>0</v>
      </c>
      <c r="X86" s="104">
        <f t="shared" si="27"/>
        <v>0</v>
      </c>
      <c r="Y86" s="104">
        <f t="shared" si="27"/>
        <v>0</v>
      </c>
      <c r="Z86" s="104">
        <f t="shared" si="27"/>
        <v>0</v>
      </c>
      <c r="AA86" s="104">
        <f t="shared" si="27"/>
        <v>0</v>
      </c>
      <c r="AB86" s="104">
        <f t="shared" si="27"/>
        <v>0</v>
      </c>
      <c r="AC86" s="104">
        <f t="shared" si="27"/>
        <v>0</v>
      </c>
      <c r="AD86" s="104">
        <f t="shared" si="27"/>
        <v>0</v>
      </c>
      <c r="AE86" s="104">
        <f t="shared" si="27"/>
        <v>0</v>
      </c>
      <c r="AF86" s="104">
        <f t="shared" si="27"/>
        <v>0</v>
      </c>
      <c r="AG86" s="104">
        <f t="shared" si="27"/>
        <v>0</v>
      </c>
      <c r="AH86" s="104">
        <f t="shared" si="27"/>
        <v>0</v>
      </c>
      <c r="AI86" s="104">
        <f t="shared" si="27"/>
        <v>0</v>
      </c>
      <c r="AJ86" s="104">
        <f t="shared" si="27"/>
        <v>0</v>
      </c>
      <c r="AK86" s="104">
        <f t="shared" si="27"/>
        <v>0</v>
      </c>
      <c r="AL86" s="104">
        <f t="shared" si="27"/>
        <v>0</v>
      </c>
      <c r="AM86" s="104">
        <f t="shared" si="27"/>
        <v>0</v>
      </c>
      <c r="AN86" s="105">
        <f t="shared" si="27"/>
        <v>0</v>
      </c>
    </row>
    <row r="87" spans="3:40" ht="14.4" x14ac:dyDescent="0.3">
      <c r="C87" s="51" t="str">
        <f t="shared" si="15"/>
        <v>Prodotto 13</v>
      </c>
      <c r="D87" s="257"/>
      <c r="E87" s="104">
        <f t="shared" si="16"/>
        <v>0</v>
      </c>
      <c r="F87" s="104">
        <f t="shared" si="16"/>
        <v>0</v>
      </c>
      <c r="G87" s="104">
        <f t="shared" ref="G87:AN87" si="28">+G65-F65</f>
        <v>0</v>
      </c>
      <c r="H87" s="104">
        <f t="shared" si="28"/>
        <v>0</v>
      </c>
      <c r="I87" s="104">
        <f t="shared" si="28"/>
        <v>0</v>
      </c>
      <c r="J87" s="104">
        <f t="shared" si="28"/>
        <v>0</v>
      </c>
      <c r="K87" s="104">
        <f t="shared" si="28"/>
        <v>0</v>
      </c>
      <c r="L87" s="104">
        <f t="shared" si="28"/>
        <v>0</v>
      </c>
      <c r="M87" s="104">
        <f t="shared" si="28"/>
        <v>0</v>
      </c>
      <c r="N87" s="104">
        <f t="shared" si="28"/>
        <v>0</v>
      </c>
      <c r="O87" s="104">
        <f t="shared" si="28"/>
        <v>0</v>
      </c>
      <c r="P87" s="104">
        <f t="shared" si="28"/>
        <v>0</v>
      </c>
      <c r="Q87" s="104">
        <f t="shared" si="28"/>
        <v>0</v>
      </c>
      <c r="R87" s="104">
        <f t="shared" si="28"/>
        <v>0</v>
      </c>
      <c r="S87" s="104">
        <f t="shared" si="28"/>
        <v>0</v>
      </c>
      <c r="T87" s="104">
        <f t="shared" si="28"/>
        <v>0</v>
      </c>
      <c r="U87" s="104">
        <f t="shared" si="28"/>
        <v>0</v>
      </c>
      <c r="V87" s="104">
        <f t="shared" si="28"/>
        <v>0</v>
      </c>
      <c r="W87" s="104">
        <f t="shared" si="28"/>
        <v>0</v>
      </c>
      <c r="X87" s="104">
        <f t="shared" si="28"/>
        <v>0</v>
      </c>
      <c r="Y87" s="104">
        <f t="shared" si="28"/>
        <v>0</v>
      </c>
      <c r="Z87" s="104">
        <f t="shared" si="28"/>
        <v>0</v>
      </c>
      <c r="AA87" s="104">
        <f t="shared" si="28"/>
        <v>0</v>
      </c>
      <c r="AB87" s="104">
        <f t="shared" si="28"/>
        <v>0</v>
      </c>
      <c r="AC87" s="104">
        <f t="shared" si="28"/>
        <v>0</v>
      </c>
      <c r="AD87" s="104">
        <f t="shared" si="28"/>
        <v>0</v>
      </c>
      <c r="AE87" s="104">
        <f t="shared" si="28"/>
        <v>0</v>
      </c>
      <c r="AF87" s="104">
        <f t="shared" si="28"/>
        <v>0</v>
      </c>
      <c r="AG87" s="104">
        <f t="shared" si="28"/>
        <v>0</v>
      </c>
      <c r="AH87" s="104">
        <f t="shared" si="28"/>
        <v>0</v>
      </c>
      <c r="AI87" s="104">
        <f t="shared" si="28"/>
        <v>0</v>
      </c>
      <c r="AJ87" s="104">
        <f t="shared" si="28"/>
        <v>0</v>
      </c>
      <c r="AK87" s="104">
        <f t="shared" si="28"/>
        <v>0</v>
      </c>
      <c r="AL87" s="104">
        <f t="shared" si="28"/>
        <v>0</v>
      </c>
      <c r="AM87" s="104">
        <f t="shared" si="28"/>
        <v>0</v>
      </c>
      <c r="AN87" s="105">
        <f t="shared" si="28"/>
        <v>0</v>
      </c>
    </row>
    <row r="88" spans="3:40" ht="14.4" x14ac:dyDescent="0.3">
      <c r="C88" s="51" t="str">
        <f t="shared" si="15"/>
        <v>Prodotto 14</v>
      </c>
      <c r="D88" s="257"/>
      <c r="E88" s="104">
        <f t="shared" si="16"/>
        <v>0</v>
      </c>
      <c r="F88" s="104">
        <f t="shared" si="16"/>
        <v>0</v>
      </c>
      <c r="G88" s="104">
        <f t="shared" ref="G88:AN88" si="29">+G66-F66</f>
        <v>0</v>
      </c>
      <c r="H88" s="104">
        <f t="shared" si="29"/>
        <v>0</v>
      </c>
      <c r="I88" s="104">
        <f t="shared" si="29"/>
        <v>0</v>
      </c>
      <c r="J88" s="104">
        <f t="shared" si="29"/>
        <v>0</v>
      </c>
      <c r="K88" s="104">
        <f t="shared" si="29"/>
        <v>0</v>
      </c>
      <c r="L88" s="104">
        <f t="shared" si="29"/>
        <v>0</v>
      </c>
      <c r="M88" s="104">
        <f t="shared" si="29"/>
        <v>0</v>
      </c>
      <c r="N88" s="104">
        <f t="shared" si="29"/>
        <v>0</v>
      </c>
      <c r="O88" s="104">
        <f t="shared" si="29"/>
        <v>0</v>
      </c>
      <c r="P88" s="104">
        <f t="shared" si="29"/>
        <v>0</v>
      </c>
      <c r="Q88" s="104">
        <f t="shared" si="29"/>
        <v>0</v>
      </c>
      <c r="R88" s="104">
        <f t="shared" si="29"/>
        <v>0</v>
      </c>
      <c r="S88" s="104">
        <f t="shared" si="29"/>
        <v>0</v>
      </c>
      <c r="T88" s="104">
        <f t="shared" si="29"/>
        <v>0</v>
      </c>
      <c r="U88" s="104">
        <f t="shared" si="29"/>
        <v>0</v>
      </c>
      <c r="V88" s="104">
        <f t="shared" si="29"/>
        <v>0</v>
      </c>
      <c r="W88" s="104">
        <f t="shared" si="29"/>
        <v>0</v>
      </c>
      <c r="X88" s="104">
        <f t="shared" si="29"/>
        <v>0</v>
      </c>
      <c r="Y88" s="104">
        <f t="shared" si="29"/>
        <v>0</v>
      </c>
      <c r="Z88" s="104">
        <f t="shared" si="29"/>
        <v>0</v>
      </c>
      <c r="AA88" s="104">
        <f t="shared" si="29"/>
        <v>0</v>
      </c>
      <c r="AB88" s="104">
        <f t="shared" si="29"/>
        <v>0</v>
      </c>
      <c r="AC88" s="104">
        <f t="shared" si="29"/>
        <v>0</v>
      </c>
      <c r="AD88" s="104">
        <f t="shared" si="29"/>
        <v>0</v>
      </c>
      <c r="AE88" s="104">
        <f t="shared" si="29"/>
        <v>0</v>
      </c>
      <c r="AF88" s="104">
        <f t="shared" si="29"/>
        <v>0</v>
      </c>
      <c r="AG88" s="104">
        <f t="shared" si="29"/>
        <v>0</v>
      </c>
      <c r="AH88" s="104">
        <f t="shared" si="29"/>
        <v>0</v>
      </c>
      <c r="AI88" s="104">
        <f t="shared" si="29"/>
        <v>0</v>
      </c>
      <c r="AJ88" s="104">
        <f t="shared" si="29"/>
        <v>0</v>
      </c>
      <c r="AK88" s="104">
        <f t="shared" si="29"/>
        <v>0</v>
      </c>
      <c r="AL88" s="104">
        <f t="shared" si="29"/>
        <v>0</v>
      </c>
      <c r="AM88" s="104">
        <f t="shared" si="29"/>
        <v>0</v>
      </c>
      <c r="AN88" s="105">
        <f t="shared" si="29"/>
        <v>0</v>
      </c>
    </row>
    <row r="89" spans="3:40" ht="14.4" x14ac:dyDescent="0.3">
      <c r="C89" s="51" t="str">
        <f t="shared" si="15"/>
        <v>Prodotto 15</v>
      </c>
      <c r="D89" s="257"/>
      <c r="E89" s="104">
        <f t="shared" si="16"/>
        <v>0</v>
      </c>
      <c r="F89" s="104">
        <f t="shared" si="16"/>
        <v>0</v>
      </c>
      <c r="G89" s="104">
        <f t="shared" ref="G89:AN89" si="30">+G67-F67</f>
        <v>0</v>
      </c>
      <c r="H89" s="104">
        <f t="shared" si="30"/>
        <v>0</v>
      </c>
      <c r="I89" s="104">
        <f t="shared" si="30"/>
        <v>0</v>
      </c>
      <c r="J89" s="104">
        <f t="shared" si="30"/>
        <v>0</v>
      </c>
      <c r="K89" s="104">
        <f t="shared" si="30"/>
        <v>0</v>
      </c>
      <c r="L89" s="104">
        <f t="shared" si="30"/>
        <v>0</v>
      </c>
      <c r="M89" s="104">
        <f t="shared" si="30"/>
        <v>0</v>
      </c>
      <c r="N89" s="104">
        <f t="shared" si="30"/>
        <v>0</v>
      </c>
      <c r="O89" s="104">
        <f t="shared" si="30"/>
        <v>0</v>
      </c>
      <c r="P89" s="104">
        <f t="shared" si="30"/>
        <v>0</v>
      </c>
      <c r="Q89" s="104">
        <f t="shared" si="30"/>
        <v>0</v>
      </c>
      <c r="R89" s="104">
        <f t="shared" si="30"/>
        <v>0</v>
      </c>
      <c r="S89" s="104">
        <f t="shared" si="30"/>
        <v>0</v>
      </c>
      <c r="T89" s="104">
        <f t="shared" si="30"/>
        <v>0</v>
      </c>
      <c r="U89" s="104">
        <f t="shared" si="30"/>
        <v>0</v>
      </c>
      <c r="V89" s="104">
        <f t="shared" si="30"/>
        <v>0</v>
      </c>
      <c r="W89" s="104">
        <f t="shared" si="30"/>
        <v>0</v>
      </c>
      <c r="X89" s="104">
        <f t="shared" si="30"/>
        <v>0</v>
      </c>
      <c r="Y89" s="104">
        <f t="shared" si="30"/>
        <v>0</v>
      </c>
      <c r="Z89" s="104">
        <f t="shared" si="30"/>
        <v>0</v>
      </c>
      <c r="AA89" s="104">
        <f t="shared" si="30"/>
        <v>0</v>
      </c>
      <c r="AB89" s="104">
        <f t="shared" si="30"/>
        <v>0</v>
      </c>
      <c r="AC89" s="104">
        <f t="shared" si="30"/>
        <v>0</v>
      </c>
      <c r="AD89" s="104">
        <f t="shared" si="30"/>
        <v>0</v>
      </c>
      <c r="AE89" s="104">
        <f t="shared" si="30"/>
        <v>0</v>
      </c>
      <c r="AF89" s="104">
        <f t="shared" si="30"/>
        <v>0</v>
      </c>
      <c r="AG89" s="104">
        <f t="shared" si="30"/>
        <v>0</v>
      </c>
      <c r="AH89" s="104">
        <f t="shared" si="30"/>
        <v>0</v>
      </c>
      <c r="AI89" s="104">
        <f t="shared" si="30"/>
        <v>0</v>
      </c>
      <c r="AJ89" s="104">
        <f t="shared" si="30"/>
        <v>0</v>
      </c>
      <c r="AK89" s="104">
        <f t="shared" si="30"/>
        <v>0</v>
      </c>
      <c r="AL89" s="104">
        <f t="shared" si="30"/>
        <v>0</v>
      </c>
      <c r="AM89" s="104">
        <f t="shared" si="30"/>
        <v>0</v>
      </c>
      <c r="AN89" s="105">
        <f t="shared" si="30"/>
        <v>0</v>
      </c>
    </row>
    <row r="90" spans="3:40" ht="14.4" x14ac:dyDescent="0.3">
      <c r="C90" s="51" t="str">
        <f t="shared" si="15"/>
        <v>Prodotto 16</v>
      </c>
      <c r="D90" s="257"/>
      <c r="E90" s="104">
        <f t="shared" si="16"/>
        <v>0</v>
      </c>
      <c r="F90" s="104">
        <f t="shared" si="16"/>
        <v>0</v>
      </c>
      <c r="G90" s="104">
        <f t="shared" ref="G90:AN90" si="31">+G68-F68</f>
        <v>0</v>
      </c>
      <c r="H90" s="104">
        <f t="shared" si="31"/>
        <v>0</v>
      </c>
      <c r="I90" s="104">
        <f t="shared" si="31"/>
        <v>0</v>
      </c>
      <c r="J90" s="104">
        <f t="shared" si="31"/>
        <v>0</v>
      </c>
      <c r="K90" s="104">
        <f t="shared" si="31"/>
        <v>0</v>
      </c>
      <c r="L90" s="104">
        <f t="shared" si="31"/>
        <v>0</v>
      </c>
      <c r="M90" s="104">
        <f t="shared" si="31"/>
        <v>0</v>
      </c>
      <c r="N90" s="104">
        <f t="shared" si="31"/>
        <v>0</v>
      </c>
      <c r="O90" s="104">
        <f t="shared" si="31"/>
        <v>0</v>
      </c>
      <c r="P90" s="104">
        <f t="shared" si="31"/>
        <v>0</v>
      </c>
      <c r="Q90" s="104">
        <f t="shared" si="31"/>
        <v>0</v>
      </c>
      <c r="R90" s="104">
        <f t="shared" si="31"/>
        <v>0</v>
      </c>
      <c r="S90" s="104">
        <f t="shared" si="31"/>
        <v>0</v>
      </c>
      <c r="T90" s="104">
        <f t="shared" si="31"/>
        <v>0</v>
      </c>
      <c r="U90" s="104">
        <f t="shared" si="31"/>
        <v>0</v>
      </c>
      <c r="V90" s="104">
        <f t="shared" si="31"/>
        <v>0</v>
      </c>
      <c r="W90" s="104">
        <f t="shared" si="31"/>
        <v>0</v>
      </c>
      <c r="X90" s="104">
        <f t="shared" si="31"/>
        <v>0</v>
      </c>
      <c r="Y90" s="104">
        <f t="shared" si="31"/>
        <v>0</v>
      </c>
      <c r="Z90" s="104">
        <f t="shared" si="31"/>
        <v>0</v>
      </c>
      <c r="AA90" s="104">
        <f t="shared" si="31"/>
        <v>0</v>
      </c>
      <c r="AB90" s="104">
        <f t="shared" si="31"/>
        <v>0</v>
      </c>
      <c r="AC90" s="104">
        <f t="shared" si="31"/>
        <v>0</v>
      </c>
      <c r="AD90" s="104">
        <f t="shared" si="31"/>
        <v>0</v>
      </c>
      <c r="AE90" s="104">
        <f t="shared" si="31"/>
        <v>0</v>
      </c>
      <c r="AF90" s="104">
        <f t="shared" si="31"/>
        <v>0</v>
      </c>
      <c r="AG90" s="104">
        <f t="shared" si="31"/>
        <v>0</v>
      </c>
      <c r="AH90" s="104">
        <f t="shared" si="31"/>
        <v>0</v>
      </c>
      <c r="AI90" s="104">
        <f t="shared" si="31"/>
        <v>0</v>
      </c>
      <c r="AJ90" s="104">
        <f t="shared" si="31"/>
        <v>0</v>
      </c>
      <c r="AK90" s="104">
        <f t="shared" si="31"/>
        <v>0</v>
      </c>
      <c r="AL90" s="104">
        <f t="shared" si="31"/>
        <v>0</v>
      </c>
      <c r="AM90" s="104">
        <f t="shared" si="31"/>
        <v>0</v>
      </c>
      <c r="AN90" s="105">
        <f t="shared" si="31"/>
        <v>0</v>
      </c>
    </row>
    <row r="91" spans="3:40" ht="14.4" x14ac:dyDescent="0.3">
      <c r="C91" s="51" t="str">
        <f>+C69</f>
        <v>Prodotto 17</v>
      </c>
      <c r="D91" s="257"/>
      <c r="E91" s="104">
        <f t="shared" si="16"/>
        <v>0</v>
      </c>
      <c r="F91" s="104">
        <f t="shared" si="16"/>
        <v>0</v>
      </c>
      <c r="G91" s="104">
        <f t="shared" ref="G91:AN91" si="32">+G69-F69</f>
        <v>0</v>
      </c>
      <c r="H91" s="104">
        <f t="shared" si="32"/>
        <v>0</v>
      </c>
      <c r="I91" s="104">
        <f t="shared" si="32"/>
        <v>0</v>
      </c>
      <c r="J91" s="104">
        <f t="shared" si="32"/>
        <v>0</v>
      </c>
      <c r="K91" s="104">
        <f t="shared" si="32"/>
        <v>0</v>
      </c>
      <c r="L91" s="104">
        <f t="shared" si="32"/>
        <v>0</v>
      </c>
      <c r="M91" s="104">
        <f t="shared" si="32"/>
        <v>0</v>
      </c>
      <c r="N91" s="104">
        <f t="shared" si="32"/>
        <v>0</v>
      </c>
      <c r="O91" s="104">
        <f t="shared" si="32"/>
        <v>0</v>
      </c>
      <c r="P91" s="104">
        <f t="shared" si="32"/>
        <v>0</v>
      </c>
      <c r="Q91" s="104">
        <f t="shared" si="32"/>
        <v>0</v>
      </c>
      <c r="R91" s="104">
        <f t="shared" si="32"/>
        <v>0</v>
      </c>
      <c r="S91" s="104">
        <f t="shared" si="32"/>
        <v>0</v>
      </c>
      <c r="T91" s="104">
        <f t="shared" si="32"/>
        <v>0</v>
      </c>
      <c r="U91" s="104">
        <f t="shared" si="32"/>
        <v>0</v>
      </c>
      <c r="V91" s="104">
        <f t="shared" si="32"/>
        <v>0</v>
      </c>
      <c r="W91" s="104">
        <f t="shared" si="32"/>
        <v>0</v>
      </c>
      <c r="X91" s="104">
        <f t="shared" si="32"/>
        <v>0</v>
      </c>
      <c r="Y91" s="104">
        <f t="shared" si="32"/>
        <v>0</v>
      </c>
      <c r="Z91" s="104">
        <f t="shared" si="32"/>
        <v>0</v>
      </c>
      <c r="AA91" s="104">
        <f t="shared" si="32"/>
        <v>0</v>
      </c>
      <c r="AB91" s="104">
        <f t="shared" si="32"/>
        <v>0</v>
      </c>
      <c r="AC91" s="104">
        <f t="shared" si="32"/>
        <v>0</v>
      </c>
      <c r="AD91" s="104">
        <f t="shared" si="32"/>
        <v>0</v>
      </c>
      <c r="AE91" s="104">
        <f t="shared" si="32"/>
        <v>0</v>
      </c>
      <c r="AF91" s="104">
        <f t="shared" si="32"/>
        <v>0</v>
      </c>
      <c r="AG91" s="104">
        <f t="shared" si="32"/>
        <v>0</v>
      </c>
      <c r="AH91" s="104">
        <f t="shared" si="32"/>
        <v>0</v>
      </c>
      <c r="AI91" s="104">
        <f t="shared" si="32"/>
        <v>0</v>
      </c>
      <c r="AJ91" s="104">
        <f t="shared" si="32"/>
        <v>0</v>
      </c>
      <c r="AK91" s="104">
        <f t="shared" si="32"/>
        <v>0</v>
      </c>
      <c r="AL91" s="104">
        <f t="shared" si="32"/>
        <v>0</v>
      </c>
      <c r="AM91" s="104">
        <f t="shared" si="32"/>
        <v>0</v>
      </c>
      <c r="AN91" s="105">
        <f t="shared" si="32"/>
        <v>0</v>
      </c>
    </row>
    <row r="92" spans="3:40" ht="14.4" x14ac:dyDescent="0.3">
      <c r="C92" s="51" t="str">
        <f t="shared" si="15"/>
        <v>Prodotto 18</v>
      </c>
      <c r="D92" s="257"/>
      <c r="E92" s="104">
        <f t="shared" si="16"/>
        <v>0</v>
      </c>
      <c r="F92" s="104">
        <f t="shared" si="16"/>
        <v>0</v>
      </c>
      <c r="G92" s="104">
        <f t="shared" ref="G92:AN92" si="33">+G70-F70</f>
        <v>0</v>
      </c>
      <c r="H92" s="104">
        <f t="shared" si="33"/>
        <v>0</v>
      </c>
      <c r="I92" s="104">
        <f t="shared" si="33"/>
        <v>0</v>
      </c>
      <c r="J92" s="104">
        <f t="shared" si="33"/>
        <v>0</v>
      </c>
      <c r="K92" s="104">
        <f t="shared" si="33"/>
        <v>0</v>
      </c>
      <c r="L92" s="104">
        <f t="shared" si="33"/>
        <v>0</v>
      </c>
      <c r="M92" s="104">
        <f t="shared" si="33"/>
        <v>0</v>
      </c>
      <c r="N92" s="104">
        <f t="shared" si="33"/>
        <v>0</v>
      </c>
      <c r="O92" s="104">
        <f t="shared" si="33"/>
        <v>0</v>
      </c>
      <c r="P92" s="104">
        <f t="shared" si="33"/>
        <v>0</v>
      </c>
      <c r="Q92" s="104">
        <f t="shared" si="33"/>
        <v>0</v>
      </c>
      <c r="R92" s="104">
        <f t="shared" si="33"/>
        <v>0</v>
      </c>
      <c r="S92" s="104">
        <f t="shared" si="33"/>
        <v>0</v>
      </c>
      <c r="T92" s="104">
        <f t="shared" si="33"/>
        <v>0</v>
      </c>
      <c r="U92" s="104">
        <f t="shared" si="33"/>
        <v>0</v>
      </c>
      <c r="V92" s="104">
        <f t="shared" si="33"/>
        <v>0</v>
      </c>
      <c r="W92" s="104">
        <f t="shared" si="33"/>
        <v>0</v>
      </c>
      <c r="X92" s="104">
        <f t="shared" si="33"/>
        <v>0</v>
      </c>
      <c r="Y92" s="104">
        <f t="shared" si="33"/>
        <v>0</v>
      </c>
      <c r="Z92" s="104">
        <f t="shared" si="33"/>
        <v>0</v>
      </c>
      <c r="AA92" s="104">
        <f t="shared" si="33"/>
        <v>0</v>
      </c>
      <c r="AB92" s="104">
        <f t="shared" si="33"/>
        <v>0</v>
      </c>
      <c r="AC92" s="104">
        <f t="shared" si="33"/>
        <v>0</v>
      </c>
      <c r="AD92" s="104">
        <f t="shared" si="33"/>
        <v>0</v>
      </c>
      <c r="AE92" s="104">
        <f t="shared" si="33"/>
        <v>0</v>
      </c>
      <c r="AF92" s="104">
        <f t="shared" si="33"/>
        <v>0</v>
      </c>
      <c r="AG92" s="104">
        <f t="shared" si="33"/>
        <v>0</v>
      </c>
      <c r="AH92" s="104">
        <f t="shared" si="33"/>
        <v>0</v>
      </c>
      <c r="AI92" s="104">
        <f t="shared" si="33"/>
        <v>0</v>
      </c>
      <c r="AJ92" s="104">
        <f t="shared" si="33"/>
        <v>0</v>
      </c>
      <c r="AK92" s="104">
        <f t="shared" si="33"/>
        <v>0</v>
      </c>
      <c r="AL92" s="104">
        <f t="shared" si="33"/>
        <v>0</v>
      </c>
      <c r="AM92" s="104">
        <f t="shared" si="33"/>
        <v>0</v>
      </c>
      <c r="AN92" s="105">
        <f t="shared" si="33"/>
        <v>0</v>
      </c>
    </row>
    <row r="93" spans="3:40" ht="14.4" x14ac:dyDescent="0.3">
      <c r="C93" s="51" t="str">
        <f t="shared" si="15"/>
        <v>Prodotto 19</v>
      </c>
      <c r="D93" s="257"/>
      <c r="E93" s="104">
        <f t="shared" si="16"/>
        <v>0</v>
      </c>
      <c r="F93" s="104">
        <f t="shared" si="16"/>
        <v>0</v>
      </c>
      <c r="G93" s="104">
        <f t="shared" ref="G93:AN93" si="34">+G71-F71</f>
        <v>0</v>
      </c>
      <c r="H93" s="104">
        <f t="shared" si="34"/>
        <v>0</v>
      </c>
      <c r="I93" s="104">
        <f t="shared" si="34"/>
        <v>0</v>
      </c>
      <c r="J93" s="104">
        <f t="shared" si="34"/>
        <v>0</v>
      </c>
      <c r="K93" s="104">
        <f t="shared" si="34"/>
        <v>0</v>
      </c>
      <c r="L93" s="104">
        <f t="shared" si="34"/>
        <v>0</v>
      </c>
      <c r="M93" s="104">
        <f t="shared" si="34"/>
        <v>0</v>
      </c>
      <c r="N93" s="104">
        <f t="shared" si="34"/>
        <v>0</v>
      </c>
      <c r="O93" s="104">
        <f t="shared" si="34"/>
        <v>0</v>
      </c>
      <c r="P93" s="104">
        <f t="shared" si="34"/>
        <v>0</v>
      </c>
      <c r="Q93" s="104">
        <f t="shared" si="34"/>
        <v>0</v>
      </c>
      <c r="R93" s="104">
        <f t="shared" si="34"/>
        <v>0</v>
      </c>
      <c r="S93" s="104">
        <f t="shared" si="34"/>
        <v>0</v>
      </c>
      <c r="T93" s="104">
        <f t="shared" si="34"/>
        <v>0</v>
      </c>
      <c r="U93" s="104">
        <f t="shared" si="34"/>
        <v>0</v>
      </c>
      <c r="V93" s="104">
        <f t="shared" si="34"/>
        <v>0</v>
      </c>
      <c r="W93" s="104">
        <f t="shared" si="34"/>
        <v>0</v>
      </c>
      <c r="X93" s="104">
        <f t="shared" si="34"/>
        <v>0</v>
      </c>
      <c r="Y93" s="104">
        <f t="shared" si="34"/>
        <v>0</v>
      </c>
      <c r="Z93" s="104">
        <f t="shared" si="34"/>
        <v>0</v>
      </c>
      <c r="AA93" s="104">
        <f t="shared" si="34"/>
        <v>0</v>
      </c>
      <c r="AB93" s="104">
        <f t="shared" si="34"/>
        <v>0</v>
      </c>
      <c r="AC93" s="104">
        <f t="shared" si="34"/>
        <v>0</v>
      </c>
      <c r="AD93" s="104">
        <f t="shared" si="34"/>
        <v>0</v>
      </c>
      <c r="AE93" s="104">
        <f t="shared" si="34"/>
        <v>0</v>
      </c>
      <c r="AF93" s="104">
        <f t="shared" si="34"/>
        <v>0</v>
      </c>
      <c r="AG93" s="104">
        <f t="shared" si="34"/>
        <v>0</v>
      </c>
      <c r="AH93" s="104">
        <f t="shared" si="34"/>
        <v>0</v>
      </c>
      <c r="AI93" s="104">
        <f t="shared" si="34"/>
        <v>0</v>
      </c>
      <c r="AJ93" s="104">
        <f t="shared" si="34"/>
        <v>0</v>
      </c>
      <c r="AK93" s="104">
        <f t="shared" si="34"/>
        <v>0</v>
      </c>
      <c r="AL93" s="104">
        <f t="shared" si="34"/>
        <v>0</v>
      </c>
      <c r="AM93" s="104">
        <f t="shared" si="34"/>
        <v>0</v>
      </c>
      <c r="AN93" s="105">
        <f t="shared" si="34"/>
        <v>0</v>
      </c>
    </row>
    <row r="94" spans="3:40" ht="15" thickBot="1" x14ac:dyDescent="0.35">
      <c r="C94" s="52" t="str">
        <f>+C72</f>
        <v>Prodotto 20</v>
      </c>
      <c r="D94" s="258"/>
      <c r="E94" s="107">
        <f t="shared" si="16"/>
        <v>0</v>
      </c>
      <c r="F94" s="107">
        <f t="shared" si="16"/>
        <v>0</v>
      </c>
      <c r="G94" s="107">
        <f t="shared" ref="G94:AN94" si="35">+G72-F72</f>
        <v>0</v>
      </c>
      <c r="H94" s="107">
        <f t="shared" si="35"/>
        <v>0</v>
      </c>
      <c r="I94" s="107">
        <f t="shared" si="35"/>
        <v>0</v>
      </c>
      <c r="J94" s="107">
        <f t="shared" si="35"/>
        <v>0</v>
      </c>
      <c r="K94" s="107">
        <f t="shared" si="35"/>
        <v>0</v>
      </c>
      <c r="L94" s="107">
        <f t="shared" si="35"/>
        <v>0</v>
      </c>
      <c r="M94" s="107">
        <f t="shared" si="35"/>
        <v>0</v>
      </c>
      <c r="N94" s="107">
        <f t="shared" si="35"/>
        <v>0</v>
      </c>
      <c r="O94" s="107">
        <f t="shared" si="35"/>
        <v>0</v>
      </c>
      <c r="P94" s="107">
        <f t="shared" si="35"/>
        <v>0</v>
      </c>
      <c r="Q94" s="107">
        <f t="shared" si="35"/>
        <v>0</v>
      </c>
      <c r="R94" s="107">
        <f t="shared" si="35"/>
        <v>0</v>
      </c>
      <c r="S94" s="107">
        <f t="shared" si="35"/>
        <v>0</v>
      </c>
      <c r="T94" s="107">
        <f t="shared" si="35"/>
        <v>0</v>
      </c>
      <c r="U94" s="107">
        <f t="shared" si="35"/>
        <v>0</v>
      </c>
      <c r="V94" s="107">
        <f t="shared" si="35"/>
        <v>0</v>
      </c>
      <c r="W94" s="107">
        <f t="shared" si="35"/>
        <v>0</v>
      </c>
      <c r="X94" s="107">
        <f t="shared" si="35"/>
        <v>0</v>
      </c>
      <c r="Y94" s="107">
        <f t="shared" si="35"/>
        <v>0</v>
      </c>
      <c r="Z94" s="107">
        <f t="shared" si="35"/>
        <v>0</v>
      </c>
      <c r="AA94" s="107">
        <f t="shared" si="35"/>
        <v>0</v>
      </c>
      <c r="AB94" s="107">
        <f t="shared" si="35"/>
        <v>0</v>
      </c>
      <c r="AC94" s="107">
        <f t="shared" si="35"/>
        <v>0</v>
      </c>
      <c r="AD94" s="107">
        <f t="shared" si="35"/>
        <v>0</v>
      </c>
      <c r="AE94" s="107">
        <f t="shared" si="35"/>
        <v>0</v>
      </c>
      <c r="AF94" s="107">
        <f t="shared" si="35"/>
        <v>0</v>
      </c>
      <c r="AG94" s="107">
        <f t="shared" si="35"/>
        <v>0</v>
      </c>
      <c r="AH94" s="107">
        <f t="shared" si="35"/>
        <v>0</v>
      </c>
      <c r="AI94" s="107">
        <f t="shared" si="35"/>
        <v>0</v>
      </c>
      <c r="AJ94" s="107">
        <f t="shared" si="35"/>
        <v>0</v>
      </c>
      <c r="AK94" s="107">
        <f t="shared" si="35"/>
        <v>0</v>
      </c>
      <c r="AL94" s="107">
        <f t="shared" si="35"/>
        <v>0</v>
      </c>
      <c r="AM94" s="107">
        <f t="shared" si="35"/>
        <v>0</v>
      </c>
      <c r="AN94" s="108">
        <f t="shared" si="35"/>
        <v>0</v>
      </c>
    </row>
    <row r="96" spans="3:40" ht="12.6" thickBot="1" x14ac:dyDescent="0.3">
      <c r="C96" s="1" t="s">
        <v>181</v>
      </c>
      <c r="E96" s="19">
        <f>+E8</f>
        <v>42766</v>
      </c>
      <c r="F96" s="19">
        <f t="shared" ref="F96:AN96" si="36">+F8</f>
        <v>42794</v>
      </c>
      <c r="G96" s="19">
        <f t="shared" si="36"/>
        <v>42825</v>
      </c>
      <c r="H96" s="19">
        <f t="shared" si="36"/>
        <v>42855</v>
      </c>
      <c r="I96" s="19">
        <f t="shared" si="36"/>
        <v>42886</v>
      </c>
      <c r="J96" s="19">
        <f t="shared" si="36"/>
        <v>42916</v>
      </c>
      <c r="K96" s="19">
        <f t="shared" si="36"/>
        <v>42947</v>
      </c>
      <c r="L96" s="19">
        <f t="shared" si="36"/>
        <v>42978</v>
      </c>
      <c r="M96" s="19">
        <f t="shared" si="36"/>
        <v>43008</v>
      </c>
      <c r="N96" s="19">
        <f t="shared" si="36"/>
        <v>43039</v>
      </c>
      <c r="O96" s="19">
        <f t="shared" si="36"/>
        <v>43069</v>
      </c>
      <c r="P96" s="19">
        <f t="shared" si="36"/>
        <v>43100</v>
      </c>
      <c r="Q96" s="19">
        <f t="shared" si="36"/>
        <v>43131</v>
      </c>
      <c r="R96" s="19">
        <f t="shared" si="36"/>
        <v>43159</v>
      </c>
      <c r="S96" s="19">
        <f t="shared" si="36"/>
        <v>43190</v>
      </c>
      <c r="T96" s="19">
        <f t="shared" si="36"/>
        <v>43220</v>
      </c>
      <c r="U96" s="19">
        <f t="shared" si="36"/>
        <v>43251</v>
      </c>
      <c r="V96" s="19">
        <f t="shared" si="36"/>
        <v>43281</v>
      </c>
      <c r="W96" s="19">
        <f t="shared" si="36"/>
        <v>43312</v>
      </c>
      <c r="X96" s="19">
        <f t="shared" si="36"/>
        <v>43343</v>
      </c>
      <c r="Y96" s="19">
        <f t="shared" si="36"/>
        <v>43373</v>
      </c>
      <c r="Z96" s="19">
        <f t="shared" si="36"/>
        <v>43404</v>
      </c>
      <c r="AA96" s="19">
        <f t="shared" si="36"/>
        <v>43434</v>
      </c>
      <c r="AB96" s="19">
        <f t="shared" si="36"/>
        <v>43465</v>
      </c>
      <c r="AC96" s="19">
        <f t="shared" si="36"/>
        <v>43496</v>
      </c>
      <c r="AD96" s="19">
        <f t="shared" si="36"/>
        <v>43524</v>
      </c>
      <c r="AE96" s="19">
        <f t="shared" si="36"/>
        <v>43555</v>
      </c>
      <c r="AF96" s="19">
        <f t="shared" si="36"/>
        <v>43585</v>
      </c>
      <c r="AG96" s="19">
        <f t="shared" si="36"/>
        <v>43616</v>
      </c>
      <c r="AH96" s="19">
        <f t="shared" si="36"/>
        <v>43646</v>
      </c>
      <c r="AI96" s="19">
        <f>+AI8</f>
        <v>43677</v>
      </c>
      <c r="AJ96" s="19">
        <f t="shared" si="36"/>
        <v>43708</v>
      </c>
      <c r="AK96" s="19">
        <f t="shared" si="36"/>
        <v>43738</v>
      </c>
      <c r="AL96" s="19">
        <f t="shared" si="36"/>
        <v>43769</v>
      </c>
      <c r="AM96" s="19">
        <f t="shared" si="36"/>
        <v>43799</v>
      </c>
      <c r="AN96" s="19">
        <f t="shared" si="36"/>
        <v>43830</v>
      </c>
    </row>
    <row r="97" spans="3:40" ht="14.4" x14ac:dyDescent="0.3">
      <c r="C97" s="50" t="str">
        <f>+C75</f>
        <v>Prodotto 1</v>
      </c>
      <c r="D97" s="256"/>
      <c r="E97" s="109">
        <f>+E75*I_Vendite_Acquisti!F9</f>
        <v>-2500</v>
      </c>
      <c r="F97" s="110">
        <f>+F75*I_Vendite_Acquisti!G9</f>
        <v>0</v>
      </c>
      <c r="G97" s="110">
        <f>+G75*I_Vendite_Acquisti!H9</f>
        <v>0</v>
      </c>
      <c r="H97" s="110">
        <f>+H75*I_Vendite_Acquisti!I9</f>
        <v>0</v>
      </c>
      <c r="I97" s="110">
        <f>+I75*I_Vendite_Acquisti!J9</f>
        <v>0</v>
      </c>
      <c r="J97" s="110">
        <f>+J75*I_Vendite_Acquisti!K9</f>
        <v>0</v>
      </c>
      <c r="K97" s="110">
        <f>+K75*I_Vendite_Acquisti!L9</f>
        <v>0</v>
      </c>
      <c r="L97" s="110">
        <f>+L75*I_Vendite_Acquisti!M9</f>
        <v>0</v>
      </c>
      <c r="M97" s="110">
        <f>+M75*I_Vendite_Acquisti!N9</f>
        <v>0</v>
      </c>
      <c r="N97" s="110">
        <f>+N75*I_Vendite_Acquisti!O9</f>
        <v>0</v>
      </c>
      <c r="O97" s="110">
        <f>+O75*I_Vendite_Acquisti!P9</f>
        <v>0</v>
      </c>
      <c r="P97" s="110">
        <f>+P75*I_Vendite_Acquisti!Q9</f>
        <v>0</v>
      </c>
      <c r="Q97" s="110">
        <f>+Q75*I_Vendite_Acquisti!R9</f>
        <v>0</v>
      </c>
      <c r="R97" s="110">
        <f>+R75*I_Vendite_Acquisti!S9</f>
        <v>0</v>
      </c>
      <c r="S97" s="110">
        <f>+S75*I_Vendite_Acquisti!T9</f>
        <v>0</v>
      </c>
      <c r="T97" s="110">
        <f>+T75*I_Vendite_Acquisti!U9</f>
        <v>0</v>
      </c>
      <c r="U97" s="110">
        <f>+U75*I_Vendite_Acquisti!V9</f>
        <v>0</v>
      </c>
      <c r="V97" s="110">
        <f>+V75*I_Vendite_Acquisti!W9</f>
        <v>0</v>
      </c>
      <c r="W97" s="110">
        <f>+W75*I_Vendite_Acquisti!X9</f>
        <v>0</v>
      </c>
      <c r="X97" s="110">
        <f>+X75*I_Vendite_Acquisti!Y9</f>
        <v>0</v>
      </c>
      <c r="Y97" s="110">
        <f>+Y75*I_Vendite_Acquisti!Z9</f>
        <v>0</v>
      </c>
      <c r="Z97" s="110">
        <f>+Z75*I_Vendite_Acquisti!AA9</f>
        <v>0</v>
      </c>
      <c r="AA97" s="110">
        <f>+AA75*I_Vendite_Acquisti!AB9</f>
        <v>0</v>
      </c>
      <c r="AB97" s="110">
        <f>+AB75*I_Vendite_Acquisti!AC9</f>
        <v>0</v>
      </c>
      <c r="AC97" s="110">
        <f>+AC75*I_Vendite_Acquisti!AD9</f>
        <v>0</v>
      </c>
      <c r="AD97" s="110">
        <f>+AD75*I_Vendite_Acquisti!AE9</f>
        <v>0</v>
      </c>
      <c r="AE97" s="110">
        <f>+AE75*I_Vendite_Acquisti!AF9</f>
        <v>0</v>
      </c>
      <c r="AF97" s="110">
        <f>+AF75*I_Vendite_Acquisti!AG9</f>
        <v>0</v>
      </c>
      <c r="AG97" s="110">
        <f>+AG75*I_Vendite_Acquisti!AH9</f>
        <v>0</v>
      </c>
      <c r="AH97" s="110">
        <f>+AH75*I_Vendite_Acquisti!AI9</f>
        <v>0</v>
      </c>
      <c r="AI97" s="110">
        <f>+AI75*I_Vendite_Acquisti!AJ9</f>
        <v>0</v>
      </c>
      <c r="AJ97" s="110">
        <f>+AJ75*I_Vendite_Acquisti!AK9</f>
        <v>0</v>
      </c>
      <c r="AK97" s="110">
        <f>+AK75*I_Vendite_Acquisti!AL9</f>
        <v>0</v>
      </c>
      <c r="AL97" s="110">
        <f>+AL75*I_Vendite_Acquisti!AM9</f>
        <v>0</v>
      </c>
      <c r="AM97" s="110">
        <f>+AM75*I_Vendite_Acquisti!AN9</f>
        <v>0</v>
      </c>
      <c r="AN97" s="111">
        <f>+AN75*I_Vendite_Acquisti!AO9</f>
        <v>0</v>
      </c>
    </row>
    <row r="98" spans="3:40" ht="14.4" x14ac:dyDescent="0.3">
      <c r="C98" s="51" t="str">
        <f t="shared" ref="C98:C116" si="37">+C76</f>
        <v>Prodotto 2</v>
      </c>
      <c r="D98" s="257"/>
      <c r="E98" s="112">
        <f>+E76*I_Vendite_Acquisti!F10</f>
        <v>-500</v>
      </c>
      <c r="F98" s="113">
        <f>+F76*I_Vendite_Acquisti!G10</f>
        <v>0</v>
      </c>
      <c r="G98" s="113">
        <f>+G76*I_Vendite_Acquisti!H10</f>
        <v>0</v>
      </c>
      <c r="H98" s="113">
        <f>+H76*I_Vendite_Acquisti!I10</f>
        <v>0</v>
      </c>
      <c r="I98" s="113">
        <f>+I76*I_Vendite_Acquisti!J10</f>
        <v>0</v>
      </c>
      <c r="J98" s="113">
        <f>+J76*I_Vendite_Acquisti!K10</f>
        <v>0</v>
      </c>
      <c r="K98" s="113">
        <f>+K76*I_Vendite_Acquisti!L10</f>
        <v>0</v>
      </c>
      <c r="L98" s="113">
        <f>+L76*I_Vendite_Acquisti!M10</f>
        <v>0</v>
      </c>
      <c r="M98" s="113">
        <f>+M76*I_Vendite_Acquisti!N10</f>
        <v>0</v>
      </c>
      <c r="N98" s="113">
        <f>+N76*I_Vendite_Acquisti!O10</f>
        <v>0</v>
      </c>
      <c r="O98" s="113">
        <f>+O76*I_Vendite_Acquisti!P10</f>
        <v>0</v>
      </c>
      <c r="P98" s="113">
        <f>+P76*I_Vendite_Acquisti!Q10</f>
        <v>0</v>
      </c>
      <c r="Q98" s="113">
        <f>+Q76*I_Vendite_Acquisti!R10</f>
        <v>0</v>
      </c>
      <c r="R98" s="113">
        <f>+R76*I_Vendite_Acquisti!S10</f>
        <v>0</v>
      </c>
      <c r="S98" s="113">
        <f>+S76*I_Vendite_Acquisti!T10</f>
        <v>0</v>
      </c>
      <c r="T98" s="113">
        <f>+T76*I_Vendite_Acquisti!U10</f>
        <v>0</v>
      </c>
      <c r="U98" s="113">
        <f>+U76*I_Vendite_Acquisti!V10</f>
        <v>0</v>
      </c>
      <c r="V98" s="113">
        <f>+V76*I_Vendite_Acquisti!W10</f>
        <v>0</v>
      </c>
      <c r="W98" s="113">
        <f>+W76*I_Vendite_Acquisti!X10</f>
        <v>0</v>
      </c>
      <c r="X98" s="113">
        <f>+X76*I_Vendite_Acquisti!Y10</f>
        <v>0</v>
      </c>
      <c r="Y98" s="113">
        <f>+Y76*I_Vendite_Acquisti!Z10</f>
        <v>0</v>
      </c>
      <c r="Z98" s="113">
        <f>+Z76*I_Vendite_Acquisti!AA10</f>
        <v>0</v>
      </c>
      <c r="AA98" s="113">
        <f>+AA76*I_Vendite_Acquisti!AB10</f>
        <v>0</v>
      </c>
      <c r="AB98" s="113">
        <f>+AB76*I_Vendite_Acquisti!AC10</f>
        <v>0</v>
      </c>
      <c r="AC98" s="113">
        <f>+AC76*I_Vendite_Acquisti!AD10</f>
        <v>0</v>
      </c>
      <c r="AD98" s="113">
        <f>+AD76*I_Vendite_Acquisti!AE10</f>
        <v>0</v>
      </c>
      <c r="AE98" s="113">
        <f>+AE76*I_Vendite_Acquisti!AF10</f>
        <v>0</v>
      </c>
      <c r="AF98" s="113">
        <f>+AF76*I_Vendite_Acquisti!AG10</f>
        <v>0</v>
      </c>
      <c r="AG98" s="113">
        <f>+AG76*I_Vendite_Acquisti!AH10</f>
        <v>0</v>
      </c>
      <c r="AH98" s="113">
        <f>+AH76*I_Vendite_Acquisti!AI10</f>
        <v>0</v>
      </c>
      <c r="AI98" s="113">
        <f>+AI76*I_Vendite_Acquisti!AJ10</f>
        <v>0</v>
      </c>
      <c r="AJ98" s="113">
        <f>+AJ76*I_Vendite_Acquisti!AK10</f>
        <v>0</v>
      </c>
      <c r="AK98" s="113">
        <f>+AK76*I_Vendite_Acquisti!AL10</f>
        <v>0</v>
      </c>
      <c r="AL98" s="113">
        <f>+AL76*I_Vendite_Acquisti!AM10</f>
        <v>0</v>
      </c>
      <c r="AM98" s="113">
        <f>+AM76*I_Vendite_Acquisti!AN10</f>
        <v>0</v>
      </c>
      <c r="AN98" s="114">
        <f>+AN76*I_Vendite_Acquisti!AO10</f>
        <v>0</v>
      </c>
    </row>
    <row r="99" spans="3:40" ht="14.4" x14ac:dyDescent="0.3">
      <c r="C99" s="51" t="str">
        <f t="shared" si="37"/>
        <v>Prodotto 3</v>
      </c>
      <c r="D99" s="257"/>
      <c r="E99" s="112">
        <f>+E77*I_Vendite_Acquisti!F11</f>
        <v>-400</v>
      </c>
      <c r="F99" s="113">
        <f>+F77*I_Vendite_Acquisti!G11</f>
        <v>0</v>
      </c>
      <c r="G99" s="113">
        <f>+G77*I_Vendite_Acquisti!H11</f>
        <v>0</v>
      </c>
      <c r="H99" s="113">
        <f>+H77*I_Vendite_Acquisti!I11</f>
        <v>0</v>
      </c>
      <c r="I99" s="113">
        <f>+I77*I_Vendite_Acquisti!J11</f>
        <v>0</v>
      </c>
      <c r="J99" s="113">
        <f>+J77*I_Vendite_Acquisti!K11</f>
        <v>0</v>
      </c>
      <c r="K99" s="113">
        <f>+K77*I_Vendite_Acquisti!L11</f>
        <v>0</v>
      </c>
      <c r="L99" s="113">
        <f>+L77*I_Vendite_Acquisti!M11</f>
        <v>0</v>
      </c>
      <c r="M99" s="113">
        <f>+M77*I_Vendite_Acquisti!N11</f>
        <v>0</v>
      </c>
      <c r="N99" s="113">
        <f>+N77*I_Vendite_Acquisti!O11</f>
        <v>0</v>
      </c>
      <c r="O99" s="113">
        <f>+O77*I_Vendite_Acquisti!P11</f>
        <v>0</v>
      </c>
      <c r="P99" s="113">
        <f>+P77*I_Vendite_Acquisti!Q11</f>
        <v>0</v>
      </c>
      <c r="Q99" s="113">
        <f>+Q77*I_Vendite_Acquisti!R11</f>
        <v>0</v>
      </c>
      <c r="R99" s="113">
        <f>+R77*I_Vendite_Acquisti!S11</f>
        <v>0</v>
      </c>
      <c r="S99" s="113">
        <f>+S77*I_Vendite_Acquisti!T11</f>
        <v>0</v>
      </c>
      <c r="T99" s="113">
        <f>+T77*I_Vendite_Acquisti!U11</f>
        <v>0</v>
      </c>
      <c r="U99" s="113">
        <f>+U77*I_Vendite_Acquisti!V11</f>
        <v>0</v>
      </c>
      <c r="V99" s="113">
        <f>+V77*I_Vendite_Acquisti!W11</f>
        <v>0</v>
      </c>
      <c r="W99" s="113">
        <f>+W77*I_Vendite_Acquisti!X11</f>
        <v>0</v>
      </c>
      <c r="X99" s="113">
        <f>+X77*I_Vendite_Acquisti!Y11</f>
        <v>0</v>
      </c>
      <c r="Y99" s="113">
        <f>+Y77*I_Vendite_Acquisti!Z11</f>
        <v>0</v>
      </c>
      <c r="Z99" s="113">
        <f>+Z77*I_Vendite_Acquisti!AA11</f>
        <v>0</v>
      </c>
      <c r="AA99" s="113">
        <f>+AA77*I_Vendite_Acquisti!AB11</f>
        <v>0</v>
      </c>
      <c r="AB99" s="113">
        <f>+AB77*I_Vendite_Acquisti!AC11</f>
        <v>0</v>
      </c>
      <c r="AC99" s="113">
        <f>+AC77*I_Vendite_Acquisti!AD11</f>
        <v>0</v>
      </c>
      <c r="AD99" s="113">
        <f>+AD77*I_Vendite_Acquisti!AE11</f>
        <v>0</v>
      </c>
      <c r="AE99" s="113">
        <f>+AE77*I_Vendite_Acquisti!AF11</f>
        <v>0</v>
      </c>
      <c r="AF99" s="113">
        <f>+AF77*I_Vendite_Acquisti!AG11</f>
        <v>0</v>
      </c>
      <c r="AG99" s="113">
        <f>+AG77*I_Vendite_Acquisti!AH11</f>
        <v>0</v>
      </c>
      <c r="AH99" s="113">
        <f>+AH77*I_Vendite_Acquisti!AI11</f>
        <v>0</v>
      </c>
      <c r="AI99" s="113">
        <f>+AI77*I_Vendite_Acquisti!AJ11</f>
        <v>0</v>
      </c>
      <c r="AJ99" s="113">
        <f>+AJ77*I_Vendite_Acquisti!AK11</f>
        <v>0</v>
      </c>
      <c r="AK99" s="113">
        <f>+AK77*I_Vendite_Acquisti!AL11</f>
        <v>0</v>
      </c>
      <c r="AL99" s="113">
        <f>+AL77*I_Vendite_Acquisti!AM11</f>
        <v>0</v>
      </c>
      <c r="AM99" s="113">
        <f>+AM77*I_Vendite_Acquisti!AN11</f>
        <v>0</v>
      </c>
      <c r="AN99" s="114">
        <f>+AN77*I_Vendite_Acquisti!AO11</f>
        <v>0</v>
      </c>
    </row>
    <row r="100" spans="3:40" ht="14.4" x14ac:dyDescent="0.3">
      <c r="C100" s="51" t="str">
        <f t="shared" si="37"/>
        <v>Prodotto 4</v>
      </c>
      <c r="D100" s="257"/>
      <c r="E100" s="112">
        <f>+E78*I_Vendite_Acquisti!F12</f>
        <v>-300</v>
      </c>
      <c r="F100" s="113">
        <f>+F78*I_Vendite_Acquisti!G12</f>
        <v>0</v>
      </c>
      <c r="G100" s="113">
        <f>+G78*I_Vendite_Acquisti!H12</f>
        <v>0</v>
      </c>
      <c r="H100" s="113">
        <f>+H78*I_Vendite_Acquisti!I12</f>
        <v>0</v>
      </c>
      <c r="I100" s="113">
        <f>+I78*I_Vendite_Acquisti!J12</f>
        <v>0</v>
      </c>
      <c r="J100" s="113">
        <f>+J78*I_Vendite_Acquisti!K12</f>
        <v>0</v>
      </c>
      <c r="K100" s="113">
        <f>+K78*I_Vendite_Acquisti!L12</f>
        <v>0</v>
      </c>
      <c r="L100" s="113">
        <f>+L78*I_Vendite_Acquisti!M12</f>
        <v>0</v>
      </c>
      <c r="M100" s="113">
        <f>+M78*I_Vendite_Acquisti!N12</f>
        <v>0</v>
      </c>
      <c r="N100" s="113">
        <f>+N78*I_Vendite_Acquisti!O12</f>
        <v>0</v>
      </c>
      <c r="O100" s="113">
        <f>+O78*I_Vendite_Acquisti!P12</f>
        <v>0</v>
      </c>
      <c r="P100" s="113">
        <f>+P78*I_Vendite_Acquisti!Q12</f>
        <v>0</v>
      </c>
      <c r="Q100" s="113">
        <f>+Q78*I_Vendite_Acquisti!R12</f>
        <v>0</v>
      </c>
      <c r="R100" s="113">
        <f>+R78*I_Vendite_Acquisti!S12</f>
        <v>0</v>
      </c>
      <c r="S100" s="113">
        <f>+S78*I_Vendite_Acquisti!T12</f>
        <v>0</v>
      </c>
      <c r="T100" s="113">
        <f>+T78*I_Vendite_Acquisti!U12</f>
        <v>0</v>
      </c>
      <c r="U100" s="113">
        <f>+U78*I_Vendite_Acquisti!V12</f>
        <v>0</v>
      </c>
      <c r="V100" s="113">
        <f>+V78*I_Vendite_Acquisti!W12</f>
        <v>0</v>
      </c>
      <c r="W100" s="113">
        <f>+W78*I_Vendite_Acquisti!X12</f>
        <v>0</v>
      </c>
      <c r="X100" s="113">
        <f>+X78*I_Vendite_Acquisti!Y12</f>
        <v>0</v>
      </c>
      <c r="Y100" s="113">
        <f>+Y78*I_Vendite_Acquisti!Z12</f>
        <v>0</v>
      </c>
      <c r="Z100" s="113">
        <f>+Z78*I_Vendite_Acquisti!AA12</f>
        <v>0</v>
      </c>
      <c r="AA100" s="113">
        <f>+AA78*I_Vendite_Acquisti!AB12</f>
        <v>0</v>
      </c>
      <c r="AB100" s="113">
        <f>+AB78*I_Vendite_Acquisti!AC12</f>
        <v>0</v>
      </c>
      <c r="AC100" s="113">
        <f>+AC78*I_Vendite_Acquisti!AD12</f>
        <v>0</v>
      </c>
      <c r="AD100" s="113">
        <f>+AD78*I_Vendite_Acquisti!AE12</f>
        <v>0</v>
      </c>
      <c r="AE100" s="113">
        <f>+AE78*I_Vendite_Acquisti!AF12</f>
        <v>0</v>
      </c>
      <c r="AF100" s="113">
        <f>+AF78*I_Vendite_Acquisti!AG12</f>
        <v>0</v>
      </c>
      <c r="AG100" s="113">
        <f>+AG78*I_Vendite_Acquisti!AH12</f>
        <v>0</v>
      </c>
      <c r="AH100" s="113">
        <f>+AH78*I_Vendite_Acquisti!AI12</f>
        <v>0</v>
      </c>
      <c r="AI100" s="113">
        <f>+AI78*I_Vendite_Acquisti!AJ12</f>
        <v>0</v>
      </c>
      <c r="AJ100" s="113">
        <f>+AJ78*I_Vendite_Acquisti!AK12</f>
        <v>0</v>
      </c>
      <c r="AK100" s="113">
        <f>+AK78*I_Vendite_Acquisti!AL12</f>
        <v>0</v>
      </c>
      <c r="AL100" s="113">
        <f>+AL78*I_Vendite_Acquisti!AM12</f>
        <v>0</v>
      </c>
      <c r="AM100" s="113">
        <f>+AM78*I_Vendite_Acquisti!AN12</f>
        <v>0</v>
      </c>
      <c r="AN100" s="114">
        <f>+AN78*I_Vendite_Acquisti!AO12</f>
        <v>0</v>
      </c>
    </row>
    <row r="101" spans="3:40" ht="14.4" x14ac:dyDescent="0.3">
      <c r="C101" s="51" t="str">
        <f t="shared" si="37"/>
        <v>Prodotto 5</v>
      </c>
      <c r="D101" s="257"/>
      <c r="E101" s="112">
        <f>+E79*I_Vendite_Acquisti!F13</f>
        <v>-1200</v>
      </c>
      <c r="F101" s="113">
        <f>+F79*I_Vendite_Acquisti!G13</f>
        <v>0</v>
      </c>
      <c r="G101" s="113">
        <f>+G79*I_Vendite_Acquisti!H13</f>
        <v>0</v>
      </c>
      <c r="H101" s="113">
        <f>+H79*I_Vendite_Acquisti!I13</f>
        <v>0</v>
      </c>
      <c r="I101" s="113">
        <f>+I79*I_Vendite_Acquisti!J13</f>
        <v>0</v>
      </c>
      <c r="J101" s="113">
        <f>+J79*I_Vendite_Acquisti!K13</f>
        <v>0</v>
      </c>
      <c r="K101" s="113">
        <f>+K79*I_Vendite_Acquisti!L13</f>
        <v>0</v>
      </c>
      <c r="L101" s="113">
        <f>+L79*I_Vendite_Acquisti!M13</f>
        <v>0</v>
      </c>
      <c r="M101" s="113">
        <f>+M79*I_Vendite_Acquisti!N13</f>
        <v>0</v>
      </c>
      <c r="N101" s="113">
        <f>+N79*I_Vendite_Acquisti!O13</f>
        <v>0</v>
      </c>
      <c r="O101" s="113">
        <f>+O79*I_Vendite_Acquisti!P13</f>
        <v>0</v>
      </c>
      <c r="P101" s="113">
        <f>+P79*I_Vendite_Acquisti!Q13</f>
        <v>0</v>
      </c>
      <c r="Q101" s="113">
        <f>+Q79*I_Vendite_Acquisti!R13</f>
        <v>0</v>
      </c>
      <c r="R101" s="113">
        <f>+R79*I_Vendite_Acquisti!S13</f>
        <v>0</v>
      </c>
      <c r="S101" s="113">
        <f>+S79*I_Vendite_Acquisti!T13</f>
        <v>0</v>
      </c>
      <c r="T101" s="113">
        <f>+T79*I_Vendite_Acquisti!U13</f>
        <v>0</v>
      </c>
      <c r="U101" s="113">
        <f>+U79*I_Vendite_Acquisti!V13</f>
        <v>0</v>
      </c>
      <c r="V101" s="113">
        <f>+V79*I_Vendite_Acquisti!W13</f>
        <v>0</v>
      </c>
      <c r="W101" s="113">
        <f>+W79*I_Vendite_Acquisti!X13</f>
        <v>0</v>
      </c>
      <c r="X101" s="113">
        <f>+X79*I_Vendite_Acquisti!Y13</f>
        <v>0</v>
      </c>
      <c r="Y101" s="113">
        <f>+Y79*I_Vendite_Acquisti!Z13</f>
        <v>0</v>
      </c>
      <c r="Z101" s="113">
        <f>+Z79*I_Vendite_Acquisti!AA13</f>
        <v>0</v>
      </c>
      <c r="AA101" s="113">
        <f>+AA79*I_Vendite_Acquisti!AB13</f>
        <v>0</v>
      </c>
      <c r="AB101" s="113">
        <f>+AB79*I_Vendite_Acquisti!AC13</f>
        <v>0</v>
      </c>
      <c r="AC101" s="113">
        <f>+AC79*I_Vendite_Acquisti!AD13</f>
        <v>0</v>
      </c>
      <c r="AD101" s="113">
        <f>+AD79*I_Vendite_Acquisti!AE13</f>
        <v>0</v>
      </c>
      <c r="AE101" s="113">
        <f>+AE79*I_Vendite_Acquisti!AF13</f>
        <v>0</v>
      </c>
      <c r="AF101" s="113">
        <f>+AF79*I_Vendite_Acquisti!AG13</f>
        <v>0</v>
      </c>
      <c r="AG101" s="113">
        <f>+AG79*I_Vendite_Acquisti!AH13</f>
        <v>0</v>
      </c>
      <c r="AH101" s="113">
        <f>+AH79*I_Vendite_Acquisti!AI13</f>
        <v>0</v>
      </c>
      <c r="AI101" s="113">
        <f>+AI79*I_Vendite_Acquisti!AJ13</f>
        <v>0</v>
      </c>
      <c r="AJ101" s="113">
        <f>+AJ79*I_Vendite_Acquisti!AK13</f>
        <v>0</v>
      </c>
      <c r="AK101" s="113">
        <f>+AK79*I_Vendite_Acquisti!AL13</f>
        <v>0</v>
      </c>
      <c r="AL101" s="113">
        <f>+AL79*I_Vendite_Acquisti!AM13</f>
        <v>0</v>
      </c>
      <c r="AM101" s="113">
        <f>+AM79*I_Vendite_Acquisti!AN13</f>
        <v>0</v>
      </c>
      <c r="AN101" s="114">
        <f>+AN79*I_Vendite_Acquisti!AO13</f>
        <v>0</v>
      </c>
    </row>
    <row r="102" spans="3:40" ht="14.4" x14ac:dyDescent="0.3">
      <c r="C102" s="51" t="str">
        <f t="shared" si="37"/>
        <v>Prodotto 6</v>
      </c>
      <c r="D102" s="257"/>
      <c r="E102" s="112">
        <f>+E80*I_Vendite_Acquisti!F14</f>
        <v>0</v>
      </c>
      <c r="F102" s="113">
        <f>+F80*I_Vendite_Acquisti!G14</f>
        <v>0</v>
      </c>
      <c r="G102" s="113">
        <f>+G80*I_Vendite_Acquisti!H14</f>
        <v>0</v>
      </c>
      <c r="H102" s="113">
        <f>+H80*I_Vendite_Acquisti!I14</f>
        <v>0</v>
      </c>
      <c r="I102" s="113">
        <f>+I80*I_Vendite_Acquisti!J14</f>
        <v>0</v>
      </c>
      <c r="J102" s="113">
        <f>+J80*I_Vendite_Acquisti!K14</f>
        <v>0</v>
      </c>
      <c r="K102" s="113">
        <f>+K80*I_Vendite_Acquisti!L14</f>
        <v>0</v>
      </c>
      <c r="L102" s="113">
        <f>+L80*I_Vendite_Acquisti!M14</f>
        <v>0</v>
      </c>
      <c r="M102" s="113">
        <f>+M80*I_Vendite_Acquisti!N14</f>
        <v>0</v>
      </c>
      <c r="N102" s="113">
        <f>+N80*I_Vendite_Acquisti!O14</f>
        <v>0</v>
      </c>
      <c r="O102" s="113">
        <f>+O80*I_Vendite_Acquisti!P14</f>
        <v>0</v>
      </c>
      <c r="P102" s="113">
        <f>+P80*I_Vendite_Acquisti!Q14</f>
        <v>0</v>
      </c>
      <c r="Q102" s="113">
        <f>+Q80*I_Vendite_Acquisti!R14</f>
        <v>0</v>
      </c>
      <c r="R102" s="113">
        <f>+R80*I_Vendite_Acquisti!S14</f>
        <v>0</v>
      </c>
      <c r="S102" s="113">
        <f>+S80*I_Vendite_Acquisti!T14</f>
        <v>0</v>
      </c>
      <c r="T102" s="113">
        <f>+T80*I_Vendite_Acquisti!U14</f>
        <v>0</v>
      </c>
      <c r="U102" s="113">
        <f>+U80*I_Vendite_Acquisti!V14</f>
        <v>0</v>
      </c>
      <c r="V102" s="113">
        <f>+V80*I_Vendite_Acquisti!W14</f>
        <v>0</v>
      </c>
      <c r="W102" s="113">
        <f>+W80*I_Vendite_Acquisti!X14</f>
        <v>0</v>
      </c>
      <c r="X102" s="113">
        <f>+X80*I_Vendite_Acquisti!Y14</f>
        <v>0</v>
      </c>
      <c r="Y102" s="113">
        <f>+Y80*I_Vendite_Acquisti!Z14</f>
        <v>0</v>
      </c>
      <c r="Z102" s="113">
        <f>+Z80*I_Vendite_Acquisti!AA14</f>
        <v>0</v>
      </c>
      <c r="AA102" s="113">
        <f>+AA80*I_Vendite_Acquisti!AB14</f>
        <v>0</v>
      </c>
      <c r="AB102" s="113">
        <f>+AB80*I_Vendite_Acquisti!AC14</f>
        <v>0</v>
      </c>
      <c r="AC102" s="113">
        <f>+AC80*I_Vendite_Acquisti!AD14</f>
        <v>0</v>
      </c>
      <c r="AD102" s="113">
        <f>+AD80*I_Vendite_Acquisti!AE14</f>
        <v>0</v>
      </c>
      <c r="AE102" s="113">
        <f>+AE80*I_Vendite_Acquisti!AF14</f>
        <v>0</v>
      </c>
      <c r="AF102" s="113">
        <f>+AF80*I_Vendite_Acquisti!AG14</f>
        <v>0</v>
      </c>
      <c r="AG102" s="113">
        <f>+AG80*I_Vendite_Acquisti!AH14</f>
        <v>0</v>
      </c>
      <c r="AH102" s="113">
        <f>+AH80*I_Vendite_Acquisti!AI14</f>
        <v>0</v>
      </c>
      <c r="AI102" s="113">
        <f>+AI80*I_Vendite_Acquisti!AJ14</f>
        <v>0</v>
      </c>
      <c r="AJ102" s="113">
        <f>+AJ80*I_Vendite_Acquisti!AK14</f>
        <v>0</v>
      </c>
      <c r="AK102" s="113">
        <f>+AK80*I_Vendite_Acquisti!AL14</f>
        <v>0</v>
      </c>
      <c r="AL102" s="113">
        <f>+AL80*I_Vendite_Acquisti!AM14</f>
        <v>0</v>
      </c>
      <c r="AM102" s="113">
        <f>+AM80*I_Vendite_Acquisti!AN14</f>
        <v>0</v>
      </c>
      <c r="AN102" s="114">
        <f>+AN80*I_Vendite_Acquisti!AO14</f>
        <v>0</v>
      </c>
    </row>
    <row r="103" spans="3:40" ht="14.4" x14ac:dyDescent="0.3">
      <c r="C103" s="51" t="str">
        <f t="shared" si="37"/>
        <v>Prodotto 7</v>
      </c>
      <c r="D103" s="257"/>
      <c r="E103" s="112">
        <f>+E81*I_Vendite_Acquisti!F15</f>
        <v>0</v>
      </c>
      <c r="F103" s="113">
        <f>+F81*I_Vendite_Acquisti!G15</f>
        <v>0</v>
      </c>
      <c r="G103" s="113">
        <f>+G81*I_Vendite_Acquisti!H15</f>
        <v>0</v>
      </c>
      <c r="H103" s="113">
        <f>+H81*I_Vendite_Acquisti!I15</f>
        <v>0</v>
      </c>
      <c r="I103" s="113">
        <f>+I81*I_Vendite_Acquisti!J15</f>
        <v>0</v>
      </c>
      <c r="J103" s="113">
        <f>+J81*I_Vendite_Acquisti!K15</f>
        <v>0</v>
      </c>
      <c r="K103" s="113">
        <f>+K81*I_Vendite_Acquisti!L15</f>
        <v>0</v>
      </c>
      <c r="L103" s="113">
        <f>+L81*I_Vendite_Acquisti!M15</f>
        <v>0</v>
      </c>
      <c r="M103" s="113">
        <f>+M81*I_Vendite_Acquisti!N15</f>
        <v>0</v>
      </c>
      <c r="N103" s="113">
        <f>+N81*I_Vendite_Acquisti!O15</f>
        <v>0</v>
      </c>
      <c r="O103" s="113">
        <f>+O81*I_Vendite_Acquisti!P15</f>
        <v>0</v>
      </c>
      <c r="P103" s="113">
        <f>+P81*I_Vendite_Acquisti!Q15</f>
        <v>0</v>
      </c>
      <c r="Q103" s="113">
        <f>+Q81*I_Vendite_Acquisti!R15</f>
        <v>0</v>
      </c>
      <c r="R103" s="113">
        <f>+R81*I_Vendite_Acquisti!S15</f>
        <v>0</v>
      </c>
      <c r="S103" s="113">
        <f>+S81*I_Vendite_Acquisti!T15</f>
        <v>0</v>
      </c>
      <c r="T103" s="113">
        <f>+T81*I_Vendite_Acquisti!U15</f>
        <v>0</v>
      </c>
      <c r="U103" s="113">
        <f>+U81*I_Vendite_Acquisti!V15</f>
        <v>0</v>
      </c>
      <c r="V103" s="113">
        <f>+V81*I_Vendite_Acquisti!W15</f>
        <v>0</v>
      </c>
      <c r="W103" s="113">
        <f>+W81*I_Vendite_Acquisti!X15</f>
        <v>0</v>
      </c>
      <c r="X103" s="113">
        <f>+X81*I_Vendite_Acquisti!Y15</f>
        <v>0</v>
      </c>
      <c r="Y103" s="113">
        <f>+Y81*I_Vendite_Acquisti!Z15</f>
        <v>0</v>
      </c>
      <c r="Z103" s="113">
        <f>+Z81*I_Vendite_Acquisti!AA15</f>
        <v>0</v>
      </c>
      <c r="AA103" s="113">
        <f>+AA81*I_Vendite_Acquisti!AB15</f>
        <v>0</v>
      </c>
      <c r="AB103" s="113">
        <f>+AB81*I_Vendite_Acquisti!AC15</f>
        <v>0</v>
      </c>
      <c r="AC103" s="113">
        <f>+AC81*I_Vendite_Acquisti!AD15</f>
        <v>0</v>
      </c>
      <c r="AD103" s="113">
        <f>+AD81*I_Vendite_Acquisti!AE15</f>
        <v>0</v>
      </c>
      <c r="AE103" s="113">
        <f>+AE81*I_Vendite_Acquisti!AF15</f>
        <v>0</v>
      </c>
      <c r="AF103" s="113">
        <f>+AF81*I_Vendite_Acquisti!AG15</f>
        <v>0</v>
      </c>
      <c r="AG103" s="113">
        <f>+AG81*I_Vendite_Acquisti!AH15</f>
        <v>0</v>
      </c>
      <c r="AH103" s="113">
        <f>+AH81*I_Vendite_Acquisti!AI15</f>
        <v>0</v>
      </c>
      <c r="AI103" s="113">
        <f>+AI81*I_Vendite_Acquisti!AJ15</f>
        <v>0</v>
      </c>
      <c r="AJ103" s="113">
        <f>+AJ81*I_Vendite_Acquisti!AK15</f>
        <v>0</v>
      </c>
      <c r="AK103" s="113">
        <f>+AK81*I_Vendite_Acquisti!AL15</f>
        <v>0</v>
      </c>
      <c r="AL103" s="113">
        <f>+AL81*I_Vendite_Acquisti!AM15</f>
        <v>0</v>
      </c>
      <c r="AM103" s="113">
        <f>+AM81*I_Vendite_Acquisti!AN15</f>
        <v>0</v>
      </c>
      <c r="AN103" s="114">
        <f>+AN81*I_Vendite_Acquisti!AO15</f>
        <v>0</v>
      </c>
    </row>
    <row r="104" spans="3:40" ht="14.4" x14ac:dyDescent="0.3">
      <c r="C104" s="51" t="str">
        <f t="shared" si="37"/>
        <v>Prodotto 8</v>
      </c>
      <c r="D104" s="257"/>
      <c r="E104" s="112">
        <f>+E82*I_Vendite_Acquisti!F16</f>
        <v>0</v>
      </c>
      <c r="F104" s="113">
        <f>+F82*I_Vendite_Acquisti!G16</f>
        <v>0</v>
      </c>
      <c r="G104" s="113">
        <f>+G82*I_Vendite_Acquisti!H16</f>
        <v>0</v>
      </c>
      <c r="H104" s="113">
        <f>+H82*I_Vendite_Acquisti!I16</f>
        <v>0</v>
      </c>
      <c r="I104" s="113">
        <f>+I82*I_Vendite_Acquisti!J16</f>
        <v>0</v>
      </c>
      <c r="J104" s="113">
        <f>+J82*I_Vendite_Acquisti!K16</f>
        <v>0</v>
      </c>
      <c r="K104" s="113">
        <f>+K82*I_Vendite_Acquisti!L16</f>
        <v>0</v>
      </c>
      <c r="L104" s="113">
        <f>+L82*I_Vendite_Acquisti!M16</f>
        <v>0</v>
      </c>
      <c r="M104" s="113">
        <f>+M82*I_Vendite_Acquisti!N16</f>
        <v>0</v>
      </c>
      <c r="N104" s="113">
        <f>+N82*I_Vendite_Acquisti!O16</f>
        <v>0</v>
      </c>
      <c r="O104" s="113">
        <f>+O82*I_Vendite_Acquisti!P16</f>
        <v>0</v>
      </c>
      <c r="P104" s="113">
        <f>+P82*I_Vendite_Acquisti!Q16</f>
        <v>0</v>
      </c>
      <c r="Q104" s="113">
        <f>+Q82*I_Vendite_Acquisti!R16</f>
        <v>0</v>
      </c>
      <c r="R104" s="113">
        <f>+R82*I_Vendite_Acquisti!S16</f>
        <v>0</v>
      </c>
      <c r="S104" s="113">
        <f>+S82*I_Vendite_Acquisti!T16</f>
        <v>0</v>
      </c>
      <c r="T104" s="113">
        <f>+T82*I_Vendite_Acquisti!U16</f>
        <v>0</v>
      </c>
      <c r="U104" s="113">
        <f>+U82*I_Vendite_Acquisti!V16</f>
        <v>0</v>
      </c>
      <c r="V104" s="113">
        <f>+V82*I_Vendite_Acquisti!W16</f>
        <v>0</v>
      </c>
      <c r="W104" s="113">
        <f>+W82*I_Vendite_Acquisti!X16</f>
        <v>0</v>
      </c>
      <c r="X104" s="113">
        <f>+X82*I_Vendite_Acquisti!Y16</f>
        <v>0</v>
      </c>
      <c r="Y104" s="113">
        <f>+Y82*I_Vendite_Acquisti!Z16</f>
        <v>0</v>
      </c>
      <c r="Z104" s="113">
        <f>+Z82*I_Vendite_Acquisti!AA16</f>
        <v>0</v>
      </c>
      <c r="AA104" s="113">
        <f>+AA82*I_Vendite_Acquisti!AB16</f>
        <v>0</v>
      </c>
      <c r="AB104" s="113">
        <f>+AB82*I_Vendite_Acquisti!AC16</f>
        <v>0</v>
      </c>
      <c r="AC104" s="113">
        <f>+AC82*I_Vendite_Acquisti!AD16</f>
        <v>0</v>
      </c>
      <c r="AD104" s="113">
        <f>+AD82*I_Vendite_Acquisti!AE16</f>
        <v>0</v>
      </c>
      <c r="AE104" s="113">
        <f>+AE82*I_Vendite_Acquisti!AF16</f>
        <v>0</v>
      </c>
      <c r="AF104" s="113">
        <f>+AF82*I_Vendite_Acquisti!AG16</f>
        <v>0</v>
      </c>
      <c r="AG104" s="113">
        <f>+AG82*I_Vendite_Acquisti!AH16</f>
        <v>0</v>
      </c>
      <c r="AH104" s="113">
        <f>+AH82*I_Vendite_Acquisti!AI16</f>
        <v>0</v>
      </c>
      <c r="AI104" s="113">
        <f>+AI82*I_Vendite_Acquisti!AJ16</f>
        <v>0</v>
      </c>
      <c r="AJ104" s="113">
        <f>+AJ82*I_Vendite_Acquisti!AK16</f>
        <v>0</v>
      </c>
      <c r="AK104" s="113">
        <f>+AK82*I_Vendite_Acquisti!AL16</f>
        <v>0</v>
      </c>
      <c r="AL104" s="113">
        <f>+AL82*I_Vendite_Acquisti!AM16</f>
        <v>0</v>
      </c>
      <c r="AM104" s="113">
        <f>+AM82*I_Vendite_Acquisti!AN16</f>
        <v>0</v>
      </c>
      <c r="AN104" s="114">
        <f>+AN82*I_Vendite_Acquisti!AO16</f>
        <v>0</v>
      </c>
    </row>
    <row r="105" spans="3:40" ht="14.4" x14ac:dyDescent="0.3">
      <c r="C105" s="51" t="str">
        <f t="shared" si="37"/>
        <v>Prodotto 9</v>
      </c>
      <c r="D105" s="257"/>
      <c r="E105" s="112">
        <f>+E83*I_Vendite_Acquisti!F17</f>
        <v>0</v>
      </c>
      <c r="F105" s="113">
        <f>+F83*I_Vendite_Acquisti!G17</f>
        <v>0</v>
      </c>
      <c r="G105" s="113">
        <f>+G83*I_Vendite_Acquisti!H17</f>
        <v>0</v>
      </c>
      <c r="H105" s="113">
        <f>+H83*I_Vendite_Acquisti!I17</f>
        <v>0</v>
      </c>
      <c r="I105" s="113">
        <f>+I83*I_Vendite_Acquisti!J17</f>
        <v>0</v>
      </c>
      <c r="J105" s="113">
        <f>+J83*I_Vendite_Acquisti!K17</f>
        <v>0</v>
      </c>
      <c r="K105" s="113">
        <f>+K83*I_Vendite_Acquisti!L17</f>
        <v>0</v>
      </c>
      <c r="L105" s="113">
        <f>+L83*I_Vendite_Acquisti!M17</f>
        <v>0</v>
      </c>
      <c r="M105" s="113">
        <f>+M83*I_Vendite_Acquisti!N17</f>
        <v>0</v>
      </c>
      <c r="N105" s="113">
        <f>+N83*I_Vendite_Acquisti!O17</f>
        <v>0</v>
      </c>
      <c r="O105" s="113">
        <f>+O83*I_Vendite_Acquisti!P17</f>
        <v>0</v>
      </c>
      <c r="P105" s="113">
        <f>+P83*I_Vendite_Acquisti!Q17</f>
        <v>0</v>
      </c>
      <c r="Q105" s="113">
        <f>+Q83*I_Vendite_Acquisti!R17</f>
        <v>0</v>
      </c>
      <c r="R105" s="113">
        <f>+R83*I_Vendite_Acquisti!S17</f>
        <v>0</v>
      </c>
      <c r="S105" s="113">
        <f>+S83*I_Vendite_Acquisti!T17</f>
        <v>0</v>
      </c>
      <c r="T105" s="113">
        <f>+T83*I_Vendite_Acquisti!U17</f>
        <v>0</v>
      </c>
      <c r="U105" s="113">
        <f>+U83*I_Vendite_Acquisti!V17</f>
        <v>0</v>
      </c>
      <c r="V105" s="113">
        <f>+V83*I_Vendite_Acquisti!W17</f>
        <v>0</v>
      </c>
      <c r="W105" s="113">
        <f>+W83*I_Vendite_Acquisti!X17</f>
        <v>0</v>
      </c>
      <c r="X105" s="113">
        <f>+X83*I_Vendite_Acquisti!Y17</f>
        <v>0</v>
      </c>
      <c r="Y105" s="113">
        <f>+Y83*I_Vendite_Acquisti!Z17</f>
        <v>0</v>
      </c>
      <c r="Z105" s="113">
        <f>+Z83*I_Vendite_Acquisti!AA17</f>
        <v>0</v>
      </c>
      <c r="AA105" s="113">
        <f>+AA83*I_Vendite_Acquisti!AB17</f>
        <v>0</v>
      </c>
      <c r="AB105" s="113">
        <f>+AB83*I_Vendite_Acquisti!AC17</f>
        <v>0</v>
      </c>
      <c r="AC105" s="113">
        <f>+AC83*I_Vendite_Acquisti!AD17</f>
        <v>0</v>
      </c>
      <c r="AD105" s="113">
        <f>+AD83*I_Vendite_Acquisti!AE17</f>
        <v>0</v>
      </c>
      <c r="AE105" s="113">
        <f>+AE83*I_Vendite_Acquisti!AF17</f>
        <v>0</v>
      </c>
      <c r="AF105" s="113">
        <f>+AF83*I_Vendite_Acquisti!AG17</f>
        <v>0</v>
      </c>
      <c r="AG105" s="113">
        <f>+AG83*I_Vendite_Acquisti!AH17</f>
        <v>0</v>
      </c>
      <c r="AH105" s="113">
        <f>+AH83*I_Vendite_Acquisti!AI17</f>
        <v>0</v>
      </c>
      <c r="AI105" s="113">
        <f>+AI83*I_Vendite_Acquisti!AJ17</f>
        <v>0</v>
      </c>
      <c r="AJ105" s="113">
        <f>+AJ83*I_Vendite_Acquisti!AK17</f>
        <v>0</v>
      </c>
      <c r="AK105" s="113">
        <f>+AK83*I_Vendite_Acquisti!AL17</f>
        <v>0</v>
      </c>
      <c r="AL105" s="113">
        <f>+AL83*I_Vendite_Acquisti!AM17</f>
        <v>0</v>
      </c>
      <c r="AM105" s="113">
        <f>+AM83*I_Vendite_Acquisti!AN17</f>
        <v>0</v>
      </c>
      <c r="AN105" s="114">
        <f>+AN83*I_Vendite_Acquisti!AO17</f>
        <v>0</v>
      </c>
    </row>
    <row r="106" spans="3:40" ht="14.4" x14ac:dyDescent="0.3">
      <c r="C106" s="51" t="str">
        <f t="shared" si="37"/>
        <v>Prodotto 10</v>
      </c>
      <c r="D106" s="257"/>
      <c r="E106" s="112">
        <f>+E84*I_Vendite_Acquisti!F18</f>
        <v>0</v>
      </c>
      <c r="F106" s="113">
        <f>+F84*I_Vendite_Acquisti!G18</f>
        <v>0</v>
      </c>
      <c r="G106" s="113">
        <f>+G84*I_Vendite_Acquisti!H18</f>
        <v>0</v>
      </c>
      <c r="H106" s="113">
        <f>+H84*I_Vendite_Acquisti!I18</f>
        <v>0</v>
      </c>
      <c r="I106" s="113">
        <f>+I84*I_Vendite_Acquisti!J18</f>
        <v>0</v>
      </c>
      <c r="J106" s="113">
        <f>+J84*I_Vendite_Acquisti!K18</f>
        <v>0</v>
      </c>
      <c r="K106" s="113">
        <f>+K84*I_Vendite_Acquisti!L18</f>
        <v>0</v>
      </c>
      <c r="L106" s="113">
        <f>+L84*I_Vendite_Acquisti!M18</f>
        <v>0</v>
      </c>
      <c r="M106" s="113">
        <f>+M84*I_Vendite_Acquisti!N18</f>
        <v>0</v>
      </c>
      <c r="N106" s="113">
        <f>+N84*I_Vendite_Acquisti!O18</f>
        <v>0</v>
      </c>
      <c r="O106" s="113">
        <f>+O84*I_Vendite_Acquisti!P18</f>
        <v>0</v>
      </c>
      <c r="P106" s="113">
        <f>+P84*I_Vendite_Acquisti!Q18</f>
        <v>0</v>
      </c>
      <c r="Q106" s="113">
        <f>+Q84*I_Vendite_Acquisti!R18</f>
        <v>0</v>
      </c>
      <c r="R106" s="113">
        <f>+R84*I_Vendite_Acquisti!S18</f>
        <v>0</v>
      </c>
      <c r="S106" s="113">
        <f>+S84*I_Vendite_Acquisti!T18</f>
        <v>0</v>
      </c>
      <c r="T106" s="113">
        <f>+T84*I_Vendite_Acquisti!U18</f>
        <v>0</v>
      </c>
      <c r="U106" s="113">
        <f>+U84*I_Vendite_Acquisti!V18</f>
        <v>0</v>
      </c>
      <c r="V106" s="113">
        <f>+V84*I_Vendite_Acquisti!W18</f>
        <v>0</v>
      </c>
      <c r="W106" s="113">
        <f>+W84*I_Vendite_Acquisti!X18</f>
        <v>0</v>
      </c>
      <c r="X106" s="113">
        <f>+X84*I_Vendite_Acquisti!Y18</f>
        <v>0</v>
      </c>
      <c r="Y106" s="113">
        <f>+Y84*I_Vendite_Acquisti!Z18</f>
        <v>0</v>
      </c>
      <c r="Z106" s="113">
        <f>+Z84*I_Vendite_Acquisti!AA18</f>
        <v>0</v>
      </c>
      <c r="AA106" s="113">
        <f>+AA84*I_Vendite_Acquisti!AB18</f>
        <v>0</v>
      </c>
      <c r="AB106" s="113">
        <f>+AB84*I_Vendite_Acquisti!AC18</f>
        <v>0</v>
      </c>
      <c r="AC106" s="113">
        <f>+AC84*I_Vendite_Acquisti!AD18</f>
        <v>0</v>
      </c>
      <c r="AD106" s="113">
        <f>+AD84*I_Vendite_Acquisti!AE18</f>
        <v>0</v>
      </c>
      <c r="AE106" s="113">
        <f>+AE84*I_Vendite_Acquisti!AF18</f>
        <v>0</v>
      </c>
      <c r="AF106" s="113">
        <f>+AF84*I_Vendite_Acquisti!AG18</f>
        <v>0</v>
      </c>
      <c r="AG106" s="113">
        <f>+AG84*I_Vendite_Acquisti!AH18</f>
        <v>0</v>
      </c>
      <c r="AH106" s="113">
        <f>+AH84*I_Vendite_Acquisti!AI18</f>
        <v>0</v>
      </c>
      <c r="AI106" s="113">
        <f>+AI84*I_Vendite_Acquisti!AJ18</f>
        <v>0</v>
      </c>
      <c r="AJ106" s="113">
        <f>+AJ84*I_Vendite_Acquisti!AK18</f>
        <v>0</v>
      </c>
      <c r="AK106" s="113">
        <f>+AK84*I_Vendite_Acquisti!AL18</f>
        <v>0</v>
      </c>
      <c r="AL106" s="113">
        <f>+AL84*I_Vendite_Acquisti!AM18</f>
        <v>0</v>
      </c>
      <c r="AM106" s="113">
        <f>+AM84*I_Vendite_Acquisti!AN18</f>
        <v>0</v>
      </c>
      <c r="AN106" s="114">
        <f>+AN84*I_Vendite_Acquisti!AO18</f>
        <v>0</v>
      </c>
    </row>
    <row r="107" spans="3:40" ht="14.4" x14ac:dyDescent="0.3">
      <c r="C107" s="51" t="str">
        <f t="shared" si="37"/>
        <v>Prodotto 11</v>
      </c>
      <c r="D107" s="257"/>
      <c r="E107" s="112">
        <f>+E85*I_Vendite_Acquisti!F19</f>
        <v>0</v>
      </c>
      <c r="F107" s="113">
        <f>+F85*I_Vendite_Acquisti!G19</f>
        <v>0</v>
      </c>
      <c r="G107" s="113">
        <f>+G85*I_Vendite_Acquisti!H19</f>
        <v>0</v>
      </c>
      <c r="H107" s="113">
        <f>+H85*I_Vendite_Acquisti!I19</f>
        <v>0</v>
      </c>
      <c r="I107" s="113">
        <f>+I85*I_Vendite_Acquisti!J19</f>
        <v>0</v>
      </c>
      <c r="J107" s="113">
        <f>+J85*I_Vendite_Acquisti!K19</f>
        <v>0</v>
      </c>
      <c r="K107" s="113">
        <f>+K85*I_Vendite_Acquisti!L19</f>
        <v>0</v>
      </c>
      <c r="L107" s="113">
        <f>+L85*I_Vendite_Acquisti!M19</f>
        <v>0</v>
      </c>
      <c r="M107" s="113">
        <f>+M85*I_Vendite_Acquisti!N19</f>
        <v>0</v>
      </c>
      <c r="N107" s="113">
        <f>+N85*I_Vendite_Acquisti!O19</f>
        <v>0</v>
      </c>
      <c r="O107" s="113">
        <f>+O85*I_Vendite_Acquisti!P19</f>
        <v>0</v>
      </c>
      <c r="P107" s="113">
        <f>+P85*I_Vendite_Acquisti!Q19</f>
        <v>0</v>
      </c>
      <c r="Q107" s="113">
        <f>+Q85*I_Vendite_Acquisti!R19</f>
        <v>0</v>
      </c>
      <c r="R107" s="113">
        <f>+R85*I_Vendite_Acquisti!S19</f>
        <v>0</v>
      </c>
      <c r="S107" s="113">
        <f>+S85*I_Vendite_Acquisti!T19</f>
        <v>0</v>
      </c>
      <c r="T107" s="113">
        <f>+T85*I_Vendite_Acquisti!U19</f>
        <v>0</v>
      </c>
      <c r="U107" s="113">
        <f>+U85*I_Vendite_Acquisti!V19</f>
        <v>0</v>
      </c>
      <c r="V107" s="113">
        <f>+V85*I_Vendite_Acquisti!W19</f>
        <v>0</v>
      </c>
      <c r="W107" s="113">
        <f>+W85*I_Vendite_Acquisti!X19</f>
        <v>0</v>
      </c>
      <c r="X107" s="113">
        <f>+X85*I_Vendite_Acquisti!Y19</f>
        <v>0</v>
      </c>
      <c r="Y107" s="113">
        <f>+Y85*I_Vendite_Acquisti!Z19</f>
        <v>0</v>
      </c>
      <c r="Z107" s="113">
        <f>+Z85*I_Vendite_Acquisti!AA19</f>
        <v>0</v>
      </c>
      <c r="AA107" s="113">
        <f>+AA85*I_Vendite_Acquisti!AB19</f>
        <v>0</v>
      </c>
      <c r="AB107" s="113">
        <f>+AB85*I_Vendite_Acquisti!AC19</f>
        <v>0</v>
      </c>
      <c r="AC107" s="113">
        <f>+AC85*I_Vendite_Acquisti!AD19</f>
        <v>0</v>
      </c>
      <c r="AD107" s="113">
        <f>+AD85*I_Vendite_Acquisti!AE19</f>
        <v>0</v>
      </c>
      <c r="AE107" s="113">
        <f>+AE85*I_Vendite_Acquisti!AF19</f>
        <v>0</v>
      </c>
      <c r="AF107" s="113">
        <f>+AF85*I_Vendite_Acquisti!AG19</f>
        <v>0</v>
      </c>
      <c r="AG107" s="113">
        <f>+AG85*I_Vendite_Acquisti!AH19</f>
        <v>0</v>
      </c>
      <c r="AH107" s="113">
        <f>+AH85*I_Vendite_Acquisti!AI19</f>
        <v>0</v>
      </c>
      <c r="AI107" s="113">
        <f>+AI85*I_Vendite_Acquisti!AJ19</f>
        <v>0</v>
      </c>
      <c r="AJ107" s="113">
        <f>+AJ85*I_Vendite_Acquisti!AK19</f>
        <v>0</v>
      </c>
      <c r="AK107" s="113">
        <f>+AK85*I_Vendite_Acquisti!AL19</f>
        <v>0</v>
      </c>
      <c r="AL107" s="113">
        <f>+AL85*I_Vendite_Acquisti!AM19</f>
        <v>0</v>
      </c>
      <c r="AM107" s="113">
        <f>+AM85*I_Vendite_Acquisti!AN19</f>
        <v>0</v>
      </c>
      <c r="AN107" s="114">
        <f>+AN85*I_Vendite_Acquisti!AO19</f>
        <v>0</v>
      </c>
    </row>
    <row r="108" spans="3:40" ht="14.4" x14ac:dyDescent="0.3">
      <c r="C108" s="51" t="str">
        <f t="shared" si="37"/>
        <v>Prodotto 12</v>
      </c>
      <c r="D108" s="257"/>
      <c r="E108" s="112">
        <f>+E86*I_Vendite_Acquisti!F20</f>
        <v>0</v>
      </c>
      <c r="F108" s="113">
        <f>+F86*I_Vendite_Acquisti!G20</f>
        <v>0</v>
      </c>
      <c r="G108" s="113">
        <f>+G86*I_Vendite_Acquisti!H20</f>
        <v>0</v>
      </c>
      <c r="H108" s="113">
        <f>+H86*I_Vendite_Acquisti!I20</f>
        <v>0</v>
      </c>
      <c r="I108" s="113">
        <f>+I86*I_Vendite_Acquisti!J20</f>
        <v>0</v>
      </c>
      <c r="J108" s="113">
        <f>+J86*I_Vendite_Acquisti!K20</f>
        <v>0</v>
      </c>
      <c r="K108" s="113">
        <f>+K86*I_Vendite_Acquisti!L20</f>
        <v>0</v>
      </c>
      <c r="L108" s="113">
        <f>+L86*I_Vendite_Acquisti!M20</f>
        <v>0</v>
      </c>
      <c r="M108" s="113">
        <f>+M86*I_Vendite_Acquisti!N20</f>
        <v>0</v>
      </c>
      <c r="N108" s="113">
        <f>+N86*I_Vendite_Acquisti!O20</f>
        <v>0</v>
      </c>
      <c r="O108" s="113">
        <f>+O86*I_Vendite_Acquisti!P20</f>
        <v>0</v>
      </c>
      <c r="P108" s="113">
        <f>+P86*I_Vendite_Acquisti!Q20</f>
        <v>0</v>
      </c>
      <c r="Q108" s="113">
        <f>+Q86*I_Vendite_Acquisti!R20</f>
        <v>0</v>
      </c>
      <c r="R108" s="113">
        <f>+R86*I_Vendite_Acquisti!S20</f>
        <v>0</v>
      </c>
      <c r="S108" s="113">
        <f>+S86*I_Vendite_Acquisti!T20</f>
        <v>0</v>
      </c>
      <c r="T108" s="113">
        <f>+T86*I_Vendite_Acquisti!U20</f>
        <v>0</v>
      </c>
      <c r="U108" s="113">
        <f>+U86*I_Vendite_Acquisti!V20</f>
        <v>0</v>
      </c>
      <c r="V108" s="113">
        <f>+V86*I_Vendite_Acquisti!W20</f>
        <v>0</v>
      </c>
      <c r="W108" s="113">
        <f>+W86*I_Vendite_Acquisti!X20</f>
        <v>0</v>
      </c>
      <c r="X108" s="113">
        <f>+X86*I_Vendite_Acquisti!Y20</f>
        <v>0</v>
      </c>
      <c r="Y108" s="113">
        <f>+Y86*I_Vendite_Acquisti!Z20</f>
        <v>0</v>
      </c>
      <c r="Z108" s="113">
        <f>+Z86*I_Vendite_Acquisti!AA20</f>
        <v>0</v>
      </c>
      <c r="AA108" s="113">
        <f>+AA86*I_Vendite_Acquisti!AB20</f>
        <v>0</v>
      </c>
      <c r="AB108" s="113">
        <f>+AB86*I_Vendite_Acquisti!AC20</f>
        <v>0</v>
      </c>
      <c r="AC108" s="113">
        <f>+AC86*I_Vendite_Acquisti!AD20</f>
        <v>0</v>
      </c>
      <c r="AD108" s="113">
        <f>+AD86*I_Vendite_Acquisti!AE20</f>
        <v>0</v>
      </c>
      <c r="AE108" s="113">
        <f>+AE86*I_Vendite_Acquisti!AF20</f>
        <v>0</v>
      </c>
      <c r="AF108" s="113">
        <f>+AF86*I_Vendite_Acquisti!AG20</f>
        <v>0</v>
      </c>
      <c r="AG108" s="113">
        <f>+AG86*I_Vendite_Acquisti!AH20</f>
        <v>0</v>
      </c>
      <c r="AH108" s="113">
        <f>+AH86*I_Vendite_Acquisti!AI20</f>
        <v>0</v>
      </c>
      <c r="AI108" s="113">
        <f>+AI86*I_Vendite_Acquisti!AJ20</f>
        <v>0</v>
      </c>
      <c r="AJ108" s="113">
        <f>+AJ86*I_Vendite_Acquisti!AK20</f>
        <v>0</v>
      </c>
      <c r="AK108" s="113">
        <f>+AK86*I_Vendite_Acquisti!AL20</f>
        <v>0</v>
      </c>
      <c r="AL108" s="113">
        <f>+AL86*I_Vendite_Acquisti!AM20</f>
        <v>0</v>
      </c>
      <c r="AM108" s="113">
        <f>+AM86*I_Vendite_Acquisti!AN20</f>
        <v>0</v>
      </c>
      <c r="AN108" s="114">
        <f>+AN86*I_Vendite_Acquisti!AO20</f>
        <v>0</v>
      </c>
    </row>
    <row r="109" spans="3:40" ht="14.4" x14ac:dyDescent="0.3">
      <c r="C109" s="51" t="str">
        <f t="shared" si="37"/>
        <v>Prodotto 13</v>
      </c>
      <c r="D109" s="257"/>
      <c r="E109" s="112">
        <f>+E87*I_Vendite_Acquisti!F21</f>
        <v>0</v>
      </c>
      <c r="F109" s="113">
        <f>+F87*I_Vendite_Acquisti!G21</f>
        <v>0</v>
      </c>
      <c r="G109" s="113">
        <f>+G87*I_Vendite_Acquisti!H21</f>
        <v>0</v>
      </c>
      <c r="H109" s="113">
        <f>+H87*I_Vendite_Acquisti!I21</f>
        <v>0</v>
      </c>
      <c r="I109" s="113">
        <f>+I87*I_Vendite_Acquisti!J21</f>
        <v>0</v>
      </c>
      <c r="J109" s="113">
        <f>+J87*I_Vendite_Acquisti!K21</f>
        <v>0</v>
      </c>
      <c r="K109" s="113">
        <f>+K87*I_Vendite_Acquisti!L21</f>
        <v>0</v>
      </c>
      <c r="L109" s="113">
        <f>+L87*I_Vendite_Acquisti!M21</f>
        <v>0</v>
      </c>
      <c r="M109" s="113">
        <f>+M87*I_Vendite_Acquisti!N21</f>
        <v>0</v>
      </c>
      <c r="N109" s="113">
        <f>+N87*I_Vendite_Acquisti!O21</f>
        <v>0</v>
      </c>
      <c r="O109" s="113">
        <f>+O87*I_Vendite_Acquisti!P21</f>
        <v>0</v>
      </c>
      <c r="P109" s="113">
        <f>+P87*I_Vendite_Acquisti!Q21</f>
        <v>0</v>
      </c>
      <c r="Q109" s="113">
        <f>+Q87*I_Vendite_Acquisti!R21</f>
        <v>0</v>
      </c>
      <c r="R109" s="113">
        <f>+R87*I_Vendite_Acquisti!S21</f>
        <v>0</v>
      </c>
      <c r="S109" s="113">
        <f>+S87*I_Vendite_Acquisti!T21</f>
        <v>0</v>
      </c>
      <c r="T109" s="113">
        <f>+T87*I_Vendite_Acquisti!U21</f>
        <v>0</v>
      </c>
      <c r="U109" s="113">
        <f>+U87*I_Vendite_Acquisti!V21</f>
        <v>0</v>
      </c>
      <c r="V109" s="113">
        <f>+V87*I_Vendite_Acquisti!W21</f>
        <v>0</v>
      </c>
      <c r="W109" s="113">
        <f>+W87*I_Vendite_Acquisti!X21</f>
        <v>0</v>
      </c>
      <c r="X109" s="113">
        <f>+X87*I_Vendite_Acquisti!Y21</f>
        <v>0</v>
      </c>
      <c r="Y109" s="113">
        <f>+Y87*I_Vendite_Acquisti!Z21</f>
        <v>0</v>
      </c>
      <c r="Z109" s="113">
        <f>+Z87*I_Vendite_Acquisti!AA21</f>
        <v>0</v>
      </c>
      <c r="AA109" s="113">
        <f>+AA87*I_Vendite_Acquisti!AB21</f>
        <v>0</v>
      </c>
      <c r="AB109" s="113">
        <f>+AB87*I_Vendite_Acquisti!AC21</f>
        <v>0</v>
      </c>
      <c r="AC109" s="113">
        <f>+AC87*I_Vendite_Acquisti!AD21</f>
        <v>0</v>
      </c>
      <c r="AD109" s="113">
        <f>+AD87*I_Vendite_Acquisti!AE21</f>
        <v>0</v>
      </c>
      <c r="AE109" s="113">
        <f>+AE87*I_Vendite_Acquisti!AF21</f>
        <v>0</v>
      </c>
      <c r="AF109" s="113">
        <f>+AF87*I_Vendite_Acquisti!AG21</f>
        <v>0</v>
      </c>
      <c r="AG109" s="113">
        <f>+AG87*I_Vendite_Acquisti!AH21</f>
        <v>0</v>
      </c>
      <c r="AH109" s="113">
        <f>+AH87*I_Vendite_Acquisti!AI21</f>
        <v>0</v>
      </c>
      <c r="AI109" s="113">
        <f>+AI87*I_Vendite_Acquisti!AJ21</f>
        <v>0</v>
      </c>
      <c r="AJ109" s="113">
        <f>+AJ87*I_Vendite_Acquisti!AK21</f>
        <v>0</v>
      </c>
      <c r="AK109" s="113">
        <f>+AK87*I_Vendite_Acquisti!AL21</f>
        <v>0</v>
      </c>
      <c r="AL109" s="113">
        <f>+AL87*I_Vendite_Acquisti!AM21</f>
        <v>0</v>
      </c>
      <c r="AM109" s="113">
        <f>+AM87*I_Vendite_Acquisti!AN21</f>
        <v>0</v>
      </c>
      <c r="AN109" s="114">
        <f>+AN87*I_Vendite_Acquisti!AO21</f>
        <v>0</v>
      </c>
    </row>
    <row r="110" spans="3:40" ht="14.4" x14ac:dyDescent="0.3">
      <c r="C110" s="51" t="str">
        <f t="shared" si="37"/>
        <v>Prodotto 14</v>
      </c>
      <c r="D110" s="257"/>
      <c r="E110" s="112">
        <f>+E88*I_Vendite_Acquisti!F22</f>
        <v>0</v>
      </c>
      <c r="F110" s="113">
        <f>+F88*I_Vendite_Acquisti!G22</f>
        <v>0</v>
      </c>
      <c r="G110" s="113">
        <f>+G88*I_Vendite_Acquisti!H22</f>
        <v>0</v>
      </c>
      <c r="H110" s="113">
        <f>+H88*I_Vendite_Acquisti!I22</f>
        <v>0</v>
      </c>
      <c r="I110" s="113">
        <f>+I88*I_Vendite_Acquisti!J22</f>
        <v>0</v>
      </c>
      <c r="J110" s="113">
        <f>+J88*I_Vendite_Acquisti!K22</f>
        <v>0</v>
      </c>
      <c r="K110" s="113">
        <f>+K88*I_Vendite_Acquisti!L22</f>
        <v>0</v>
      </c>
      <c r="L110" s="113">
        <f>+L88*I_Vendite_Acquisti!M22</f>
        <v>0</v>
      </c>
      <c r="M110" s="113">
        <f>+M88*I_Vendite_Acquisti!N22</f>
        <v>0</v>
      </c>
      <c r="N110" s="113">
        <f>+N88*I_Vendite_Acquisti!O22</f>
        <v>0</v>
      </c>
      <c r="O110" s="113">
        <f>+O88*I_Vendite_Acquisti!P22</f>
        <v>0</v>
      </c>
      <c r="P110" s="113">
        <f>+P88*I_Vendite_Acquisti!Q22</f>
        <v>0</v>
      </c>
      <c r="Q110" s="113">
        <f>+Q88*I_Vendite_Acquisti!R22</f>
        <v>0</v>
      </c>
      <c r="R110" s="113">
        <f>+R88*I_Vendite_Acquisti!S22</f>
        <v>0</v>
      </c>
      <c r="S110" s="113">
        <f>+S88*I_Vendite_Acquisti!T22</f>
        <v>0</v>
      </c>
      <c r="T110" s="113">
        <f>+T88*I_Vendite_Acquisti!U22</f>
        <v>0</v>
      </c>
      <c r="U110" s="113">
        <f>+U88*I_Vendite_Acquisti!V22</f>
        <v>0</v>
      </c>
      <c r="V110" s="113">
        <f>+V88*I_Vendite_Acquisti!W22</f>
        <v>0</v>
      </c>
      <c r="W110" s="113">
        <f>+W88*I_Vendite_Acquisti!X22</f>
        <v>0</v>
      </c>
      <c r="X110" s="113">
        <f>+X88*I_Vendite_Acquisti!Y22</f>
        <v>0</v>
      </c>
      <c r="Y110" s="113">
        <f>+Y88*I_Vendite_Acquisti!Z22</f>
        <v>0</v>
      </c>
      <c r="Z110" s="113">
        <f>+Z88*I_Vendite_Acquisti!AA22</f>
        <v>0</v>
      </c>
      <c r="AA110" s="113">
        <f>+AA88*I_Vendite_Acquisti!AB22</f>
        <v>0</v>
      </c>
      <c r="AB110" s="113">
        <f>+AB88*I_Vendite_Acquisti!AC22</f>
        <v>0</v>
      </c>
      <c r="AC110" s="113">
        <f>+AC88*I_Vendite_Acquisti!AD22</f>
        <v>0</v>
      </c>
      <c r="AD110" s="113">
        <f>+AD88*I_Vendite_Acquisti!AE22</f>
        <v>0</v>
      </c>
      <c r="AE110" s="113">
        <f>+AE88*I_Vendite_Acquisti!AF22</f>
        <v>0</v>
      </c>
      <c r="AF110" s="113">
        <f>+AF88*I_Vendite_Acquisti!AG22</f>
        <v>0</v>
      </c>
      <c r="AG110" s="113">
        <f>+AG88*I_Vendite_Acquisti!AH22</f>
        <v>0</v>
      </c>
      <c r="AH110" s="113">
        <f>+AH88*I_Vendite_Acquisti!AI22</f>
        <v>0</v>
      </c>
      <c r="AI110" s="113">
        <f>+AI88*I_Vendite_Acquisti!AJ22</f>
        <v>0</v>
      </c>
      <c r="AJ110" s="113">
        <f>+AJ88*I_Vendite_Acquisti!AK22</f>
        <v>0</v>
      </c>
      <c r="AK110" s="113">
        <f>+AK88*I_Vendite_Acquisti!AL22</f>
        <v>0</v>
      </c>
      <c r="AL110" s="113">
        <f>+AL88*I_Vendite_Acquisti!AM22</f>
        <v>0</v>
      </c>
      <c r="AM110" s="113">
        <f>+AM88*I_Vendite_Acquisti!AN22</f>
        <v>0</v>
      </c>
      <c r="AN110" s="114">
        <f>+AN88*I_Vendite_Acquisti!AO22</f>
        <v>0</v>
      </c>
    </row>
    <row r="111" spans="3:40" ht="14.4" x14ac:dyDescent="0.3">
      <c r="C111" s="51" t="str">
        <f t="shared" si="37"/>
        <v>Prodotto 15</v>
      </c>
      <c r="D111" s="257"/>
      <c r="E111" s="112">
        <f>+E89*I_Vendite_Acquisti!F23</f>
        <v>0</v>
      </c>
      <c r="F111" s="113">
        <f>+F89*I_Vendite_Acquisti!G23</f>
        <v>0</v>
      </c>
      <c r="G111" s="113">
        <f>+G89*I_Vendite_Acquisti!H23</f>
        <v>0</v>
      </c>
      <c r="H111" s="113">
        <f>+H89*I_Vendite_Acquisti!I23</f>
        <v>0</v>
      </c>
      <c r="I111" s="113">
        <f>+I89*I_Vendite_Acquisti!J23</f>
        <v>0</v>
      </c>
      <c r="J111" s="113">
        <f>+J89*I_Vendite_Acquisti!K23</f>
        <v>0</v>
      </c>
      <c r="K111" s="113">
        <f>+K89*I_Vendite_Acquisti!L23</f>
        <v>0</v>
      </c>
      <c r="L111" s="113">
        <f>+L89*I_Vendite_Acquisti!M23</f>
        <v>0</v>
      </c>
      <c r="M111" s="113">
        <f>+M89*I_Vendite_Acquisti!N23</f>
        <v>0</v>
      </c>
      <c r="N111" s="113">
        <f>+N89*I_Vendite_Acquisti!O23</f>
        <v>0</v>
      </c>
      <c r="O111" s="113">
        <f>+O89*I_Vendite_Acquisti!P23</f>
        <v>0</v>
      </c>
      <c r="P111" s="113">
        <f>+P89*I_Vendite_Acquisti!Q23</f>
        <v>0</v>
      </c>
      <c r="Q111" s="113">
        <f>+Q89*I_Vendite_Acquisti!R23</f>
        <v>0</v>
      </c>
      <c r="R111" s="113">
        <f>+R89*I_Vendite_Acquisti!S23</f>
        <v>0</v>
      </c>
      <c r="S111" s="113">
        <f>+S89*I_Vendite_Acquisti!T23</f>
        <v>0</v>
      </c>
      <c r="T111" s="113">
        <f>+T89*I_Vendite_Acquisti!U23</f>
        <v>0</v>
      </c>
      <c r="U111" s="113">
        <f>+U89*I_Vendite_Acquisti!V23</f>
        <v>0</v>
      </c>
      <c r="V111" s="113">
        <f>+V89*I_Vendite_Acquisti!W23</f>
        <v>0</v>
      </c>
      <c r="W111" s="113">
        <f>+W89*I_Vendite_Acquisti!X23</f>
        <v>0</v>
      </c>
      <c r="X111" s="113">
        <f>+X89*I_Vendite_Acquisti!Y23</f>
        <v>0</v>
      </c>
      <c r="Y111" s="113">
        <f>+Y89*I_Vendite_Acquisti!Z23</f>
        <v>0</v>
      </c>
      <c r="Z111" s="113">
        <f>+Z89*I_Vendite_Acquisti!AA23</f>
        <v>0</v>
      </c>
      <c r="AA111" s="113">
        <f>+AA89*I_Vendite_Acquisti!AB23</f>
        <v>0</v>
      </c>
      <c r="AB111" s="113">
        <f>+AB89*I_Vendite_Acquisti!AC23</f>
        <v>0</v>
      </c>
      <c r="AC111" s="113">
        <f>+AC89*I_Vendite_Acquisti!AD23</f>
        <v>0</v>
      </c>
      <c r="AD111" s="113">
        <f>+AD89*I_Vendite_Acquisti!AE23</f>
        <v>0</v>
      </c>
      <c r="AE111" s="113">
        <f>+AE89*I_Vendite_Acquisti!AF23</f>
        <v>0</v>
      </c>
      <c r="AF111" s="113">
        <f>+AF89*I_Vendite_Acquisti!AG23</f>
        <v>0</v>
      </c>
      <c r="AG111" s="113">
        <f>+AG89*I_Vendite_Acquisti!AH23</f>
        <v>0</v>
      </c>
      <c r="AH111" s="113">
        <f>+AH89*I_Vendite_Acquisti!AI23</f>
        <v>0</v>
      </c>
      <c r="AI111" s="113">
        <f>+AI89*I_Vendite_Acquisti!AJ23</f>
        <v>0</v>
      </c>
      <c r="AJ111" s="113">
        <f>+AJ89*I_Vendite_Acquisti!AK23</f>
        <v>0</v>
      </c>
      <c r="AK111" s="113">
        <f>+AK89*I_Vendite_Acquisti!AL23</f>
        <v>0</v>
      </c>
      <c r="AL111" s="113">
        <f>+AL89*I_Vendite_Acquisti!AM23</f>
        <v>0</v>
      </c>
      <c r="AM111" s="113">
        <f>+AM89*I_Vendite_Acquisti!AN23</f>
        <v>0</v>
      </c>
      <c r="AN111" s="114">
        <f>+AN89*I_Vendite_Acquisti!AO23</f>
        <v>0</v>
      </c>
    </row>
    <row r="112" spans="3:40" ht="14.4" x14ac:dyDescent="0.3">
      <c r="C112" s="51" t="str">
        <f t="shared" si="37"/>
        <v>Prodotto 16</v>
      </c>
      <c r="D112" s="257"/>
      <c r="E112" s="112">
        <f>+E90*I_Vendite_Acquisti!F24</f>
        <v>0</v>
      </c>
      <c r="F112" s="113">
        <f>+F90*I_Vendite_Acquisti!G24</f>
        <v>0</v>
      </c>
      <c r="G112" s="113">
        <f>+G90*I_Vendite_Acquisti!H24</f>
        <v>0</v>
      </c>
      <c r="H112" s="113">
        <f>+H90*I_Vendite_Acquisti!I24</f>
        <v>0</v>
      </c>
      <c r="I112" s="113">
        <f>+I90*I_Vendite_Acquisti!J24</f>
        <v>0</v>
      </c>
      <c r="J112" s="113">
        <f>+J90*I_Vendite_Acquisti!K24</f>
        <v>0</v>
      </c>
      <c r="K112" s="113">
        <f>+K90*I_Vendite_Acquisti!L24</f>
        <v>0</v>
      </c>
      <c r="L112" s="113">
        <f>+L90*I_Vendite_Acquisti!M24</f>
        <v>0</v>
      </c>
      <c r="M112" s="113">
        <f>+M90*I_Vendite_Acquisti!N24</f>
        <v>0</v>
      </c>
      <c r="N112" s="113">
        <f>+N90*I_Vendite_Acquisti!O24</f>
        <v>0</v>
      </c>
      <c r="O112" s="113">
        <f>+O90*I_Vendite_Acquisti!P24</f>
        <v>0</v>
      </c>
      <c r="P112" s="113">
        <f>+P90*I_Vendite_Acquisti!Q24</f>
        <v>0</v>
      </c>
      <c r="Q112" s="113">
        <f>+Q90*I_Vendite_Acquisti!R24</f>
        <v>0</v>
      </c>
      <c r="R112" s="113">
        <f>+R90*I_Vendite_Acquisti!S24</f>
        <v>0</v>
      </c>
      <c r="S112" s="113">
        <f>+S90*I_Vendite_Acquisti!T24</f>
        <v>0</v>
      </c>
      <c r="T112" s="113">
        <f>+T90*I_Vendite_Acquisti!U24</f>
        <v>0</v>
      </c>
      <c r="U112" s="113">
        <f>+U90*I_Vendite_Acquisti!V24</f>
        <v>0</v>
      </c>
      <c r="V112" s="113">
        <f>+V90*I_Vendite_Acquisti!W24</f>
        <v>0</v>
      </c>
      <c r="W112" s="113">
        <f>+W90*I_Vendite_Acquisti!X24</f>
        <v>0</v>
      </c>
      <c r="X112" s="113">
        <f>+X90*I_Vendite_Acquisti!Y24</f>
        <v>0</v>
      </c>
      <c r="Y112" s="113">
        <f>+Y90*I_Vendite_Acquisti!Z24</f>
        <v>0</v>
      </c>
      <c r="Z112" s="113">
        <f>+Z90*I_Vendite_Acquisti!AA24</f>
        <v>0</v>
      </c>
      <c r="AA112" s="113">
        <f>+AA90*I_Vendite_Acquisti!AB24</f>
        <v>0</v>
      </c>
      <c r="AB112" s="113">
        <f>+AB90*I_Vendite_Acquisti!AC24</f>
        <v>0</v>
      </c>
      <c r="AC112" s="113">
        <f>+AC90*I_Vendite_Acquisti!AD24</f>
        <v>0</v>
      </c>
      <c r="AD112" s="113">
        <f>+AD90*I_Vendite_Acquisti!AE24</f>
        <v>0</v>
      </c>
      <c r="AE112" s="113">
        <f>+AE90*I_Vendite_Acquisti!AF24</f>
        <v>0</v>
      </c>
      <c r="AF112" s="113">
        <f>+AF90*I_Vendite_Acquisti!AG24</f>
        <v>0</v>
      </c>
      <c r="AG112" s="113">
        <f>+AG90*I_Vendite_Acquisti!AH24</f>
        <v>0</v>
      </c>
      <c r="AH112" s="113">
        <f>+AH90*I_Vendite_Acquisti!AI24</f>
        <v>0</v>
      </c>
      <c r="AI112" s="113">
        <f>+AI90*I_Vendite_Acquisti!AJ24</f>
        <v>0</v>
      </c>
      <c r="AJ112" s="113">
        <f>+AJ90*I_Vendite_Acquisti!AK24</f>
        <v>0</v>
      </c>
      <c r="AK112" s="113">
        <f>+AK90*I_Vendite_Acquisti!AL24</f>
        <v>0</v>
      </c>
      <c r="AL112" s="113">
        <f>+AL90*I_Vendite_Acquisti!AM24</f>
        <v>0</v>
      </c>
      <c r="AM112" s="113">
        <f>+AM90*I_Vendite_Acquisti!AN24</f>
        <v>0</v>
      </c>
      <c r="AN112" s="114">
        <f>+AN90*I_Vendite_Acquisti!AO24</f>
        <v>0</v>
      </c>
    </row>
    <row r="113" spans="3:40" ht="14.4" x14ac:dyDescent="0.3">
      <c r="C113" s="51" t="str">
        <f t="shared" si="37"/>
        <v>Prodotto 17</v>
      </c>
      <c r="D113" s="257"/>
      <c r="E113" s="112">
        <f>+E91*I_Vendite_Acquisti!F25</f>
        <v>0</v>
      </c>
      <c r="F113" s="113">
        <f>+F91*I_Vendite_Acquisti!G25</f>
        <v>0</v>
      </c>
      <c r="G113" s="113">
        <f>+G91*I_Vendite_Acquisti!H25</f>
        <v>0</v>
      </c>
      <c r="H113" s="113">
        <f>+H91*I_Vendite_Acquisti!I25</f>
        <v>0</v>
      </c>
      <c r="I113" s="113">
        <f>+I91*I_Vendite_Acquisti!J25</f>
        <v>0</v>
      </c>
      <c r="J113" s="113">
        <f>+J91*I_Vendite_Acquisti!K25</f>
        <v>0</v>
      </c>
      <c r="K113" s="113">
        <f>+K91*I_Vendite_Acquisti!L25</f>
        <v>0</v>
      </c>
      <c r="L113" s="113">
        <f>+L91*I_Vendite_Acquisti!M25</f>
        <v>0</v>
      </c>
      <c r="M113" s="113">
        <f>+M91*I_Vendite_Acquisti!N25</f>
        <v>0</v>
      </c>
      <c r="N113" s="113">
        <f>+N91*I_Vendite_Acquisti!O25</f>
        <v>0</v>
      </c>
      <c r="O113" s="113">
        <f>+O91*I_Vendite_Acquisti!P25</f>
        <v>0</v>
      </c>
      <c r="P113" s="113">
        <f>+P91*I_Vendite_Acquisti!Q25</f>
        <v>0</v>
      </c>
      <c r="Q113" s="113">
        <f>+Q91*I_Vendite_Acquisti!R25</f>
        <v>0</v>
      </c>
      <c r="R113" s="113">
        <f>+R91*I_Vendite_Acquisti!S25</f>
        <v>0</v>
      </c>
      <c r="S113" s="113">
        <f>+S91*I_Vendite_Acquisti!T25</f>
        <v>0</v>
      </c>
      <c r="T113" s="113">
        <f>+T91*I_Vendite_Acquisti!U25</f>
        <v>0</v>
      </c>
      <c r="U113" s="113">
        <f>+U91*I_Vendite_Acquisti!V25</f>
        <v>0</v>
      </c>
      <c r="V113" s="113">
        <f>+V91*I_Vendite_Acquisti!W25</f>
        <v>0</v>
      </c>
      <c r="W113" s="113">
        <f>+W91*I_Vendite_Acquisti!X25</f>
        <v>0</v>
      </c>
      <c r="X113" s="113">
        <f>+X91*I_Vendite_Acquisti!Y25</f>
        <v>0</v>
      </c>
      <c r="Y113" s="113">
        <f>+Y91*I_Vendite_Acquisti!Z25</f>
        <v>0</v>
      </c>
      <c r="Z113" s="113">
        <f>+Z91*I_Vendite_Acquisti!AA25</f>
        <v>0</v>
      </c>
      <c r="AA113" s="113">
        <f>+AA91*I_Vendite_Acquisti!AB25</f>
        <v>0</v>
      </c>
      <c r="AB113" s="113">
        <f>+AB91*I_Vendite_Acquisti!AC25</f>
        <v>0</v>
      </c>
      <c r="AC113" s="113">
        <f>+AC91*I_Vendite_Acquisti!AD25</f>
        <v>0</v>
      </c>
      <c r="AD113" s="113">
        <f>+AD91*I_Vendite_Acquisti!AE25</f>
        <v>0</v>
      </c>
      <c r="AE113" s="113">
        <f>+AE91*I_Vendite_Acquisti!AF25</f>
        <v>0</v>
      </c>
      <c r="AF113" s="113">
        <f>+AF91*I_Vendite_Acquisti!AG25</f>
        <v>0</v>
      </c>
      <c r="AG113" s="113">
        <f>+AG91*I_Vendite_Acquisti!AH25</f>
        <v>0</v>
      </c>
      <c r="AH113" s="113">
        <f>+AH91*I_Vendite_Acquisti!AI25</f>
        <v>0</v>
      </c>
      <c r="AI113" s="113">
        <f>+AI91*I_Vendite_Acquisti!AJ25</f>
        <v>0</v>
      </c>
      <c r="AJ113" s="113">
        <f>+AJ91*I_Vendite_Acquisti!AK25</f>
        <v>0</v>
      </c>
      <c r="AK113" s="113">
        <f>+AK91*I_Vendite_Acquisti!AL25</f>
        <v>0</v>
      </c>
      <c r="AL113" s="113">
        <f>+AL91*I_Vendite_Acquisti!AM25</f>
        <v>0</v>
      </c>
      <c r="AM113" s="113">
        <f>+AM91*I_Vendite_Acquisti!AN25</f>
        <v>0</v>
      </c>
      <c r="AN113" s="114">
        <f>+AN91*I_Vendite_Acquisti!AO25</f>
        <v>0</v>
      </c>
    </row>
    <row r="114" spans="3:40" ht="14.4" x14ac:dyDescent="0.3">
      <c r="C114" s="51" t="str">
        <f t="shared" si="37"/>
        <v>Prodotto 18</v>
      </c>
      <c r="D114" s="257"/>
      <c r="E114" s="112">
        <f>+E92*I_Vendite_Acquisti!F26</f>
        <v>0</v>
      </c>
      <c r="F114" s="113">
        <f>+F92*I_Vendite_Acquisti!G26</f>
        <v>0</v>
      </c>
      <c r="G114" s="113">
        <f>+G92*I_Vendite_Acquisti!H26</f>
        <v>0</v>
      </c>
      <c r="H114" s="113">
        <f>+H92*I_Vendite_Acquisti!I26</f>
        <v>0</v>
      </c>
      <c r="I114" s="113">
        <f>+I92*I_Vendite_Acquisti!J26</f>
        <v>0</v>
      </c>
      <c r="J114" s="113">
        <f>+J92*I_Vendite_Acquisti!K26</f>
        <v>0</v>
      </c>
      <c r="K114" s="113">
        <f>+K92*I_Vendite_Acquisti!L26</f>
        <v>0</v>
      </c>
      <c r="L114" s="113">
        <f>+L92*I_Vendite_Acquisti!M26</f>
        <v>0</v>
      </c>
      <c r="M114" s="113">
        <f>+M92*I_Vendite_Acquisti!N26</f>
        <v>0</v>
      </c>
      <c r="N114" s="113">
        <f>+N92*I_Vendite_Acquisti!O26</f>
        <v>0</v>
      </c>
      <c r="O114" s="113">
        <f>+O92*I_Vendite_Acquisti!P26</f>
        <v>0</v>
      </c>
      <c r="P114" s="113">
        <f>+P92*I_Vendite_Acquisti!Q26</f>
        <v>0</v>
      </c>
      <c r="Q114" s="113">
        <f>+Q92*I_Vendite_Acquisti!R26</f>
        <v>0</v>
      </c>
      <c r="R114" s="113">
        <f>+R92*I_Vendite_Acquisti!S26</f>
        <v>0</v>
      </c>
      <c r="S114" s="113">
        <f>+S92*I_Vendite_Acquisti!T26</f>
        <v>0</v>
      </c>
      <c r="T114" s="113">
        <f>+T92*I_Vendite_Acquisti!U26</f>
        <v>0</v>
      </c>
      <c r="U114" s="113">
        <f>+U92*I_Vendite_Acquisti!V26</f>
        <v>0</v>
      </c>
      <c r="V114" s="113">
        <f>+V92*I_Vendite_Acquisti!W26</f>
        <v>0</v>
      </c>
      <c r="W114" s="113">
        <f>+W92*I_Vendite_Acquisti!X26</f>
        <v>0</v>
      </c>
      <c r="X114" s="113">
        <f>+X92*I_Vendite_Acquisti!Y26</f>
        <v>0</v>
      </c>
      <c r="Y114" s="113">
        <f>+Y92*I_Vendite_Acquisti!Z26</f>
        <v>0</v>
      </c>
      <c r="Z114" s="113">
        <f>+Z92*I_Vendite_Acquisti!AA26</f>
        <v>0</v>
      </c>
      <c r="AA114" s="113">
        <f>+AA92*I_Vendite_Acquisti!AB26</f>
        <v>0</v>
      </c>
      <c r="AB114" s="113">
        <f>+AB92*I_Vendite_Acquisti!AC26</f>
        <v>0</v>
      </c>
      <c r="AC114" s="113">
        <f>+AC92*I_Vendite_Acquisti!AD26</f>
        <v>0</v>
      </c>
      <c r="AD114" s="113">
        <f>+AD92*I_Vendite_Acquisti!AE26</f>
        <v>0</v>
      </c>
      <c r="AE114" s="113">
        <f>+AE92*I_Vendite_Acquisti!AF26</f>
        <v>0</v>
      </c>
      <c r="AF114" s="113">
        <f>+AF92*I_Vendite_Acquisti!AG26</f>
        <v>0</v>
      </c>
      <c r="AG114" s="113">
        <f>+AG92*I_Vendite_Acquisti!AH26</f>
        <v>0</v>
      </c>
      <c r="AH114" s="113">
        <f>+AH92*I_Vendite_Acquisti!AI26</f>
        <v>0</v>
      </c>
      <c r="AI114" s="113">
        <f>+AI92*I_Vendite_Acquisti!AJ26</f>
        <v>0</v>
      </c>
      <c r="AJ114" s="113">
        <f>+AJ92*I_Vendite_Acquisti!AK26</f>
        <v>0</v>
      </c>
      <c r="AK114" s="113">
        <f>+AK92*I_Vendite_Acquisti!AL26</f>
        <v>0</v>
      </c>
      <c r="AL114" s="113">
        <f>+AL92*I_Vendite_Acquisti!AM26</f>
        <v>0</v>
      </c>
      <c r="AM114" s="113">
        <f>+AM92*I_Vendite_Acquisti!AN26</f>
        <v>0</v>
      </c>
      <c r="AN114" s="114">
        <f>+AN92*I_Vendite_Acquisti!AO26</f>
        <v>0</v>
      </c>
    </row>
    <row r="115" spans="3:40" ht="14.4" x14ac:dyDescent="0.3">
      <c r="C115" s="51" t="str">
        <f t="shared" si="37"/>
        <v>Prodotto 19</v>
      </c>
      <c r="D115" s="257"/>
      <c r="E115" s="112">
        <f>+E93*I_Vendite_Acquisti!F27</f>
        <v>0</v>
      </c>
      <c r="F115" s="113">
        <f>+F93*I_Vendite_Acquisti!G27</f>
        <v>0</v>
      </c>
      <c r="G115" s="113">
        <f>+G93*I_Vendite_Acquisti!H27</f>
        <v>0</v>
      </c>
      <c r="H115" s="113">
        <f>+H93*I_Vendite_Acquisti!I27</f>
        <v>0</v>
      </c>
      <c r="I115" s="113">
        <f>+I93*I_Vendite_Acquisti!J27</f>
        <v>0</v>
      </c>
      <c r="J115" s="113">
        <f>+J93*I_Vendite_Acquisti!K27</f>
        <v>0</v>
      </c>
      <c r="K115" s="113">
        <f>+K93*I_Vendite_Acquisti!L27</f>
        <v>0</v>
      </c>
      <c r="L115" s="113">
        <f>+L93*I_Vendite_Acquisti!M27</f>
        <v>0</v>
      </c>
      <c r="M115" s="113">
        <f>+M93*I_Vendite_Acquisti!N27</f>
        <v>0</v>
      </c>
      <c r="N115" s="113">
        <f>+N93*I_Vendite_Acquisti!O27</f>
        <v>0</v>
      </c>
      <c r="O115" s="113">
        <f>+O93*I_Vendite_Acquisti!P27</f>
        <v>0</v>
      </c>
      <c r="P115" s="113">
        <f>+P93*I_Vendite_Acquisti!Q27</f>
        <v>0</v>
      </c>
      <c r="Q115" s="113">
        <f>+Q93*I_Vendite_Acquisti!R27</f>
        <v>0</v>
      </c>
      <c r="R115" s="113">
        <f>+R93*I_Vendite_Acquisti!S27</f>
        <v>0</v>
      </c>
      <c r="S115" s="113">
        <f>+S93*I_Vendite_Acquisti!T27</f>
        <v>0</v>
      </c>
      <c r="T115" s="113">
        <f>+T93*I_Vendite_Acquisti!U27</f>
        <v>0</v>
      </c>
      <c r="U115" s="113">
        <f>+U93*I_Vendite_Acquisti!V27</f>
        <v>0</v>
      </c>
      <c r="V115" s="113">
        <f>+V93*I_Vendite_Acquisti!W27</f>
        <v>0</v>
      </c>
      <c r="W115" s="113">
        <f>+W93*I_Vendite_Acquisti!X27</f>
        <v>0</v>
      </c>
      <c r="X115" s="113">
        <f>+X93*I_Vendite_Acquisti!Y27</f>
        <v>0</v>
      </c>
      <c r="Y115" s="113">
        <f>+Y93*I_Vendite_Acquisti!Z27</f>
        <v>0</v>
      </c>
      <c r="Z115" s="113">
        <f>+Z93*I_Vendite_Acquisti!AA27</f>
        <v>0</v>
      </c>
      <c r="AA115" s="113">
        <f>+AA93*I_Vendite_Acquisti!AB27</f>
        <v>0</v>
      </c>
      <c r="AB115" s="113">
        <f>+AB93*I_Vendite_Acquisti!AC27</f>
        <v>0</v>
      </c>
      <c r="AC115" s="113">
        <f>+AC93*I_Vendite_Acquisti!AD27</f>
        <v>0</v>
      </c>
      <c r="AD115" s="113">
        <f>+AD93*I_Vendite_Acquisti!AE27</f>
        <v>0</v>
      </c>
      <c r="AE115" s="113">
        <f>+AE93*I_Vendite_Acquisti!AF27</f>
        <v>0</v>
      </c>
      <c r="AF115" s="113">
        <f>+AF93*I_Vendite_Acquisti!AG27</f>
        <v>0</v>
      </c>
      <c r="AG115" s="113">
        <f>+AG93*I_Vendite_Acquisti!AH27</f>
        <v>0</v>
      </c>
      <c r="AH115" s="113">
        <f>+AH93*I_Vendite_Acquisti!AI27</f>
        <v>0</v>
      </c>
      <c r="AI115" s="113">
        <f>+AI93*I_Vendite_Acquisti!AJ27</f>
        <v>0</v>
      </c>
      <c r="AJ115" s="113">
        <f>+AJ93*I_Vendite_Acquisti!AK27</f>
        <v>0</v>
      </c>
      <c r="AK115" s="113">
        <f>+AK93*I_Vendite_Acquisti!AL27</f>
        <v>0</v>
      </c>
      <c r="AL115" s="113">
        <f>+AL93*I_Vendite_Acquisti!AM27</f>
        <v>0</v>
      </c>
      <c r="AM115" s="113">
        <f>+AM93*I_Vendite_Acquisti!AN27</f>
        <v>0</v>
      </c>
      <c r="AN115" s="114">
        <f>+AN93*I_Vendite_Acquisti!AO27</f>
        <v>0</v>
      </c>
    </row>
    <row r="116" spans="3:40" ht="15" thickBot="1" x14ac:dyDescent="0.35">
      <c r="C116" s="52" t="str">
        <f t="shared" si="37"/>
        <v>Prodotto 20</v>
      </c>
      <c r="D116" s="258"/>
      <c r="E116" s="115">
        <f>+E94*I_Vendite_Acquisti!F28</f>
        <v>0</v>
      </c>
      <c r="F116" s="116">
        <f>+F94*I_Vendite_Acquisti!G28</f>
        <v>0</v>
      </c>
      <c r="G116" s="116">
        <f>+G94*I_Vendite_Acquisti!H28</f>
        <v>0</v>
      </c>
      <c r="H116" s="116">
        <f>+H94*I_Vendite_Acquisti!I28</f>
        <v>0</v>
      </c>
      <c r="I116" s="116">
        <f>+I94*I_Vendite_Acquisti!J28</f>
        <v>0</v>
      </c>
      <c r="J116" s="116">
        <f>+J94*I_Vendite_Acquisti!K28</f>
        <v>0</v>
      </c>
      <c r="K116" s="116">
        <f>+K94*I_Vendite_Acquisti!L28</f>
        <v>0</v>
      </c>
      <c r="L116" s="116">
        <f>+L94*I_Vendite_Acquisti!M28</f>
        <v>0</v>
      </c>
      <c r="M116" s="116">
        <f>+M94*I_Vendite_Acquisti!N28</f>
        <v>0</v>
      </c>
      <c r="N116" s="116">
        <f>+N94*I_Vendite_Acquisti!O28</f>
        <v>0</v>
      </c>
      <c r="O116" s="116">
        <f>+O94*I_Vendite_Acquisti!P28</f>
        <v>0</v>
      </c>
      <c r="P116" s="116">
        <f>+P94*I_Vendite_Acquisti!Q28</f>
        <v>0</v>
      </c>
      <c r="Q116" s="116">
        <f>+Q94*I_Vendite_Acquisti!R28</f>
        <v>0</v>
      </c>
      <c r="R116" s="116">
        <f>+R94*I_Vendite_Acquisti!S28</f>
        <v>0</v>
      </c>
      <c r="S116" s="116">
        <f>+S94*I_Vendite_Acquisti!T28</f>
        <v>0</v>
      </c>
      <c r="T116" s="116">
        <f>+T94*I_Vendite_Acquisti!U28</f>
        <v>0</v>
      </c>
      <c r="U116" s="116">
        <f>+U94*I_Vendite_Acquisti!V28</f>
        <v>0</v>
      </c>
      <c r="V116" s="116">
        <f>+V94*I_Vendite_Acquisti!W28</f>
        <v>0</v>
      </c>
      <c r="W116" s="116">
        <f>+W94*I_Vendite_Acquisti!X28</f>
        <v>0</v>
      </c>
      <c r="X116" s="116">
        <f>+X94*I_Vendite_Acquisti!Y28</f>
        <v>0</v>
      </c>
      <c r="Y116" s="116">
        <f>+Y94*I_Vendite_Acquisti!Z28</f>
        <v>0</v>
      </c>
      <c r="Z116" s="116">
        <f>+Z94*I_Vendite_Acquisti!AA28</f>
        <v>0</v>
      </c>
      <c r="AA116" s="116">
        <f>+AA94*I_Vendite_Acquisti!AB28</f>
        <v>0</v>
      </c>
      <c r="AB116" s="116">
        <f>+AB94*I_Vendite_Acquisti!AC28</f>
        <v>0</v>
      </c>
      <c r="AC116" s="116">
        <f>+AC94*I_Vendite_Acquisti!AD28</f>
        <v>0</v>
      </c>
      <c r="AD116" s="116">
        <f>+AD94*I_Vendite_Acquisti!AE28</f>
        <v>0</v>
      </c>
      <c r="AE116" s="116">
        <f>+AE94*I_Vendite_Acquisti!AF28</f>
        <v>0</v>
      </c>
      <c r="AF116" s="116">
        <f>+AF94*I_Vendite_Acquisti!AG28</f>
        <v>0</v>
      </c>
      <c r="AG116" s="116">
        <f>+AG94*I_Vendite_Acquisti!AH28</f>
        <v>0</v>
      </c>
      <c r="AH116" s="116">
        <f>+AH94*I_Vendite_Acquisti!AI28</f>
        <v>0</v>
      </c>
      <c r="AI116" s="116">
        <f>+AI94*I_Vendite_Acquisti!AJ28</f>
        <v>0</v>
      </c>
      <c r="AJ116" s="116">
        <f>+AJ94*I_Vendite_Acquisti!AK28</f>
        <v>0</v>
      </c>
      <c r="AK116" s="116">
        <f>+AK94*I_Vendite_Acquisti!AL28</f>
        <v>0</v>
      </c>
      <c r="AL116" s="116">
        <f>+AL94*I_Vendite_Acquisti!AM28</f>
        <v>0</v>
      </c>
      <c r="AM116" s="116">
        <f>+AM94*I_Vendite_Acquisti!AN28</f>
        <v>0</v>
      </c>
      <c r="AN116" s="117">
        <f>+AN94*I_Vendite_Acquisti!AO28</f>
        <v>0</v>
      </c>
    </row>
    <row r="117" spans="3:40" x14ac:dyDescent="0.25">
      <c r="C117" s="2" t="s">
        <v>182</v>
      </c>
      <c r="D117" s="2"/>
      <c r="E117" s="118">
        <f>SUM(E97:E116)</f>
        <v>-4900</v>
      </c>
      <c r="F117" s="118">
        <f t="shared" ref="F117:AN117" si="38">SUM(F97:F116)</f>
        <v>0</v>
      </c>
      <c r="G117" s="118">
        <f t="shared" si="38"/>
        <v>0</v>
      </c>
      <c r="H117" s="118">
        <f t="shared" si="38"/>
        <v>0</v>
      </c>
      <c r="I117" s="118">
        <f t="shared" si="38"/>
        <v>0</v>
      </c>
      <c r="J117" s="118">
        <f t="shared" si="38"/>
        <v>0</v>
      </c>
      <c r="K117" s="118">
        <f t="shared" si="38"/>
        <v>0</v>
      </c>
      <c r="L117" s="118">
        <f t="shared" si="38"/>
        <v>0</v>
      </c>
      <c r="M117" s="118">
        <f t="shared" si="38"/>
        <v>0</v>
      </c>
      <c r="N117" s="118">
        <f t="shared" si="38"/>
        <v>0</v>
      </c>
      <c r="O117" s="118">
        <f t="shared" si="38"/>
        <v>0</v>
      </c>
      <c r="P117" s="118">
        <f t="shared" si="38"/>
        <v>0</v>
      </c>
      <c r="Q117" s="118">
        <f t="shared" si="38"/>
        <v>0</v>
      </c>
      <c r="R117" s="118">
        <f t="shared" si="38"/>
        <v>0</v>
      </c>
      <c r="S117" s="118">
        <f t="shared" si="38"/>
        <v>0</v>
      </c>
      <c r="T117" s="118">
        <f t="shared" si="38"/>
        <v>0</v>
      </c>
      <c r="U117" s="118">
        <f t="shared" si="38"/>
        <v>0</v>
      </c>
      <c r="V117" s="118">
        <f t="shared" si="38"/>
        <v>0</v>
      </c>
      <c r="W117" s="118">
        <f t="shared" si="38"/>
        <v>0</v>
      </c>
      <c r="X117" s="118">
        <f t="shared" si="38"/>
        <v>0</v>
      </c>
      <c r="Y117" s="118">
        <f t="shared" si="38"/>
        <v>0</v>
      </c>
      <c r="Z117" s="118">
        <f t="shared" si="38"/>
        <v>0</v>
      </c>
      <c r="AA117" s="118">
        <f t="shared" si="38"/>
        <v>0</v>
      </c>
      <c r="AB117" s="118">
        <f t="shared" si="38"/>
        <v>0</v>
      </c>
      <c r="AC117" s="118">
        <f t="shared" si="38"/>
        <v>0</v>
      </c>
      <c r="AD117" s="118">
        <f t="shared" si="38"/>
        <v>0</v>
      </c>
      <c r="AE117" s="118">
        <f t="shared" si="38"/>
        <v>0</v>
      </c>
      <c r="AF117" s="118">
        <f t="shared" si="38"/>
        <v>0</v>
      </c>
      <c r="AG117" s="118">
        <f t="shared" si="38"/>
        <v>0</v>
      </c>
      <c r="AH117" s="118">
        <f t="shared" si="38"/>
        <v>0</v>
      </c>
      <c r="AI117" s="118">
        <f t="shared" si="38"/>
        <v>0</v>
      </c>
      <c r="AJ117" s="118">
        <f t="shared" si="38"/>
        <v>0</v>
      </c>
      <c r="AK117" s="118">
        <f t="shared" si="38"/>
        <v>0</v>
      </c>
      <c r="AL117" s="118">
        <f t="shared" si="38"/>
        <v>0</v>
      </c>
      <c r="AM117" s="118">
        <f t="shared" si="38"/>
        <v>0</v>
      </c>
      <c r="AN117" s="118">
        <f t="shared" si="38"/>
        <v>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showGridLines="0" topLeftCell="A40" zoomScale="136" zoomScaleNormal="136" workbookViewId="0">
      <selection activeCell="F56" sqref="F56"/>
    </sheetView>
  </sheetViews>
  <sheetFormatPr defaultRowHeight="14.4" x14ac:dyDescent="0.3"/>
  <cols>
    <col min="1" max="1" width="11.88671875" style="16" customWidth="1"/>
    <col min="3" max="3" width="10.88671875" bestFit="1" customWidth="1"/>
    <col min="5" max="5" width="47.44140625" bestFit="1" customWidth="1"/>
    <col min="6" max="6" width="11.88671875" bestFit="1" customWidth="1"/>
    <col min="7" max="7" width="10.109375" bestFit="1" customWidth="1"/>
    <col min="8" max="8" width="10.88671875" bestFit="1" customWidth="1"/>
    <col min="9" max="9" width="11.88671875" bestFit="1" customWidth="1"/>
    <col min="10" max="13" width="10.88671875" bestFit="1" customWidth="1"/>
    <col min="29" max="29" width="10.88671875" bestFit="1" customWidth="1"/>
    <col min="41" max="41" width="10.109375" bestFit="1" customWidth="1"/>
  </cols>
  <sheetData>
    <row r="1" spans="5:41" s="16" customFormat="1" ht="11.7" customHeight="1" x14ac:dyDescent="0.25"/>
    <row r="2" spans="5:41" s="16" customFormat="1" ht="11.7" customHeight="1" x14ac:dyDescent="0.25"/>
    <row r="3" spans="5:41" s="16" customFormat="1" ht="11.7" customHeight="1" x14ac:dyDescent="0.25"/>
    <row r="4" spans="5:41" s="16" customFormat="1" ht="11.7" customHeight="1" x14ac:dyDescent="0.25"/>
    <row r="5" spans="5:41" s="16" customFormat="1" ht="11.7" customHeight="1" x14ac:dyDescent="0.25"/>
    <row r="7" spans="5:41" x14ac:dyDescent="0.3">
      <c r="F7" s="18">
        <f>+SPm!D6</f>
        <v>42766</v>
      </c>
      <c r="G7" s="18">
        <f>+SPm!E6</f>
        <v>42794</v>
      </c>
      <c r="H7" s="18">
        <f>+SPm!F6</f>
        <v>42825</v>
      </c>
      <c r="I7" s="18">
        <f>+SPm!G6</f>
        <v>42855</v>
      </c>
      <c r="J7" s="18">
        <f>+SPm!H6</f>
        <v>42886</v>
      </c>
      <c r="K7" s="18">
        <f>+SPm!I6</f>
        <v>42916</v>
      </c>
      <c r="L7" s="18">
        <f>+SPm!J6</f>
        <v>42947</v>
      </c>
      <c r="M7" s="18">
        <f>+SPm!K6</f>
        <v>42978</v>
      </c>
      <c r="N7" s="18">
        <f>+SPm!L6</f>
        <v>43008</v>
      </c>
      <c r="O7" s="18">
        <f>+SPm!M6</f>
        <v>43039</v>
      </c>
      <c r="P7" s="18">
        <f>+SPm!N6</f>
        <v>43069</v>
      </c>
      <c r="Q7" s="18">
        <f>+SPm!O6</f>
        <v>43100</v>
      </c>
      <c r="R7" s="18">
        <f>+SPm!P6</f>
        <v>43131</v>
      </c>
      <c r="S7" s="18">
        <f>+SPm!Q6</f>
        <v>43159</v>
      </c>
      <c r="T7" s="18">
        <f>+SPm!R6</f>
        <v>43190</v>
      </c>
      <c r="U7" s="18">
        <f>+SPm!S6</f>
        <v>43220</v>
      </c>
      <c r="V7" s="18">
        <f>+SPm!T6</f>
        <v>43251</v>
      </c>
      <c r="W7" s="18">
        <f>+SPm!U6</f>
        <v>43281</v>
      </c>
      <c r="X7" s="18">
        <f>+SPm!V6</f>
        <v>43312</v>
      </c>
      <c r="Y7" s="18">
        <f>+SPm!W6</f>
        <v>43343</v>
      </c>
      <c r="Z7" s="18">
        <f>+SPm!X6</f>
        <v>43373</v>
      </c>
      <c r="AA7" s="18">
        <f>+SPm!Y6</f>
        <v>43404</v>
      </c>
      <c r="AB7" s="18">
        <f>+SPm!Z6</f>
        <v>43434</v>
      </c>
      <c r="AC7" s="18">
        <f>+SPm!AA6</f>
        <v>43465</v>
      </c>
      <c r="AD7" s="18">
        <f>+SPm!AB6</f>
        <v>43496</v>
      </c>
      <c r="AE7" s="18">
        <f>+SPm!AC6</f>
        <v>43524</v>
      </c>
      <c r="AF7" s="18">
        <f>+SPm!AD6</f>
        <v>43555</v>
      </c>
      <c r="AG7" s="18">
        <f>+SPm!AE6</f>
        <v>43585</v>
      </c>
      <c r="AH7" s="18">
        <f>+SPm!AF6</f>
        <v>43616</v>
      </c>
      <c r="AI7" s="18">
        <f>+SPm!AG6</f>
        <v>43646</v>
      </c>
      <c r="AJ7" s="18">
        <f>+SPm!AH6</f>
        <v>43677</v>
      </c>
      <c r="AK7" s="18">
        <f>+SPm!AI6</f>
        <v>43708</v>
      </c>
      <c r="AL7" s="18">
        <f>+SPm!AJ6</f>
        <v>43738</v>
      </c>
      <c r="AM7" s="18">
        <f>+SPm!AK6</f>
        <v>43769</v>
      </c>
      <c r="AN7" s="18">
        <f>+SPm!AL6</f>
        <v>43799</v>
      </c>
      <c r="AO7" s="18">
        <f>+SPm!AM6</f>
        <v>43830</v>
      </c>
    </row>
    <row r="8" spans="5:41" x14ac:dyDescent="0.3">
      <c r="E8" s="25" t="s">
        <v>393</v>
      </c>
      <c r="F8" s="8">
        <f ca="1">+CEm!C61</f>
        <v>-14490.5</v>
      </c>
      <c r="G8" s="8">
        <f ca="1">+CEm!D61</f>
        <v>-10080.5</v>
      </c>
      <c r="H8" s="8">
        <f ca="1">+CEm!E61</f>
        <v>-10080.516666666666</v>
      </c>
      <c r="I8" s="8">
        <f ca="1">+CEm!F61</f>
        <v>-10080.516666666666</v>
      </c>
      <c r="J8" s="8">
        <f ca="1">+CEm!G61</f>
        <v>-10080.516666666666</v>
      </c>
      <c r="K8" s="8">
        <f ca="1">+CEm!H61</f>
        <v>-10080.516666666666</v>
      </c>
      <c r="L8" s="8">
        <f ca="1">+CEm!I61</f>
        <v>-10080.516666666666</v>
      </c>
      <c r="M8" s="8">
        <f ca="1">+CEm!J61</f>
        <v>-10080.516666666666</v>
      </c>
      <c r="N8" s="8">
        <f ca="1">+CEm!K61</f>
        <v>-10080.516666666666</v>
      </c>
      <c r="O8" s="8">
        <f ca="1">+CEm!L61</f>
        <v>-10080.516666666666</v>
      </c>
      <c r="P8" s="8">
        <f ca="1">+CEm!M61</f>
        <v>-10080.516666666666</v>
      </c>
      <c r="Q8" s="8">
        <f ca="1">+CEm!N61</f>
        <v>-10080.516666666666</v>
      </c>
      <c r="R8" s="8">
        <f ca="1">+CEm!O61</f>
        <v>-6173.1966666666667</v>
      </c>
      <c r="S8" s="8">
        <f ca="1">+CEm!P61</f>
        <v>-6173.1966666666667</v>
      </c>
      <c r="T8" s="8">
        <f ca="1">+CEm!Q61</f>
        <v>-6173.1966666666667</v>
      </c>
      <c r="U8" s="8">
        <f ca="1">+CEm!R61</f>
        <v>-6173.1966666666667</v>
      </c>
      <c r="V8" s="8">
        <f ca="1">+CEm!S61</f>
        <v>-6173.1966666666667</v>
      </c>
      <c r="W8" s="8">
        <f ca="1">+CEm!T61</f>
        <v>-6173.1966666666667</v>
      </c>
      <c r="X8" s="8">
        <f ca="1">+CEm!U61</f>
        <v>-6173.1966666666667</v>
      </c>
      <c r="Y8" s="8">
        <f ca="1">+CEm!V61</f>
        <v>-6173.1966666666667</v>
      </c>
      <c r="Z8" s="8">
        <f ca="1">+CEm!W61</f>
        <v>-6173.1966666666667</v>
      </c>
      <c r="AA8" s="8">
        <f ca="1">+CEm!X61</f>
        <v>-6173.1966666666667</v>
      </c>
      <c r="AB8" s="8">
        <f ca="1">+CEm!Y61</f>
        <v>-6173.1966666666667</v>
      </c>
      <c r="AC8" s="8">
        <f ca="1">+CEm!Z61</f>
        <v>-6173.1966666666667</v>
      </c>
      <c r="AD8" s="8">
        <f ca="1">+CEm!AA61</f>
        <v>-6408.2034666666696</v>
      </c>
      <c r="AE8" s="8">
        <f ca="1">+CEm!AB61</f>
        <v>-6408.2034666666696</v>
      </c>
      <c r="AF8" s="8">
        <f ca="1">+CEm!AC61</f>
        <v>-6408.2034666666696</v>
      </c>
      <c r="AG8" s="8">
        <f ca="1">+CEm!AD61</f>
        <v>-6408.2034666666696</v>
      </c>
      <c r="AH8" s="8">
        <f ca="1">+CEm!AE61</f>
        <v>-6408.2034666666696</v>
      </c>
      <c r="AI8" s="8">
        <f ca="1">+CEm!AF61</f>
        <v>-6408.2034666666696</v>
      </c>
      <c r="AJ8" s="8">
        <f ca="1">+CEm!AG61</f>
        <v>-6398.2034666666696</v>
      </c>
      <c r="AK8" s="8">
        <f ca="1">+CEm!AH61</f>
        <v>-6398.2034666666696</v>
      </c>
      <c r="AL8" s="8">
        <f ca="1">+CEm!AI61</f>
        <v>-6398.2034666666696</v>
      </c>
      <c r="AM8" s="8">
        <f ca="1">+CEm!AJ61</f>
        <v>-6398.2034666666696</v>
      </c>
      <c r="AN8" s="8">
        <f ca="1">+CEm!AK61</f>
        <v>-6398.2034666666696</v>
      </c>
      <c r="AO8" s="8">
        <f ca="1">+CEm!AL61</f>
        <v>-6398.2034666666696</v>
      </c>
    </row>
    <row r="9" spans="5:41" x14ac:dyDescent="0.3">
      <c r="E9" t="s">
        <v>430</v>
      </c>
      <c r="F9" s="7">
        <f ca="1">+CEm!C54+CEm!C55+CEm!C56</f>
        <v>3812.5</v>
      </c>
      <c r="G9" s="7">
        <f ca="1">+CEm!D54+CEm!D55+CEm!D56</f>
        <v>3812.5</v>
      </c>
      <c r="H9" s="7">
        <f ca="1">+CEm!E54+CEm!E55+CEm!E56</f>
        <v>3812.5</v>
      </c>
      <c r="I9" s="7">
        <f ca="1">+CEm!F54+CEm!F55+CEm!F56</f>
        <v>3812.5</v>
      </c>
      <c r="J9" s="7">
        <f ca="1">+CEm!G54+CEm!G55+CEm!G56</f>
        <v>3812.5</v>
      </c>
      <c r="K9" s="7">
        <f ca="1">+CEm!H54+CEm!H55+CEm!H56</f>
        <v>3812.5</v>
      </c>
      <c r="L9" s="7">
        <f ca="1">+CEm!I54+CEm!I55+CEm!I56</f>
        <v>3812.5</v>
      </c>
      <c r="M9" s="7">
        <f ca="1">+CEm!J54+CEm!J55+CEm!J56</f>
        <v>3812.5</v>
      </c>
      <c r="N9" s="7">
        <f ca="1">+CEm!K54+CEm!K55+CEm!K56</f>
        <v>3812.5</v>
      </c>
      <c r="O9" s="7">
        <f ca="1">+CEm!L54+CEm!L55+CEm!L56</f>
        <v>3812.5</v>
      </c>
      <c r="P9" s="7">
        <f ca="1">+CEm!M54+CEm!M55+CEm!M56</f>
        <v>3812.5</v>
      </c>
      <c r="Q9" s="7">
        <f ca="1">+CEm!N54+CEm!N55+CEm!N56</f>
        <v>3812.5</v>
      </c>
      <c r="R9" s="7">
        <f ca="1">+CEm!O54+CEm!O55+CEm!O56</f>
        <v>3812.5</v>
      </c>
      <c r="S9" s="7">
        <f ca="1">+CEm!P54+CEm!P55+CEm!P56</f>
        <v>3812.5</v>
      </c>
      <c r="T9" s="7">
        <f ca="1">+CEm!Q54+CEm!Q55+CEm!Q56</f>
        <v>3812.5</v>
      </c>
      <c r="U9" s="7">
        <f ca="1">+CEm!R54+CEm!R55+CEm!R56</f>
        <v>3812.5</v>
      </c>
      <c r="V9" s="7">
        <f ca="1">+CEm!S54+CEm!S55+CEm!S56</f>
        <v>3812.5</v>
      </c>
      <c r="W9" s="7">
        <f ca="1">+CEm!T54+CEm!T55+CEm!T56</f>
        <v>3812.5</v>
      </c>
      <c r="X9" s="7">
        <f ca="1">+CEm!U54+CEm!U55+CEm!U56</f>
        <v>3812.5</v>
      </c>
      <c r="Y9" s="7">
        <f ca="1">+CEm!V54+CEm!V55+CEm!V56</f>
        <v>3812.5</v>
      </c>
      <c r="Z9" s="7">
        <f ca="1">+CEm!W54+CEm!W55+CEm!W56</f>
        <v>3812.5</v>
      </c>
      <c r="AA9" s="7">
        <f ca="1">+CEm!X54+CEm!X55+CEm!X56</f>
        <v>3812.5</v>
      </c>
      <c r="AB9" s="7">
        <f ca="1">+CEm!Y54+CEm!Y55+CEm!Y56</f>
        <v>3812.5</v>
      </c>
      <c r="AC9" s="7">
        <f ca="1">+CEm!Z54+CEm!Z55+CEm!Z56</f>
        <v>3812.5</v>
      </c>
      <c r="AD9" s="7">
        <f ca="1">+CEm!AA54+CEm!AA55+CEm!AA56</f>
        <v>3812.5</v>
      </c>
      <c r="AE9" s="7">
        <f ca="1">+CEm!AB54+CEm!AB55+CEm!AB56</f>
        <v>3812.5</v>
      </c>
      <c r="AF9" s="7">
        <f ca="1">+CEm!AC54+CEm!AC55+CEm!AC56</f>
        <v>3812.5</v>
      </c>
      <c r="AG9" s="7">
        <f ca="1">+CEm!AD54+CEm!AD55+CEm!AD56</f>
        <v>3812.5</v>
      </c>
      <c r="AH9" s="7">
        <f ca="1">+CEm!AE54+CEm!AE55+CEm!AE56</f>
        <v>3812.5</v>
      </c>
      <c r="AI9" s="7">
        <f ca="1">+CEm!AF54+CEm!AF55+CEm!AF56</f>
        <v>3812.5</v>
      </c>
      <c r="AJ9" s="7">
        <f ca="1">+CEm!AG54+CEm!AG55+CEm!AG56</f>
        <v>3812.5</v>
      </c>
      <c r="AK9" s="7">
        <f ca="1">+CEm!AH54+CEm!AH55+CEm!AH56</f>
        <v>3812.5</v>
      </c>
      <c r="AL9" s="7">
        <f ca="1">+CEm!AI54+CEm!AI55+CEm!AI56</f>
        <v>3812.5</v>
      </c>
      <c r="AM9" s="7">
        <f ca="1">+CEm!AJ54+CEm!AJ55+CEm!AJ56</f>
        <v>3812.5</v>
      </c>
      <c r="AN9" s="7">
        <f ca="1">+CEm!AK54+CEm!AK55+CEm!AK56</f>
        <v>3812.5</v>
      </c>
      <c r="AO9" s="7">
        <f ca="1">+CEm!AL54+CEm!AL55+CEm!AL56</f>
        <v>3812.5</v>
      </c>
    </row>
    <row r="10" spans="5:41" x14ac:dyDescent="0.3">
      <c r="E10" t="s">
        <v>407</v>
      </c>
      <c r="F10" s="7">
        <f>+CEm!C57</f>
        <v>0</v>
      </c>
      <c r="G10" s="7">
        <f>+CEm!D57</f>
        <v>0</v>
      </c>
      <c r="H10" s="7">
        <f>+CEm!E57</f>
        <v>1.6666666666666666E-2</v>
      </c>
      <c r="I10" s="7">
        <f>+CEm!F57</f>
        <v>1.6666666666666666E-2</v>
      </c>
      <c r="J10" s="7">
        <f>+CEm!G57</f>
        <v>1.6666666666666666E-2</v>
      </c>
      <c r="K10" s="7">
        <f>+CEm!H57</f>
        <v>1.6666666666666666E-2</v>
      </c>
      <c r="L10" s="7">
        <f>+CEm!I57</f>
        <v>1.6666666666666666E-2</v>
      </c>
      <c r="M10" s="7">
        <f>+CEm!J57</f>
        <v>1.6666666666666666E-2</v>
      </c>
      <c r="N10" s="7">
        <f>+CEm!K57</f>
        <v>1.6666666666666666E-2</v>
      </c>
      <c r="O10" s="7">
        <f>+CEm!L57</f>
        <v>1.6666666666666666E-2</v>
      </c>
      <c r="P10" s="7">
        <f>+CEm!M57</f>
        <v>1.6666666666666666E-2</v>
      </c>
      <c r="Q10" s="7">
        <f>+CEm!N57</f>
        <v>1.6666666666666666E-2</v>
      </c>
      <c r="R10" s="7">
        <f>+CEm!O57</f>
        <v>1.6666666666666666E-2</v>
      </c>
      <c r="S10" s="7">
        <f>+CEm!P57</f>
        <v>1.6666666666666666E-2</v>
      </c>
      <c r="T10" s="7">
        <f>+CEm!Q57</f>
        <v>1.6666666666666666E-2</v>
      </c>
      <c r="U10" s="7">
        <f>+CEm!R57</f>
        <v>1.6666666666666666E-2</v>
      </c>
      <c r="V10" s="7">
        <f>+CEm!S57</f>
        <v>1.6666666666666666E-2</v>
      </c>
      <c r="W10" s="7">
        <f>+CEm!T57</f>
        <v>1.6666666666666666E-2</v>
      </c>
      <c r="X10" s="7">
        <f>+CEm!U57</f>
        <v>1.6666666666666666E-2</v>
      </c>
      <c r="Y10" s="7">
        <f>+CEm!V57</f>
        <v>1.6666666666666666E-2</v>
      </c>
      <c r="Z10" s="7">
        <f>+CEm!W57</f>
        <v>1.6666666666666666E-2</v>
      </c>
      <c r="AA10" s="7">
        <f>+CEm!X57</f>
        <v>1.6666666666666666E-2</v>
      </c>
      <c r="AB10" s="7">
        <f>+CEm!Y57</f>
        <v>1.6666666666666666E-2</v>
      </c>
      <c r="AC10" s="7">
        <f>+CEm!Z57</f>
        <v>1.6666666666666666E-2</v>
      </c>
      <c r="AD10" s="7">
        <f>+CEm!AA57</f>
        <v>1.6666666666666666E-2</v>
      </c>
      <c r="AE10" s="7">
        <f>+CEm!AB57</f>
        <v>1.6666666666666666E-2</v>
      </c>
      <c r="AF10" s="7">
        <f>+CEm!AC57</f>
        <v>1.6666666666666666E-2</v>
      </c>
      <c r="AG10" s="7">
        <f>+CEm!AD57</f>
        <v>1.6666666666666666E-2</v>
      </c>
      <c r="AH10" s="7">
        <f>+CEm!AE57</f>
        <v>1.6666666666666666E-2</v>
      </c>
      <c r="AI10" s="7">
        <f>+CEm!AF57</f>
        <v>1.6666666666666666E-2</v>
      </c>
      <c r="AJ10" s="7">
        <f>+CEm!AG57</f>
        <v>1.6666666666666666E-2</v>
      </c>
      <c r="AK10" s="7">
        <f>+CEm!AH57</f>
        <v>1.6666666666666666E-2</v>
      </c>
      <c r="AL10" s="7">
        <f>+CEm!AI57</f>
        <v>1.6666666666666666E-2</v>
      </c>
      <c r="AM10" s="7">
        <f>+CEm!AJ57</f>
        <v>1.6666666666666666E-2</v>
      </c>
      <c r="AN10" s="7">
        <f>+CEm!AK57</f>
        <v>1.6666666666666666E-2</v>
      </c>
      <c r="AO10" s="7">
        <f>+CEm!AL57</f>
        <v>1.6666666666666666E-2</v>
      </c>
    </row>
    <row r="12" spans="5:41" x14ac:dyDescent="0.3">
      <c r="E12" s="25" t="s">
        <v>389</v>
      </c>
      <c r="F12" s="8">
        <f ca="1">+F8+F9+F10</f>
        <v>-10678</v>
      </c>
      <c r="G12" s="8">
        <f t="shared" ref="G12:AO12" ca="1" si="0">+G8+G9+G10</f>
        <v>-6268</v>
      </c>
      <c r="H12" s="8">
        <f t="shared" ca="1" si="0"/>
        <v>-6268</v>
      </c>
      <c r="I12" s="8">
        <f t="shared" ca="1" si="0"/>
        <v>-6268</v>
      </c>
      <c r="J12" s="8">
        <f t="shared" ca="1" si="0"/>
        <v>-6268</v>
      </c>
      <c r="K12" s="8">
        <f t="shared" ca="1" si="0"/>
        <v>-6268</v>
      </c>
      <c r="L12" s="8">
        <f t="shared" ca="1" si="0"/>
        <v>-6268</v>
      </c>
      <c r="M12" s="8">
        <f t="shared" ca="1" si="0"/>
        <v>-6268</v>
      </c>
      <c r="N12" s="8">
        <f t="shared" ca="1" si="0"/>
        <v>-6268</v>
      </c>
      <c r="O12" s="8">
        <f t="shared" ca="1" si="0"/>
        <v>-6268</v>
      </c>
      <c r="P12" s="8">
        <f t="shared" ca="1" si="0"/>
        <v>-6268</v>
      </c>
      <c r="Q12" s="8">
        <f t="shared" ca="1" si="0"/>
        <v>-6268</v>
      </c>
      <c r="R12" s="8">
        <f t="shared" ca="1" si="0"/>
        <v>-2360.6799999999998</v>
      </c>
      <c r="S12" s="8">
        <f t="shared" ca="1" si="0"/>
        <v>-2360.6799999999998</v>
      </c>
      <c r="T12" s="8">
        <f t="shared" ca="1" si="0"/>
        <v>-2360.6799999999998</v>
      </c>
      <c r="U12" s="8">
        <f t="shared" ca="1" si="0"/>
        <v>-2360.6799999999998</v>
      </c>
      <c r="V12" s="8">
        <f t="shared" ca="1" si="0"/>
        <v>-2360.6799999999998</v>
      </c>
      <c r="W12" s="8">
        <f t="shared" ca="1" si="0"/>
        <v>-2360.6799999999998</v>
      </c>
      <c r="X12" s="8">
        <f t="shared" ca="1" si="0"/>
        <v>-2360.6799999999998</v>
      </c>
      <c r="Y12" s="8">
        <f t="shared" ca="1" si="0"/>
        <v>-2360.6799999999998</v>
      </c>
      <c r="Z12" s="8">
        <f t="shared" ca="1" si="0"/>
        <v>-2360.6799999999998</v>
      </c>
      <c r="AA12" s="8">
        <f t="shared" ca="1" si="0"/>
        <v>-2360.6799999999998</v>
      </c>
      <c r="AB12" s="8">
        <f t="shared" ca="1" si="0"/>
        <v>-2360.6799999999998</v>
      </c>
      <c r="AC12" s="8">
        <f t="shared" ca="1" si="0"/>
        <v>-2360.6799999999998</v>
      </c>
      <c r="AD12" s="8">
        <f t="shared" ca="1" si="0"/>
        <v>-2595.6868000000027</v>
      </c>
      <c r="AE12" s="8">
        <f t="shared" ca="1" si="0"/>
        <v>-2595.6868000000027</v>
      </c>
      <c r="AF12" s="8">
        <f t="shared" ca="1" si="0"/>
        <v>-2595.6868000000027</v>
      </c>
      <c r="AG12" s="8">
        <f t="shared" ca="1" si="0"/>
        <v>-2595.6868000000027</v>
      </c>
      <c r="AH12" s="8">
        <f t="shared" ca="1" si="0"/>
        <v>-2595.6868000000027</v>
      </c>
      <c r="AI12" s="8">
        <f t="shared" ca="1" si="0"/>
        <v>-2595.6868000000027</v>
      </c>
      <c r="AJ12" s="8">
        <f t="shared" ca="1" si="0"/>
        <v>-2585.6868000000027</v>
      </c>
      <c r="AK12" s="8">
        <f t="shared" ca="1" si="0"/>
        <v>-2585.6868000000027</v>
      </c>
      <c r="AL12" s="8">
        <f t="shared" ca="1" si="0"/>
        <v>-2585.6868000000027</v>
      </c>
      <c r="AM12" s="8">
        <f t="shared" ca="1" si="0"/>
        <v>-2585.6868000000027</v>
      </c>
      <c r="AN12" s="8">
        <f t="shared" ca="1" si="0"/>
        <v>-2585.6868000000027</v>
      </c>
      <c r="AO12" s="8">
        <f t="shared" ca="1" si="0"/>
        <v>-2585.6868000000027</v>
      </c>
    </row>
    <row r="14" spans="5:41" x14ac:dyDescent="0.3">
      <c r="E14" t="s">
        <v>154</v>
      </c>
      <c r="F14" s="7">
        <f>-'Variazioni Patrimoniali'!C9</f>
        <v>-98210</v>
      </c>
      <c r="G14" s="7">
        <f>-'Variazioni Patrimoniali'!D9</f>
        <v>0</v>
      </c>
      <c r="H14" s="7">
        <f>-'Variazioni Patrimoniali'!E9</f>
        <v>0</v>
      </c>
      <c r="I14" s="7">
        <f>-'Variazioni Patrimoniali'!F9</f>
        <v>0</v>
      </c>
      <c r="J14" s="7">
        <f>-'Variazioni Patrimoniali'!G9</f>
        <v>0</v>
      </c>
      <c r="K14" s="7">
        <f>-'Variazioni Patrimoniali'!H9</f>
        <v>0</v>
      </c>
      <c r="L14" s="7">
        <f>-'Variazioni Patrimoniali'!I9</f>
        <v>0</v>
      </c>
      <c r="M14" s="7">
        <f>-'Variazioni Patrimoniali'!J9</f>
        <v>0</v>
      </c>
      <c r="N14" s="7">
        <f>-'Variazioni Patrimoniali'!K9</f>
        <v>0</v>
      </c>
      <c r="O14" s="7">
        <f>-'Variazioni Patrimoniali'!L9</f>
        <v>0</v>
      </c>
      <c r="P14" s="7">
        <f>-'Variazioni Patrimoniali'!M9</f>
        <v>0</v>
      </c>
      <c r="Q14" s="7">
        <f>-'Variazioni Patrimoniali'!N9</f>
        <v>0</v>
      </c>
      <c r="R14" s="7">
        <f>-'Variazioni Patrimoniali'!O9</f>
        <v>-21045</v>
      </c>
      <c r="S14" s="7">
        <f>-'Variazioni Patrimoniali'!P9</f>
        <v>0</v>
      </c>
      <c r="T14" s="7">
        <f>-'Variazioni Patrimoniali'!Q9</f>
        <v>0</v>
      </c>
      <c r="U14" s="7">
        <f>-'Variazioni Patrimoniali'!R9</f>
        <v>0</v>
      </c>
      <c r="V14" s="7">
        <f>-'Variazioni Patrimoniali'!S9</f>
        <v>0</v>
      </c>
      <c r="W14" s="7">
        <f>-'Variazioni Patrimoniali'!T9</f>
        <v>0</v>
      </c>
      <c r="X14" s="7">
        <f>-'Variazioni Patrimoniali'!U9</f>
        <v>0</v>
      </c>
      <c r="Y14" s="7">
        <f>-'Variazioni Patrimoniali'!V9</f>
        <v>0</v>
      </c>
      <c r="Z14" s="7">
        <f>-'Variazioni Patrimoniali'!W9</f>
        <v>0</v>
      </c>
      <c r="AA14" s="7">
        <f>-'Variazioni Patrimoniali'!X9</f>
        <v>0</v>
      </c>
      <c r="AB14" s="7">
        <f>-'Variazioni Patrimoniali'!Y9</f>
        <v>0</v>
      </c>
      <c r="AC14" s="7">
        <f>-'Variazioni Patrimoniali'!Z9</f>
        <v>0</v>
      </c>
      <c r="AD14" s="7">
        <f>-'Variazioni Patrimoniali'!AA9</f>
        <v>0</v>
      </c>
      <c r="AE14" s="7">
        <f>-'Variazioni Patrimoniali'!AB9</f>
        <v>0</v>
      </c>
      <c r="AF14" s="7">
        <f>-'Variazioni Patrimoniali'!AC9</f>
        <v>0</v>
      </c>
      <c r="AG14" s="7">
        <f>-'Variazioni Patrimoniali'!AD9</f>
        <v>0</v>
      </c>
      <c r="AH14" s="7">
        <f>-'Variazioni Patrimoniali'!AE9</f>
        <v>0</v>
      </c>
      <c r="AI14" s="7">
        <f>-'Variazioni Patrimoniali'!AF9</f>
        <v>0</v>
      </c>
      <c r="AJ14" s="7">
        <f>-'Variazioni Patrimoniali'!AG9</f>
        <v>0</v>
      </c>
      <c r="AK14" s="7">
        <f>-'Variazioni Patrimoniali'!AH9</f>
        <v>0</v>
      </c>
      <c r="AL14" s="7">
        <f>-'Variazioni Patrimoniali'!AI9</f>
        <v>0</v>
      </c>
      <c r="AM14" s="7">
        <f>-'Variazioni Patrimoniali'!AJ9</f>
        <v>0</v>
      </c>
      <c r="AN14" s="7">
        <f>-'Variazioni Patrimoniali'!AK9</f>
        <v>0</v>
      </c>
      <c r="AO14" s="7">
        <f>-'Variazioni Patrimoniali'!AL9</f>
        <v>0</v>
      </c>
    </row>
    <row r="15" spans="5:41" x14ac:dyDescent="0.3">
      <c r="E15" t="s">
        <v>193</v>
      </c>
      <c r="F15" s="7">
        <f>+'Variazioni Patrimoniali'!C11</f>
        <v>76640</v>
      </c>
      <c r="G15" s="7">
        <f>+'Variazioni Patrimoniali'!D11</f>
        <v>597.80000000000064</v>
      </c>
      <c r="H15" s="7">
        <f>+'Variazioni Patrimoniali'!E11</f>
        <v>0</v>
      </c>
      <c r="I15" s="7">
        <f>+'Variazioni Patrimoniali'!F11</f>
        <v>0</v>
      </c>
      <c r="J15" s="7">
        <f>+'Variazioni Patrimoniali'!G11</f>
        <v>0</v>
      </c>
      <c r="K15" s="7">
        <f>+'Variazioni Patrimoniali'!H11</f>
        <v>0</v>
      </c>
      <c r="L15" s="7">
        <f>+'Variazioni Patrimoniali'!I11</f>
        <v>0</v>
      </c>
      <c r="M15" s="7">
        <f>+'Variazioni Patrimoniali'!J11</f>
        <v>0</v>
      </c>
      <c r="N15" s="7">
        <f>+'Variazioni Patrimoniali'!K11</f>
        <v>0</v>
      </c>
      <c r="O15" s="7">
        <f>+'Variazioni Patrimoniali'!L11</f>
        <v>0</v>
      </c>
      <c r="P15" s="7">
        <f>+'Variazioni Patrimoniali'!M11</f>
        <v>0</v>
      </c>
      <c r="Q15" s="7">
        <f>+'Variazioni Patrimoniali'!N11</f>
        <v>0</v>
      </c>
      <c r="R15" s="7">
        <f>+'Variazioni Patrimoniali'!O11</f>
        <v>15994.199999999993</v>
      </c>
      <c r="S15" s="7">
        <f>+'Variazioni Patrimoniali'!P11</f>
        <v>0</v>
      </c>
      <c r="T15" s="7">
        <f>+'Variazioni Patrimoniali'!Q11</f>
        <v>0</v>
      </c>
      <c r="U15" s="7">
        <f>+'Variazioni Patrimoniali'!R11</f>
        <v>0</v>
      </c>
      <c r="V15" s="7">
        <f>+'Variazioni Patrimoniali'!S11</f>
        <v>0</v>
      </c>
      <c r="W15" s="7">
        <f>+'Variazioni Patrimoniali'!T11</f>
        <v>0</v>
      </c>
      <c r="X15" s="7">
        <f>+'Variazioni Patrimoniali'!U11</f>
        <v>0</v>
      </c>
      <c r="Y15" s="7">
        <f>+'Variazioni Patrimoniali'!V11</f>
        <v>0</v>
      </c>
      <c r="Z15" s="7">
        <f>+'Variazioni Patrimoniali'!W11</f>
        <v>0</v>
      </c>
      <c r="AA15" s="7">
        <f>+'Variazioni Patrimoniali'!X11</f>
        <v>0</v>
      </c>
      <c r="AB15" s="7">
        <f>+'Variazioni Patrimoniali'!Y11</f>
        <v>0</v>
      </c>
      <c r="AC15" s="7">
        <f>+'Variazioni Patrimoniali'!Z11</f>
        <v>0</v>
      </c>
      <c r="AD15" s="7">
        <f>+'Variazioni Patrimoniali'!AA11</f>
        <v>0</v>
      </c>
      <c r="AE15" s="7">
        <f>+'Variazioni Patrimoniali'!AB11</f>
        <v>0</v>
      </c>
      <c r="AF15" s="7">
        <f>+'Variazioni Patrimoniali'!AC11</f>
        <v>0</v>
      </c>
      <c r="AG15" s="7">
        <f>+'Variazioni Patrimoniali'!AD11</f>
        <v>0</v>
      </c>
      <c r="AH15" s="7">
        <f>+'Variazioni Patrimoniali'!AE11</f>
        <v>0</v>
      </c>
      <c r="AI15" s="7">
        <f>+'Variazioni Patrimoniali'!AF11</f>
        <v>0</v>
      </c>
      <c r="AJ15" s="7">
        <f>+'Variazioni Patrimoniali'!AG11</f>
        <v>0</v>
      </c>
      <c r="AK15" s="7">
        <f>+'Variazioni Patrimoniali'!AH11</f>
        <v>0</v>
      </c>
      <c r="AL15" s="7">
        <f>+'Variazioni Patrimoniali'!AI11</f>
        <v>0</v>
      </c>
      <c r="AM15" s="7">
        <f>+'Variazioni Patrimoniali'!AJ11</f>
        <v>0</v>
      </c>
      <c r="AN15" s="7">
        <f>+'Variazioni Patrimoniali'!AK11</f>
        <v>0</v>
      </c>
      <c r="AO15" s="7">
        <f>+'Variazioni Patrimoniali'!AL11</f>
        <v>0</v>
      </c>
    </row>
    <row r="16" spans="5:41" x14ac:dyDescent="0.3">
      <c r="E16" t="s">
        <v>181</v>
      </c>
      <c r="F16" s="7">
        <f>-'Variazioni Patrimoniali'!C27</f>
        <v>4900</v>
      </c>
      <c r="G16" s="7">
        <f>-'Variazioni Patrimoniali'!D27</f>
        <v>0</v>
      </c>
      <c r="H16" s="7">
        <f>+SPm!E19-SPm!F19</f>
        <v>0</v>
      </c>
      <c r="I16" s="7">
        <f>-'Variazioni Patrimoniali'!F27</f>
        <v>0</v>
      </c>
      <c r="J16" s="7">
        <f>-'Variazioni Patrimoniali'!G27</f>
        <v>0</v>
      </c>
      <c r="K16" s="7">
        <f>-'Variazioni Patrimoniali'!H27</f>
        <v>0</v>
      </c>
      <c r="L16" s="7">
        <f>-'Variazioni Patrimoniali'!I27</f>
        <v>0</v>
      </c>
      <c r="M16" s="7">
        <f>-'Variazioni Patrimoniali'!J27</f>
        <v>0</v>
      </c>
      <c r="N16" s="7">
        <f>-'Variazioni Patrimoniali'!K27</f>
        <v>0</v>
      </c>
      <c r="O16" s="7">
        <f>-'Variazioni Patrimoniali'!L27</f>
        <v>0</v>
      </c>
      <c r="P16" s="7">
        <f>-'Variazioni Patrimoniali'!M27</f>
        <v>0</v>
      </c>
      <c r="Q16" s="7">
        <f>-'Variazioni Patrimoniali'!N27</f>
        <v>0</v>
      </c>
      <c r="R16" s="7">
        <f>-'Variazioni Patrimoniali'!O27</f>
        <v>0</v>
      </c>
      <c r="S16" s="7">
        <f>-'Variazioni Patrimoniali'!P27</f>
        <v>0</v>
      </c>
      <c r="T16" s="7">
        <f>-'Variazioni Patrimoniali'!Q27</f>
        <v>0</v>
      </c>
      <c r="U16" s="7">
        <f>-'Variazioni Patrimoniali'!R27</f>
        <v>0</v>
      </c>
      <c r="V16" s="7">
        <f>-'Variazioni Patrimoniali'!S27</f>
        <v>0</v>
      </c>
      <c r="W16" s="7">
        <f>-'Variazioni Patrimoniali'!T27</f>
        <v>0</v>
      </c>
      <c r="X16" s="7">
        <f>-'Variazioni Patrimoniali'!U27</f>
        <v>0</v>
      </c>
      <c r="Y16" s="7">
        <f>-'Variazioni Patrimoniali'!V27</f>
        <v>0</v>
      </c>
      <c r="Z16" s="7">
        <f>-'Variazioni Patrimoniali'!W27</f>
        <v>0</v>
      </c>
      <c r="AA16" s="7">
        <f>-'Variazioni Patrimoniali'!X27</f>
        <v>0</v>
      </c>
      <c r="AB16" s="7">
        <f>-'Variazioni Patrimoniali'!Y27</f>
        <v>0</v>
      </c>
      <c r="AC16" s="7">
        <f>-'Variazioni Patrimoniali'!Z27</f>
        <v>0</v>
      </c>
      <c r="AD16" s="7">
        <f>-'Variazioni Patrimoniali'!AA27</f>
        <v>0</v>
      </c>
      <c r="AE16" s="7">
        <f>-'Variazioni Patrimoniali'!AB27</f>
        <v>0</v>
      </c>
      <c r="AF16" s="7">
        <f>-'Variazioni Patrimoniali'!AC27</f>
        <v>0</v>
      </c>
      <c r="AG16" s="7">
        <f>-'Variazioni Patrimoniali'!AD27</f>
        <v>0</v>
      </c>
      <c r="AH16" s="7">
        <f>-'Variazioni Patrimoniali'!AE27</f>
        <v>0</v>
      </c>
      <c r="AI16" s="7">
        <f>-'Variazioni Patrimoniali'!AF27</f>
        <v>0</v>
      </c>
      <c r="AJ16" s="7">
        <f>-'Variazioni Patrimoniali'!AG27</f>
        <v>0</v>
      </c>
      <c r="AK16" s="7">
        <f>-'Variazioni Patrimoniali'!AH27</f>
        <v>0</v>
      </c>
      <c r="AL16" s="7">
        <f>-'Variazioni Patrimoniali'!AI27</f>
        <v>0</v>
      </c>
      <c r="AM16" s="7">
        <f>-'Variazioni Patrimoniali'!AJ27</f>
        <v>0</v>
      </c>
      <c r="AN16" s="7">
        <f>-'Variazioni Patrimoniali'!AK27</f>
        <v>0</v>
      </c>
      <c r="AO16" s="7">
        <f>-'Variazioni Patrimoniali'!AL27</f>
        <v>0</v>
      </c>
    </row>
    <row r="17" spans="5:41" x14ac:dyDescent="0.3">
      <c r="E17" t="s">
        <v>438</v>
      </c>
      <c r="F17" s="7">
        <f>+SPm!C14-SPm!D14+SPm!D56-SPm!C56+SPm!D55-SPm!C55</f>
        <v>7608</v>
      </c>
      <c r="G17" s="7">
        <f>+SPm!D14-SPm!E14+SPm!E56-SPm!D56+SPm!E55-SPm!D55</f>
        <v>1200</v>
      </c>
      <c r="H17" s="7">
        <f>+SPm!E14-SPm!F14+SPm!F56-SPm!E56+SPm!F55-SPm!E55</f>
        <v>2400</v>
      </c>
      <c r="I17" s="7">
        <f>+SPm!F14-SPm!G14+SPm!G56-SPm!F56+SPm!G55-SPm!F55</f>
        <v>2400</v>
      </c>
      <c r="J17" s="7">
        <f>+SPm!G14-SPm!H14+SPm!H56-SPm!G56+SPm!H55-SPm!G55</f>
        <v>2400</v>
      </c>
      <c r="K17" s="7">
        <f>+SPm!H14-SPm!I14+SPm!I56-SPm!H56+SPm!I55-SPm!H55</f>
        <v>-3000</v>
      </c>
      <c r="L17" s="7">
        <f>+SPm!I14-SPm!J14+SPm!J56-SPm!I56+SPm!J55-SPm!I55</f>
        <v>2400</v>
      </c>
      <c r="M17" s="7">
        <f>+SPm!J14-SPm!K14+SPm!K56-SPm!J56+SPm!K55-SPm!J55</f>
        <v>2400</v>
      </c>
      <c r="N17" s="7">
        <f>+SPm!K14-SPm!L14+SPm!L56-SPm!K56+SPm!L55-SPm!K55</f>
        <v>2400</v>
      </c>
      <c r="O17" s="7">
        <f>+SPm!L14-SPm!M14+SPm!M56-SPm!L56+SPm!M55-SPm!L55</f>
        <v>2400</v>
      </c>
      <c r="P17" s="7">
        <f>+SPm!M14-SPm!N14+SPm!N56-SPm!M56+SPm!N55-SPm!M55</f>
        <v>2400</v>
      </c>
      <c r="Q17" s="7">
        <f>+SPm!N14-SPm!O14+SPm!O56-SPm!N56+SPm!O55-SPm!N55</f>
        <v>2400</v>
      </c>
      <c r="R17" s="7">
        <f>+SPm!O14-SPm!P14+SPm!P56-SPm!O56+SPm!P55-SPm!O55</f>
        <v>2476.0800000000017</v>
      </c>
      <c r="S17" s="7">
        <f>+SPm!P14-SPm!Q14+SPm!Q56-SPm!P56+SPm!Q55-SPm!P55</f>
        <v>-10011.119999999999</v>
      </c>
      <c r="T17" s="7">
        <f>+SPm!Q14-SPm!R14+SPm!R56-SPm!Q56+SPm!R55-SPm!Q55</f>
        <v>2424</v>
      </c>
      <c r="U17" s="7">
        <f>+SPm!R14-SPm!S14+SPm!S56-SPm!R56+SPm!S55-SPm!R55</f>
        <v>2424</v>
      </c>
      <c r="V17" s="7">
        <f>+SPm!S14-SPm!T14+SPm!T56-SPm!S56+SPm!T55-SPm!S55</f>
        <v>2424</v>
      </c>
      <c r="W17" s="7">
        <f>+SPm!T14-SPm!U14+SPm!U56-SPm!T56+SPm!U55-SPm!T55</f>
        <v>-8627.8644000000022</v>
      </c>
      <c r="X17" s="7">
        <f>+SPm!U14-SPm!V14+SPm!V56-SPm!U56+SPm!V55-SPm!U55</f>
        <v>2424</v>
      </c>
      <c r="Y17" s="7">
        <f>+SPm!V14-SPm!W14+SPm!W56-SPm!V56+SPm!W55-SPm!V55</f>
        <v>2424</v>
      </c>
      <c r="Z17" s="7">
        <f>+SPm!W14-SPm!X14+SPm!X56-SPm!W56+SPm!X55-SPm!W55</f>
        <v>2424</v>
      </c>
      <c r="AA17" s="7">
        <f>+SPm!X14-SPm!Y14+SPm!Y56-SPm!X56+SPm!Y55-SPm!X55</f>
        <v>2424</v>
      </c>
      <c r="AB17" s="7">
        <f>+SPm!Y14-SPm!Z14+SPm!Z56-SPm!Y56+SPm!Z55-SPm!Y55</f>
        <v>2424</v>
      </c>
      <c r="AC17" s="7">
        <f>+SPm!Z14-SPm!AA14+SPm!AA56-SPm!Z56+SPm!AA55-SPm!Z55</f>
        <v>2424</v>
      </c>
      <c r="AD17" s="7">
        <f>+SPm!AA14-SPm!AB14+SPm!AB56-SPm!AA56+SPm!AB55-SPm!AA55</f>
        <v>2500.8407999999981</v>
      </c>
      <c r="AE17" s="7">
        <f>+SPm!AB14-SPm!AC14+SPm!AC56-SPm!AB56+SPm!AC55-SPm!AB55</f>
        <v>-12980.392818779997</v>
      </c>
      <c r="AF17" s="7">
        <f>+SPm!AC14-SPm!AD14+SPm!AD56-SPm!AC56+SPm!AD55-SPm!AC55</f>
        <v>2448.239999999998</v>
      </c>
      <c r="AG17" s="7">
        <f>+SPm!AD14-SPm!AE14+SPm!AE56-SPm!AD56+SPm!AE55-SPm!AD55</f>
        <v>2448.239999999998</v>
      </c>
      <c r="AH17" s="7">
        <f>+SPm!AE14-SPm!AF14+SPm!AF56-SPm!AE56+SPm!AF55-SPm!AE55</f>
        <v>2448.239999999998</v>
      </c>
      <c r="AI17" s="7">
        <f>+SPm!AF14-SPm!AG14+SPm!AG56-SPm!AF56+SPm!AG55-SPm!AF55</f>
        <v>-10105.917897561256</v>
      </c>
      <c r="AJ17" s="7">
        <f>+SPm!AG14-SPm!AH14+SPm!AH56-SPm!AG56+SPm!AH55-SPm!AG55</f>
        <v>2448.2400000000016</v>
      </c>
      <c r="AK17" s="7">
        <f>+SPm!AH14-SPm!AI14+SPm!AI56-SPm!AH56+SPm!AI55-SPm!AH55</f>
        <v>2448.239999999998</v>
      </c>
      <c r="AL17" s="7">
        <f>+SPm!AI14-SPm!AJ14+SPm!AJ56-SPm!AI56+SPm!AJ55-SPm!AI55</f>
        <v>2448.239999999998</v>
      </c>
      <c r="AM17" s="7">
        <f>+SPm!AJ14-SPm!AK14+SPm!AK56-SPm!AJ56+SPm!AK55-SPm!AJ55</f>
        <v>2448.239999999998</v>
      </c>
      <c r="AN17" s="7">
        <f>+SPm!AK14-SPm!AL14+SPm!AL56-SPm!AK56+SPm!AL55-SPm!AK55</f>
        <v>2448.239999999998</v>
      </c>
      <c r="AO17" s="7">
        <f>+SPm!AL14-SPm!AM14+SPm!AM56-SPm!AL56+SPm!AM55-SPm!AL55</f>
        <v>2448.239999999998</v>
      </c>
    </row>
    <row r="18" spans="5:41" x14ac:dyDescent="0.3">
      <c r="E18" t="s">
        <v>439</v>
      </c>
      <c r="F18" s="7">
        <f>+CEm!C48</f>
        <v>1260</v>
      </c>
      <c r="G18" s="7">
        <f>+CEm!D48</f>
        <v>1260</v>
      </c>
      <c r="H18" s="7">
        <f>+CEm!E48</f>
        <v>1260</v>
      </c>
      <c r="I18" s="7">
        <f>+CEm!F48</f>
        <v>1260</v>
      </c>
      <c r="J18" s="7">
        <f>+CEm!G48</f>
        <v>1260</v>
      </c>
      <c r="K18" s="7">
        <f>+CEm!H48</f>
        <v>1260</v>
      </c>
      <c r="L18" s="7">
        <f>+CEm!I48</f>
        <v>1260</v>
      </c>
      <c r="M18" s="7">
        <f>+CEm!J48</f>
        <v>1260</v>
      </c>
      <c r="N18" s="7">
        <f>+CEm!K48</f>
        <v>1260</v>
      </c>
      <c r="O18" s="7">
        <f>+CEm!L48</f>
        <v>1260</v>
      </c>
      <c r="P18" s="7">
        <f>+CEm!M48</f>
        <v>1260</v>
      </c>
      <c r="Q18" s="7">
        <f>+CEm!N48</f>
        <v>1260</v>
      </c>
      <c r="R18" s="7">
        <f>+CEm!O48</f>
        <v>1272.5999999999999</v>
      </c>
      <c r="S18" s="7">
        <f>+CEm!P48</f>
        <v>1272.5999999999999</v>
      </c>
      <c r="T18" s="7">
        <f>+CEm!Q48</f>
        <v>1272.5999999999999</v>
      </c>
      <c r="U18" s="7">
        <f>+CEm!R48</f>
        <v>1272.5999999999999</v>
      </c>
      <c r="V18" s="7">
        <f>+CEm!S48</f>
        <v>1272.5999999999999</v>
      </c>
      <c r="W18" s="7">
        <f>+CEm!T48</f>
        <v>1272.5999999999999</v>
      </c>
      <c r="X18" s="7">
        <f>+CEm!U48</f>
        <v>1272.5999999999999</v>
      </c>
      <c r="Y18" s="7">
        <f>+CEm!V48</f>
        <v>1272.5999999999999</v>
      </c>
      <c r="Z18" s="7">
        <f>+CEm!W48</f>
        <v>1272.5999999999999</v>
      </c>
      <c r="AA18" s="7">
        <f>+CEm!X48</f>
        <v>1272.5999999999999</v>
      </c>
      <c r="AB18" s="7">
        <f>+CEm!Y48</f>
        <v>1272.5999999999999</v>
      </c>
      <c r="AC18" s="7">
        <f>+CEm!Z48</f>
        <v>1272.5999999999999</v>
      </c>
      <c r="AD18" s="7">
        <f>+CEm!AA48</f>
        <v>1285.326</v>
      </c>
      <c r="AE18" s="7">
        <f>+CEm!AB48</f>
        <v>1285.326</v>
      </c>
      <c r="AF18" s="7">
        <f>+CEm!AC48</f>
        <v>1285.326</v>
      </c>
      <c r="AG18" s="7">
        <f>+CEm!AD48</f>
        <v>1285.326</v>
      </c>
      <c r="AH18" s="7">
        <f>+CEm!AE48</f>
        <v>1285.326</v>
      </c>
      <c r="AI18" s="7">
        <f>+CEm!AF48</f>
        <v>1285.326</v>
      </c>
      <c r="AJ18" s="7">
        <f>+CEm!AG48</f>
        <v>1285.326</v>
      </c>
      <c r="AK18" s="7">
        <f>+CEm!AH48</f>
        <v>1285.326</v>
      </c>
      <c r="AL18" s="7">
        <f>+CEm!AI48</f>
        <v>1285.326</v>
      </c>
      <c r="AM18" s="7">
        <f>+CEm!AJ48</f>
        <v>1285.326</v>
      </c>
      <c r="AN18" s="7">
        <f>+CEm!AK48</f>
        <v>1285.326</v>
      </c>
      <c r="AO18" s="7">
        <f>+CEm!AL48</f>
        <v>1285.326</v>
      </c>
    </row>
    <row r="19" spans="5:41" x14ac:dyDescent="0.3">
      <c r="E19" t="s">
        <v>431</v>
      </c>
      <c r="F19" s="7">
        <f>+SPm!C16-SPm!D16+SPm!D57-SPm!C57</f>
        <v>-5930</v>
      </c>
      <c r="G19" s="7">
        <f>+SPm!D16-SPm!E16+SPm!E57-SPm!D57</f>
        <v>-107.79999999999927</v>
      </c>
      <c r="H19" s="7">
        <f>+SPm!E16-SPm!F16+SPm!F57-SPm!E57</f>
        <v>0</v>
      </c>
      <c r="I19" s="7">
        <f>+SPm!F16-SPm!G16+SPm!G57-SPm!F57</f>
        <v>0</v>
      </c>
      <c r="J19" s="7">
        <f>+SPm!G16-SPm!H16+SPm!H57-SPm!G57</f>
        <v>0</v>
      </c>
      <c r="K19" s="7">
        <f>+SPm!H16-SPm!I16+SPm!I57-SPm!H57</f>
        <v>0</v>
      </c>
      <c r="L19" s="7">
        <f>+SPm!I16-SPm!J16+SPm!J57-SPm!I57</f>
        <v>0</v>
      </c>
      <c r="M19" s="7">
        <f>+SPm!J16-SPm!K16+SPm!K57-SPm!J57</f>
        <v>0</v>
      </c>
      <c r="N19" s="7">
        <f>+SPm!K16-SPm!L16+SPm!L57-SPm!K57</f>
        <v>0</v>
      </c>
      <c r="O19" s="7">
        <f>+SPm!L16-SPm!M16+SPm!M57-SPm!L57</f>
        <v>0</v>
      </c>
      <c r="P19" s="7">
        <f>+SPm!M16-SPm!N16+SPm!N57-SPm!M57</f>
        <v>0</v>
      </c>
      <c r="Q19" s="7">
        <f>+SPm!N16-SPm!O16+SPm!O57-SPm!N57</f>
        <v>0</v>
      </c>
      <c r="R19" s="7">
        <f>+SPm!O16-SPm!P16+SPm!P57-SPm!O57</f>
        <v>910.79999999999927</v>
      </c>
      <c r="S19" s="7">
        <f>+SPm!P16-SPm!Q16+SPm!Q57-SPm!P57</f>
        <v>0</v>
      </c>
      <c r="T19" s="7">
        <f>+SPm!Q16-SPm!R16+SPm!R57-SPm!Q57</f>
        <v>0</v>
      </c>
      <c r="U19" s="7">
        <f>+SPm!R16-SPm!S16+SPm!S57-SPm!R57</f>
        <v>0</v>
      </c>
      <c r="V19" s="7">
        <f>+SPm!S16-SPm!T16+SPm!T57-SPm!S57</f>
        <v>0</v>
      </c>
      <c r="W19" s="7">
        <f>+SPm!T16-SPm!U16+SPm!U57-SPm!T57</f>
        <v>0</v>
      </c>
      <c r="X19" s="7">
        <f>+SPm!U16-SPm!V16+SPm!V57-SPm!U57</f>
        <v>0</v>
      </c>
      <c r="Y19" s="7">
        <f>+SPm!V16-SPm!W16+SPm!W57-SPm!V57</f>
        <v>0</v>
      </c>
      <c r="Z19" s="7">
        <f>+SPm!W16-SPm!X16+SPm!X57-SPm!W57</f>
        <v>0</v>
      </c>
      <c r="AA19" s="7">
        <f>+SPm!X16-SPm!Y16+SPm!Y57-SPm!X57</f>
        <v>0</v>
      </c>
      <c r="AB19" s="7">
        <f>+SPm!Y16-SPm!Z16+SPm!Z57-SPm!Y57</f>
        <v>0</v>
      </c>
      <c r="AC19" s="7">
        <f>+SPm!Z16-SPm!AA16+SPm!AA57-SPm!Z57</f>
        <v>0</v>
      </c>
      <c r="AD19" s="7">
        <f>+SPm!AA16-SPm!AB16+SPm!AB57-SPm!AA57</f>
        <v>0</v>
      </c>
      <c r="AE19" s="7">
        <f>+SPm!AB16-SPm!AC16+SPm!AC57-SPm!AB57</f>
        <v>0</v>
      </c>
      <c r="AF19" s="7">
        <f>+SPm!AC16-SPm!AD16+SPm!AD57-SPm!AC57</f>
        <v>0</v>
      </c>
      <c r="AG19" s="7">
        <f>+SPm!AD16-SPm!AE16+SPm!AE57-SPm!AD57</f>
        <v>0</v>
      </c>
      <c r="AH19" s="7">
        <f>+SPm!AE16-SPm!AF16+SPm!AF57-SPm!AE57</f>
        <v>0</v>
      </c>
      <c r="AI19" s="7">
        <f>+SPm!AF16-SPm!AG16+SPm!AG57-SPm!AF57</f>
        <v>0</v>
      </c>
      <c r="AJ19" s="7">
        <f>+SPm!AG16-SPm!AH16+SPm!AH57-SPm!AG57</f>
        <v>0</v>
      </c>
      <c r="AK19" s="7">
        <f>+SPm!AH16-SPm!AI16+SPm!AI57-SPm!AH57</f>
        <v>0</v>
      </c>
      <c r="AL19" s="7">
        <f>+SPm!AI16-SPm!AJ16+SPm!AJ57-SPm!AI57</f>
        <v>0</v>
      </c>
      <c r="AM19" s="7">
        <f>+SPm!AJ16-SPm!AK16+SPm!AK57-SPm!AJ57</f>
        <v>0</v>
      </c>
      <c r="AN19" s="7">
        <f>+SPm!AK16-SPm!AL16+SPm!AL57-SPm!AK57</f>
        <v>0</v>
      </c>
      <c r="AO19" s="7">
        <f>+SPm!AL16-SPm!AM16+SPm!AM57-SPm!AL57</f>
        <v>0</v>
      </c>
    </row>
    <row r="20" spans="5:41" x14ac:dyDescent="0.3">
      <c r="E20" t="s">
        <v>440</v>
      </c>
      <c r="F20" s="7">
        <f>+SPm!C17-SPm!D17+SPm!D59-SPm!C59</f>
        <v>0</v>
      </c>
      <c r="G20" s="7">
        <f>+SPm!D17-SPm!E17+SPm!E59-SPm!D59</f>
        <v>0</v>
      </c>
      <c r="H20" s="7">
        <f>+SPm!E17-SPm!F17+SPm!F59-SPm!E59</f>
        <v>0</v>
      </c>
      <c r="I20" s="7">
        <f>+SPm!F17-SPm!G17+SPm!G59-SPm!F59</f>
        <v>0</v>
      </c>
      <c r="J20" s="7">
        <f>+SPm!G17-SPm!H17+SPm!H59-SPm!G59</f>
        <v>0</v>
      </c>
      <c r="K20" s="7">
        <f>+SPm!H17-SPm!I17+SPm!I59-SPm!H59</f>
        <v>0</v>
      </c>
      <c r="L20" s="7">
        <f>+SPm!I17-SPm!J17+SPm!J59-SPm!I59</f>
        <v>0</v>
      </c>
      <c r="M20" s="7">
        <f>+SPm!J17-SPm!K17+SPm!K59-SPm!J59</f>
        <v>0</v>
      </c>
      <c r="N20" s="7">
        <f>+SPm!K17-SPm!L17+SPm!L59-SPm!K59</f>
        <v>0</v>
      </c>
      <c r="O20" s="7">
        <f>+SPm!L17-SPm!M17+SPm!M59-SPm!L59</f>
        <v>0</v>
      </c>
      <c r="P20" s="7">
        <f>+SPm!M17-SPm!N17+SPm!N59-SPm!M59</f>
        <v>0</v>
      </c>
      <c r="Q20" s="7">
        <f>+SPm!N17-SPm!O17+SPm!O59-SPm!N59</f>
        <v>0</v>
      </c>
      <c r="R20" s="7">
        <f>+SPm!O17-SPm!P17+SPm!P59-SPm!O59</f>
        <v>0</v>
      </c>
      <c r="S20" s="7">
        <f>+SPm!P17-SPm!Q17+SPm!Q59-SPm!P59</f>
        <v>0</v>
      </c>
      <c r="T20" s="7">
        <f>+SPm!Q17-SPm!R17+SPm!R59-SPm!Q59</f>
        <v>0</v>
      </c>
      <c r="U20" s="7">
        <f>+SPm!R17-SPm!S17+SPm!S59-SPm!R59</f>
        <v>0</v>
      </c>
      <c r="V20" s="7">
        <f>+SPm!S17-SPm!T17+SPm!T59-SPm!S59</f>
        <v>0</v>
      </c>
      <c r="W20" s="7">
        <f>+SPm!T17-SPm!U17+SPm!U59-SPm!T59</f>
        <v>0</v>
      </c>
      <c r="X20" s="7">
        <f>+SPm!U17-SPm!V17+SPm!V59-SPm!U59</f>
        <v>0</v>
      </c>
      <c r="Y20" s="7">
        <f>+SPm!V17-SPm!W17+SPm!W59-SPm!V59</f>
        <v>0</v>
      </c>
      <c r="Z20" s="7">
        <f>+SPm!W17-SPm!X17+SPm!X59-SPm!W59</f>
        <v>0</v>
      </c>
      <c r="AA20" s="7">
        <f>+SPm!X17-SPm!Y17+SPm!Y59-SPm!X59</f>
        <v>0</v>
      </c>
      <c r="AB20" s="7">
        <f>+SPm!Y17-SPm!Z17+SPm!Z59-SPm!Y59</f>
        <v>0</v>
      </c>
      <c r="AC20" s="7">
        <f>+SPm!Z17-SPm!AA17+SPm!AA59-SPm!Z59</f>
        <v>0</v>
      </c>
      <c r="AD20" s="7">
        <f>+SPm!AA17-SPm!AB17+SPm!AB59-SPm!AA59</f>
        <v>0</v>
      </c>
      <c r="AE20" s="7">
        <f>+SPm!AB17-SPm!AC17+SPm!AC59-SPm!AB59</f>
        <v>0</v>
      </c>
      <c r="AF20" s="7">
        <f>+SPm!AC17-SPm!AD17+SPm!AD59-SPm!AC59</f>
        <v>0</v>
      </c>
      <c r="AG20" s="7">
        <f>+SPm!AD17-SPm!AE17+SPm!AE59-SPm!AD59</f>
        <v>0</v>
      </c>
      <c r="AH20" s="7">
        <f>+SPm!AE17-SPm!AF17+SPm!AF59-SPm!AE59</f>
        <v>0</v>
      </c>
      <c r="AI20" s="7">
        <f>+SPm!AF17-SPm!AG17+SPm!AG59-SPm!AF59</f>
        <v>0</v>
      </c>
      <c r="AJ20" s="7">
        <f>+SPm!AG17-SPm!AH17+SPm!AH59-SPm!AG59</f>
        <v>0</v>
      </c>
      <c r="AK20" s="7">
        <f>+SPm!AH17-SPm!AI17+SPm!AI59-SPm!AH59</f>
        <v>0</v>
      </c>
      <c r="AL20" s="7">
        <f>+SPm!AI17-SPm!AJ17+SPm!AJ59-SPm!AI59</f>
        <v>0</v>
      </c>
      <c r="AM20" s="7">
        <f>+SPm!AJ17-SPm!AK17+SPm!AK59-SPm!AJ59</f>
        <v>0</v>
      </c>
      <c r="AN20" s="7">
        <f>+SPm!AK17-SPm!AL17+SPm!AL59-SPm!AK59</f>
        <v>0</v>
      </c>
      <c r="AO20" s="7">
        <f>+SPm!AL17-SPm!AM17+SPm!AM59-SPm!AL59</f>
        <v>0</v>
      </c>
    </row>
    <row r="21" spans="5:41" x14ac:dyDescent="0.3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5:41" x14ac:dyDescent="0.3">
      <c r="E22" s="25" t="s">
        <v>441</v>
      </c>
      <c r="F22" s="8">
        <f>SUM(F14:F21)</f>
        <v>-13732</v>
      </c>
      <c r="G22" s="8">
        <f t="shared" ref="G22:AO22" si="1">SUM(G14:G21)</f>
        <v>2950.0000000000014</v>
      </c>
      <c r="H22" s="8">
        <f t="shared" si="1"/>
        <v>3660</v>
      </c>
      <c r="I22" s="8">
        <f t="shared" si="1"/>
        <v>3660</v>
      </c>
      <c r="J22" s="8">
        <f t="shared" si="1"/>
        <v>3660</v>
      </c>
      <c r="K22" s="8">
        <f t="shared" si="1"/>
        <v>-1740</v>
      </c>
      <c r="L22" s="8">
        <f t="shared" si="1"/>
        <v>3660</v>
      </c>
      <c r="M22" s="8">
        <f t="shared" si="1"/>
        <v>3660</v>
      </c>
      <c r="N22" s="8">
        <f t="shared" si="1"/>
        <v>3660</v>
      </c>
      <c r="O22" s="8">
        <f t="shared" si="1"/>
        <v>3660</v>
      </c>
      <c r="P22" s="8">
        <f t="shared" si="1"/>
        <v>3660</v>
      </c>
      <c r="Q22" s="8">
        <f t="shared" si="1"/>
        <v>3660</v>
      </c>
      <c r="R22" s="8">
        <f t="shared" si="1"/>
        <v>-391.32000000000562</v>
      </c>
      <c r="S22" s="8">
        <f t="shared" si="1"/>
        <v>-8738.5199999999986</v>
      </c>
      <c r="T22" s="8">
        <f t="shared" si="1"/>
        <v>3696.6</v>
      </c>
      <c r="U22" s="8">
        <f t="shared" si="1"/>
        <v>3696.6</v>
      </c>
      <c r="V22" s="8">
        <f t="shared" si="1"/>
        <v>3696.6</v>
      </c>
      <c r="W22" s="8">
        <f t="shared" si="1"/>
        <v>-7355.2644000000018</v>
      </c>
      <c r="X22" s="8">
        <f t="shared" si="1"/>
        <v>3696.6</v>
      </c>
      <c r="Y22" s="8">
        <f t="shared" si="1"/>
        <v>3696.6</v>
      </c>
      <c r="Z22" s="8">
        <f t="shared" si="1"/>
        <v>3696.6</v>
      </c>
      <c r="AA22" s="8">
        <f t="shared" si="1"/>
        <v>3696.6</v>
      </c>
      <c r="AB22" s="8">
        <f t="shared" si="1"/>
        <v>3696.6</v>
      </c>
      <c r="AC22" s="8">
        <f t="shared" si="1"/>
        <v>3696.6</v>
      </c>
      <c r="AD22" s="8">
        <f t="shared" si="1"/>
        <v>3786.1667999999981</v>
      </c>
      <c r="AE22" s="8">
        <f t="shared" si="1"/>
        <v>-11695.066818779997</v>
      </c>
      <c r="AF22" s="8">
        <f t="shared" si="1"/>
        <v>3733.565999999998</v>
      </c>
      <c r="AG22" s="8">
        <f t="shared" si="1"/>
        <v>3733.565999999998</v>
      </c>
      <c r="AH22" s="8">
        <f t="shared" si="1"/>
        <v>3733.565999999998</v>
      </c>
      <c r="AI22" s="8">
        <f t="shared" si="1"/>
        <v>-8820.5918975612549</v>
      </c>
      <c r="AJ22" s="8">
        <f t="shared" si="1"/>
        <v>3733.5660000000016</v>
      </c>
      <c r="AK22" s="8">
        <f t="shared" si="1"/>
        <v>3733.565999999998</v>
      </c>
      <c r="AL22" s="8">
        <f t="shared" si="1"/>
        <v>3733.565999999998</v>
      </c>
      <c r="AM22" s="8">
        <f t="shared" si="1"/>
        <v>3733.565999999998</v>
      </c>
      <c r="AN22" s="8">
        <f t="shared" si="1"/>
        <v>3733.565999999998</v>
      </c>
      <c r="AO22" s="8">
        <f t="shared" si="1"/>
        <v>3733.565999999998</v>
      </c>
    </row>
    <row r="23" spans="5:41" x14ac:dyDescent="0.3">
      <c r="E23" s="2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5:41" x14ac:dyDescent="0.3">
      <c r="E24" s="25" t="s">
        <v>442</v>
      </c>
      <c r="F24" s="8">
        <f ca="1">+F12+F22</f>
        <v>-24410</v>
      </c>
      <c r="G24" s="8">
        <f t="shared" ref="G24:AO24" ca="1" si="2">+G12+G22</f>
        <v>-3317.9999999999986</v>
      </c>
      <c r="H24" s="8">
        <f ca="1">+H12+H22</f>
        <v>-2608</v>
      </c>
      <c r="I24" s="8">
        <f t="shared" ca="1" si="2"/>
        <v>-2608</v>
      </c>
      <c r="J24" s="8">
        <f t="shared" ca="1" si="2"/>
        <v>-2608</v>
      </c>
      <c r="K24" s="8">
        <f t="shared" ca="1" si="2"/>
        <v>-8008</v>
      </c>
      <c r="L24" s="8">
        <f t="shared" ca="1" si="2"/>
        <v>-2608</v>
      </c>
      <c r="M24" s="8">
        <f t="shared" ca="1" si="2"/>
        <v>-2608</v>
      </c>
      <c r="N24" s="8">
        <f t="shared" ca="1" si="2"/>
        <v>-2608</v>
      </c>
      <c r="O24" s="8">
        <f t="shared" ca="1" si="2"/>
        <v>-2608</v>
      </c>
      <c r="P24" s="8">
        <f t="shared" ca="1" si="2"/>
        <v>-2608</v>
      </c>
      <c r="Q24" s="8">
        <f t="shared" ca="1" si="2"/>
        <v>-2608</v>
      </c>
      <c r="R24" s="8">
        <f t="shared" ca="1" si="2"/>
        <v>-2752.0000000000055</v>
      </c>
      <c r="S24" s="8">
        <f t="shared" ca="1" si="2"/>
        <v>-11099.199999999999</v>
      </c>
      <c r="T24" s="8">
        <f t="shared" ca="1" si="2"/>
        <v>1335.92</v>
      </c>
      <c r="U24" s="8">
        <f t="shared" ca="1" si="2"/>
        <v>1335.92</v>
      </c>
      <c r="V24" s="8">
        <f t="shared" ca="1" si="2"/>
        <v>1335.92</v>
      </c>
      <c r="W24" s="8">
        <f t="shared" ca="1" si="2"/>
        <v>-9715.9444000000021</v>
      </c>
      <c r="X24" s="8">
        <f t="shared" ca="1" si="2"/>
        <v>1335.92</v>
      </c>
      <c r="Y24" s="8">
        <f t="shared" ca="1" si="2"/>
        <v>1335.92</v>
      </c>
      <c r="Z24" s="8">
        <f t="shared" ca="1" si="2"/>
        <v>1335.92</v>
      </c>
      <c r="AA24" s="8">
        <f t="shared" ca="1" si="2"/>
        <v>1335.92</v>
      </c>
      <c r="AB24" s="8">
        <f t="shared" ca="1" si="2"/>
        <v>1335.92</v>
      </c>
      <c r="AC24" s="8">
        <f t="shared" ca="1" si="2"/>
        <v>1335.92</v>
      </c>
      <c r="AD24" s="8">
        <f t="shared" ca="1" si="2"/>
        <v>1190.4799999999955</v>
      </c>
      <c r="AE24" s="8">
        <f t="shared" ca="1" si="2"/>
        <v>-14290.75361878</v>
      </c>
      <c r="AF24" s="8">
        <f t="shared" ca="1" si="2"/>
        <v>1137.8791999999953</v>
      </c>
      <c r="AG24" s="8">
        <f t="shared" ca="1" si="2"/>
        <v>1137.8791999999953</v>
      </c>
      <c r="AH24" s="8">
        <f t="shared" ca="1" si="2"/>
        <v>1137.8791999999953</v>
      </c>
      <c r="AI24" s="8">
        <f t="shared" ca="1" si="2"/>
        <v>-11416.278697561258</v>
      </c>
      <c r="AJ24" s="8">
        <f t="shared" ca="1" si="2"/>
        <v>1147.8791999999989</v>
      </c>
      <c r="AK24" s="8">
        <f t="shared" ca="1" si="2"/>
        <v>1147.8791999999953</v>
      </c>
      <c r="AL24" s="8">
        <f t="shared" ca="1" si="2"/>
        <v>1147.8791999999953</v>
      </c>
      <c r="AM24" s="8">
        <f t="shared" ca="1" si="2"/>
        <v>1147.8791999999953</v>
      </c>
      <c r="AN24" s="8">
        <f t="shared" ca="1" si="2"/>
        <v>1147.8791999999953</v>
      </c>
      <c r="AO24" s="8">
        <f t="shared" ca="1" si="2"/>
        <v>1147.8791999999953</v>
      </c>
    </row>
    <row r="25" spans="5:41" x14ac:dyDescent="0.3">
      <c r="E25" s="2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5:41" x14ac:dyDescent="0.3">
      <c r="E26" t="s">
        <v>400</v>
      </c>
      <c r="F26" s="7">
        <f ca="1">+IF(SUM('Variazioni Patrimoniali'!C12:C17)&gt;0,-SUM('Variazioni Patrimoniali'!C12:C17),0)</f>
        <v>0</v>
      </c>
      <c r="G26" s="7">
        <f ca="1">+IF(SUM('Variazioni Patrimoniali'!D12:D17)&gt;0,-SUM('Variazioni Patrimoniali'!D12:D17),0)</f>
        <v>0</v>
      </c>
      <c r="H26" s="7">
        <f ca="1">+IF(SUM('Variazioni Patrimoniali'!E12:E17)&gt;0,-SUM('Variazioni Patrimoniali'!E12:E17),0)</f>
        <v>0</v>
      </c>
      <c r="I26" s="7">
        <f ca="1">+IF(SUM('Variazioni Patrimoniali'!F12:F17)&gt;0,-SUM('Variazioni Patrimoniali'!F12:F17),0)</f>
        <v>0</v>
      </c>
      <c r="J26" s="7">
        <f ca="1">+IF(SUM('Variazioni Patrimoniali'!G12:G17)&gt;0,-SUM('Variazioni Patrimoniali'!G12:G17),0)</f>
        <v>0</v>
      </c>
      <c r="K26" s="7">
        <f ca="1">+IF(SUM('Variazioni Patrimoniali'!H12:H17)&gt;0,-SUM('Variazioni Patrimoniali'!H12:H17),0)</f>
        <v>0</v>
      </c>
      <c r="L26" s="7">
        <f ca="1">+IF(SUM('Variazioni Patrimoniali'!I12:I17)&gt;0,-SUM('Variazioni Patrimoniali'!I12:I17),0)</f>
        <v>0</v>
      </c>
      <c r="M26" s="7">
        <f ca="1">+IF(SUM('Variazioni Patrimoniali'!J12:J17)&gt;0,-SUM('Variazioni Patrimoniali'!J12:J17),0)</f>
        <v>0</v>
      </c>
      <c r="N26" s="7">
        <f ca="1">+IF(SUM('Variazioni Patrimoniali'!K12:K17)&gt;0,-SUM('Variazioni Patrimoniali'!K12:K17),0)</f>
        <v>0</v>
      </c>
      <c r="O26" s="7">
        <f ca="1">+IF(SUM('Variazioni Patrimoniali'!L12:L17)&gt;0,-SUM('Variazioni Patrimoniali'!L12:L17),0)</f>
        <v>0</v>
      </c>
      <c r="P26" s="7">
        <f ca="1">+IF(SUM('Variazioni Patrimoniali'!M12:M17)&gt;0,-SUM('Variazioni Patrimoniali'!M12:M17),0)</f>
        <v>0</v>
      </c>
      <c r="Q26" s="7">
        <f ca="1">+IF(SUM('Variazioni Patrimoniali'!N12:N17)&gt;0,-SUM('Variazioni Patrimoniali'!N12:N17),0)</f>
        <v>0</v>
      </c>
      <c r="R26" s="7">
        <f ca="1">+IF(SUM('Variazioni Patrimoniali'!O12:O17)&gt;0,-SUM('Variazioni Patrimoniali'!O12:O17),0)</f>
        <v>0</v>
      </c>
      <c r="S26" s="7">
        <f ca="1">+IF(SUM('Variazioni Patrimoniali'!P12:P17)&gt;0,-SUM('Variazioni Patrimoniali'!P12:P17),0)</f>
        <v>0</v>
      </c>
      <c r="T26" s="7">
        <f ca="1">+IF(SUM('Variazioni Patrimoniali'!Q12:Q17)&gt;0,-SUM('Variazioni Patrimoniali'!Q12:Q17),0)</f>
        <v>0</v>
      </c>
      <c r="U26" s="7">
        <f ca="1">+IF(SUM('Variazioni Patrimoniali'!R12:R17)&gt;0,-SUM('Variazioni Patrimoniali'!R12:R17),0)</f>
        <v>0</v>
      </c>
      <c r="V26" s="7">
        <f ca="1">+IF(SUM('Variazioni Patrimoniali'!S12:S17)&gt;0,-SUM('Variazioni Patrimoniali'!S12:S17),0)</f>
        <v>0</v>
      </c>
      <c r="W26" s="7">
        <f ca="1">+IF(SUM('Variazioni Patrimoniali'!T12:T17)&gt;0,-SUM('Variazioni Patrimoniali'!T12:T17),0)</f>
        <v>0</v>
      </c>
      <c r="X26" s="7">
        <f ca="1">+IF(SUM('Variazioni Patrimoniali'!U12:U17)&gt;0,-SUM('Variazioni Patrimoniali'!U12:U17),0)</f>
        <v>0</v>
      </c>
      <c r="Y26" s="7">
        <f ca="1">+IF(SUM('Variazioni Patrimoniali'!V12:V17)&gt;0,-SUM('Variazioni Patrimoniali'!V12:V17),0)</f>
        <v>0</v>
      </c>
      <c r="Z26" s="7">
        <f ca="1">+IF(SUM('Variazioni Patrimoniali'!W12:W17)&gt;0,-SUM('Variazioni Patrimoniali'!W12:W17),0)</f>
        <v>0</v>
      </c>
      <c r="AA26" s="7">
        <f ca="1">+IF(SUM('Variazioni Patrimoniali'!X12:X17)&gt;0,-SUM('Variazioni Patrimoniali'!X12:X17),0)</f>
        <v>0</v>
      </c>
      <c r="AB26" s="7">
        <f ca="1">+IF(SUM('Variazioni Patrimoniali'!Y12:Y17)&gt;0,-SUM('Variazioni Patrimoniali'!Y12:Y17),0)</f>
        <v>0</v>
      </c>
      <c r="AC26" s="7">
        <f ca="1">+IF(SUM('Variazioni Patrimoniali'!Z12:Z17)&gt;0,-SUM('Variazioni Patrimoniali'!Z12:Z17),0)</f>
        <v>0</v>
      </c>
      <c r="AD26" s="7">
        <f ca="1">+IF(SUM('Variazioni Patrimoniali'!AA12:AA17)&gt;0,-SUM('Variazioni Patrimoniali'!AA12:AA17),0)</f>
        <v>0</v>
      </c>
      <c r="AE26" s="7">
        <f ca="1">+IF(SUM('Variazioni Patrimoniali'!AB12:AB17)&gt;0,-SUM('Variazioni Patrimoniali'!AB12:AB17),0)</f>
        <v>0</v>
      </c>
      <c r="AF26" s="7">
        <f ca="1">+IF(SUM('Variazioni Patrimoniali'!AC12:AC17)&gt;0,-SUM('Variazioni Patrimoniali'!AC12:AC17),0)</f>
        <v>0</v>
      </c>
      <c r="AG26" s="7">
        <f ca="1">+IF(SUM('Variazioni Patrimoniali'!AD12:AD17)&gt;0,-SUM('Variazioni Patrimoniali'!AD12:AD17),0)</f>
        <v>0</v>
      </c>
      <c r="AH26" s="7">
        <f ca="1">+IF(SUM('Variazioni Patrimoniali'!AE12:AE17)&gt;0,-SUM('Variazioni Patrimoniali'!AE12:AE17),0)</f>
        <v>0</v>
      </c>
      <c r="AI26" s="7">
        <f ca="1">+IF(SUM('Variazioni Patrimoniali'!AF12:AF17)&gt;0,-SUM('Variazioni Patrimoniali'!AF12:AF17),0)</f>
        <v>0</v>
      </c>
      <c r="AJ26" s="7">
        <f ca="1">+IF(SUM('Variazioni Patrimoniali'!AG12:AG17)&gt;0,-SUM('Variazioni Patrimoniali'!AG12:AG17),0)</f>
        <v>0</v>
      </c>
      <c r="AK26" s="7">
        <f ca="1">+IF(SUM('Variazioni Patrimoniali'!AH12:AH17)&gt;0,-SUM('Variazioni Patrimoniali'!AH12:AH17),0)</f>
        <v>0</v>
      </c>
      <c r="AL26" s="7">
        <f ca="1">+IF(SUM('Variazioni Patrimoniali'!AI12:AI17)&gt;0,-SUM('Variazioni Patrimoniali'!AI12:AI17),0)</f>
        <v>0</v>
      </c>
      <c r="AM26" s="7">
        <f ca="1">+IF(SUM('Variazioni Patrimoniali'!AJ12:AJ17)&gt;0,-SUM('Variazioni Patrimoniali'!AJ12:AJ17),0)</f>
        <v>0</v>
      </c>
      <c r="AN26" s="7">
        <f ca="1">+IF(SUM('Variazioni Patrimoniali'!AK12:AK17)&gt;0,-SUM('Variazioni Patrimoniali'!AK12:AK17),0)</f>
        <v>0</v>
      </c>
      <c r="AO26" s="7">
        <f ca="1">+IF(SUM('Variazioni Patrimoniali'!AL12:AL17)&gt;0,-SUM('Variazioni Patrimoniali'!AL12:AL17),0)</f>
        <v>0</v>
      </c>
    </row>
    <row r="27" spans="5:41" x14ac:dyDescent="0.3">
      <c r="E27" t="s">
        <v>443</v>
      </c>
      <c r="F27" s="7">
        <f ca="1">+IF(SUM('Variazioni Patrimoniali'!C12:C16)&lt;0,SUM('Variazioni Patrimoniali'!C12:C16),0)</f>
        <v>0</v>
      </c>
      <c r="G27" s="7">
        <f ca="1">+IF(SUM('Variazioni Patrimoniali'!D12:D16)&lt;0,SUM('Variazioni Patrimoniali'!D12:D16),0)</f>
        <v>0</v>
      </c>
      <c r="H27" s="7">
        <f ca="1">+IF(SUM('Variazioni Patrimoniali'!E12:E16)&lt;0,SUM('Variazioni Patrimoniali'!E12:E16),0)</f>
        <v>0</v>
      </c>
      <c r="I27" s="7">
        <f ca="1">+IF(SUM('Variazioni Patrimoniali'!F12:F16)&lt;0,SUM('Variazioni Patrimoniali'!F12:F16),0)</f>
        <v>0</v>
      </c>
      <c r="J27" s="7">
        <f ca="1">+IF(SUM('Variazioni Patrimoniali'!G12:G16)&lt;0,SUM('Variazioni Patrimoniali'!G12:G16),0)</f>
        <v>0</v>
      </c>
      <c r="K27" s="7">
        <f ca="1">+IF(SUM('Variazioni Patrimoniali'!H12:H16)&lt;0,SUM('Variazioni Patrimoniali'!H12:H16),0)</f>
        <v>0</v>
      </c>
      <c r="L27" s="7">
        <f ca="1">+IF(SUM('Variazioni Patrimoniali'!I12:I16)&lt;0,SUM('Variazioni Patrimoniali'!I12:I16),0)</f>
        <v>0</v>
      </c>
      <c r="M27" s="7">
        <f ca="1">+IF(SUM('Variazioni Patrimoniali'!J12:J16)&lt;0,SUM('Variazioni Patrimoniali'!J12:J16),0)</f>
        <v>0</v>
      </c>
      <c r="N27" s="7">
        <f ca="1">+IF(SUM('Variazioni Patrimoniali'!K12:K16)&lt;0,SUM('Variazioni Patrimoniali'!K12:K16),0)</f>
        <v>0</v>
      </c>
      <c r="O27" s="7">
        <f ca="1">+IF(SUM('Variazioni Patrimoniali'!L12:L16)&lt;0,SUM('Variazioni Patrimoniali'!L12:L16),0)</f>
        <v>0</v>
      </c>
      <c r="P27" s="7">
        <f ca="1">+IF(SUM('Variazioni Patrimoniali'!M12:M16)&lt;0,SUM('Variazioni Patrimoniali'!M12:M16),0)</f>
        <v>0</v>
      </c>
      <c r="Q27" s="7">
        <f ca="1">+IF(SUM('Variazioni Patrimoniali'!N12:N16)&lt;0,SUM('Variazioni Patrimoniali'!N12:N16),0)</f>
        <v>0</v>
      </c>
      <c r="R27" s="7">
        <f ca="1">+IF(SUM('Variazioni Patrimoniali'!O12:O16)&lt;0,SUM('Variazioni Patrimoniali'!O12:O16),0)</f>
        <v>0</v>
      </c>
      <c r="S27" s="7">
        <f ca="1">+IF(SUM('Variazioni Patrimoniali'!P12:P16)&lt;0,SUM('Variazioni Patrimoniali'!P12:P16),0)</f>
        <v>0</v>
      </c>
      <c r="T27" s="7">
        <f ca="1">+IF(SUM('Variazioni Patrimoniali'!Q12:Q16)&lt;0,SUM('Variazioni Patrimoniali'!Q12:Q16),0)</f>
        <v>0</v>
      </c>
      <c r="U27" s="7">
        <f ca="1">+IF(SUM('Variazioni Patrimoniali'!R12:R16)&lt;0,SUM('Variazioni Patrimoniali'!R12:R16),0)</f>
        <v>0</v>
      </c>
      <c r="V27" s="7">
        <f ca="1">+IF(SUM('Variazioni Patrimoniali'!S12:S16)&lt;0,SUM('Variazioni Patrimoniali'!S12:S16),0)</f>
        <v>0</v>
      </c>
      <c r="W27" s="7">
        <f ca="1">+IF(SUM('Variazioni Patrimoniali'!T12:T16)&lt;0,SUM('Variazioni Patrimoniali'!T12:T16),0)</f>
        <v>0</v>
      </c>
      <c r="X27" s="7">
        <f ca="1">+IF(SUM('Variazioni Patrimoniali'!U12:U16)&lt;0,SUM('Variazioni Patrimoniali'!U12:U16),0)</f>
        <v>0</v>
      </c>
      <c r="Y27" s="7">
        <f ca="1">+IF(SUM('Variazioni Patrimoniali'!V12:V16)&lt;0,SUM('Variazioni Patrimoniali'!V12:V16),0)</f>
        <v>0</v>
      </c>
      <c r="Z27" s="7">
        <f ca="1">+IF(SUM('Variazioni Patrimoniali'!W12:W16)&lt;0,SUM('Variazioni Patrimoniali'!W12:W16),0)</f>
        <v>0</v>
      </c>
      <c r="AA27" s="7">
        <f ca="1">+IF(SUM('Variazioni Patrimoniali'!X12:X16)&lt;0,SUM('Variazioni Patrimoniali'!X12:X16),0)</f>
        <v>0</v>
      </c>
      <c r="AB27" s="7">
        <f ca="1">+IF(SUM('Variazioni Patrimoniali'!Y12:Y16)&lt;0,SUM('Variazioni Patrimoniali'!Y12:Y16),0)</f>
        <v>0</v>
      </c>
      <c r="AC27" s="7">
        <f ca="1">+IF(SUM('Variazioni Patrimoniali'!Z12:Z16)&lt;0,SUM('Variazioni Patrimoniali'!Z12:Z16),0)</f>
        <v>0</v>
      </c>
      <c r="AD27" s="7">
        <f ca="1">+IF(SUM('Variazioni Patrimoniali'!AA12:AA16)&lt;0,SUM('Variazioni Patrimoniali'!AA12:AA16),0)</f>
        <v>0</v>
      </c>
      <c r="AE27" s="7">
        <f ca="1">+IF(SUM('Variazioni Patrimoniali'!AB12:AB16)&lt;0,SUM('Variazioni Patrimoniali'!AB12:AB16),0)</f>
        <v>0</v>
      </c>
      <c r="AF27" s="7">
        <f ca="1">+IF(SUM('Variazioni Patrimoniali'!AC12:AC16)&lt;0,SUM('Variazioni Patrimoniali'!AC12:AC16),0)</f>
        <v>0</v>
      </c>
      <c r="AG27" s="7">
        <f ca="1">+IF(SUM('Variazioni Patrimoniali'!AD12:AD16)&lt;0,SUM('Variazioni Patrimoniali'!AD12:AD16),0)</f>
        <v>0</v>
      </c>
      <c r="AH27" s="7">
        <f ca="1">+IF(SUM('Variazioni Patrimoniali'!AE12:AE16)&lt;0,SUM('Variazioni Patrimoniali'!AE12:AE16),0)</f>
        <v>0</v>
      </c>
      <c r="AI27" s="7">
        <f ca="1">+IF(SUM('Variazioni Patrimoniali'!AF12:AF16)&lt;0,SUM('Variazioni Patrimoniali'!AF12:AF16),0)</f>
        <v>0</v>
      </c>
      <c r="AJ27" s="7">
        <f ca="1">+IF(SUM('Variazioni Patrimoniali'!AG12:AG16)&lt;0,SUM('Variazioni Patrimoniali'!AG12:AG16),0)</f>
        <v>0</v>
      </c>
      <c r="AK27" s="7">
        <f ca="1">+IF(SUM('Variazioni Patrimoniali'!AH12:AH16)&lt;0,SUM('Variazioni Patrimoniali'!AH12:AH16),0)</f>
        <v>0</v>
      </c>
      <c r="AL27" s="7">
        <f ca="1">+IF(SUM('Variazioni Patrimoniali'!AI12:AI16)&lt;0,SUM('Variazioni Patrimoniali'!AI12:AI16),0)</f>
        <v>0</v>
      </c>
      <c r="AM27" s="7">
        <f ca="1">+IF(SUM('Variazioni Patrimoniali'!AJ12:AJ16)&lt;0,SUM('Variazioni Patrimoniali'!AJ12:AJ16),0)</f>
        <v>0</v>
      </c>
      <c r="AN27" s="7">
        <f ca="1">+IF(SUM('Variazioni Patrimoniali'!AK12:AK16)&lt;0,SUM('Variazioni Patrimoniali'!AK12:AK16),0)</f>
        <v>0</v>
      </c>
      <c r="AO27" s="7">
        <f ca="1">+IF(SUM('Variazioni Patrimoniali'!AL12:AL16)&lt;0,SUM('Variazioni Patrimoniali'!AL12:AL16),0)</f>
        <v>0</v>
      </c>
    </row>
    <row r="28" spans="5:41" x14ac:dyDescent="0.3">
      <c r="E28" t="s">
        <v>407</v>
      </c>
      <c r="F28" s="7">
        <f>+IF('Variazioni Patrimoniali'!C28&gt;0,-'Variazioni Patrimoniali'!C28,0)</f>
        <v>0</v>
      </c>
      <c r="G28" s="7">
        <f>+IF('Variazioni Patrimoniali'!D28&gt;0,-'Variazioni Patrimoniali'!D28,0)</f>
        <v>-1</v>
      </c>
      <c r="H28" s="7">
        <f>+IF('Variazioni Patrimoniali'!E28&gt;0,-'Variazioni Patrimoniali'!E28,0)</f>
        <v>0</v>
      </c>
      <c r="I28" s="7">
        <f>+IF('Variazioni Patrimoniali'!F28&gt;0,-'Variazioni Patrimoniali'!F28,0)</f>
        <v>0</v>
      </c>
      <c r="J28" s="7">
        <f>+IF('Variazioni Patrimoniali'!G28&gt;0,-'Variazioni Patrimoniali'!G28,0)</f>
        <v>0</v>
      </c>
      <c r="K28" s="7">
        <f>+IF('Variazioni Patrimoniali'!H28&gt;0,-'Variazioni Patrimoniali'!H28,0)</f>
        <v>0</v>
      </c>
      <c r="L28" s="7">
        <f>+IF('Variazioni Patrimoniali'!I28&gt;0,-'Variazioni Patrimoniali'!I28,0)</f>
        <v>0</v>
      </c>
      <c r="M28" s="7">
        <f>+IF('Variazioni Patrimoniali'!J28&gt;0,-'Variazioni Patrimoniali'!J28,0)</f>
        <v>0</v>
      </c>
      <c r="N28" s="7">
        <f>+IF('Variazioni Patrimoniali'!K28&gt;0,-'Variazioni Patrimoniali'!K28,0)</f>
        <v>0</v>
      </c>
      <c r="O28" s="7">
        <f>+IF('Variazioni Patrimoniali'!L28&gt;0,-'Variazioni Patrimoniali'!L28,0)</f>
        <v>0</v>
      </c>
      <c r="P28" s="7">
        <f>+IF('Variazioni Patrimoniali'!M28&gt;0,-'Variazioni Patrimoniali'!M28,0)</f>
        <v>0</v>
      </c>
      <c r="Q28" s="7">
        <f>+IF('Variazioni Patrimoniali'!N28&gt;0,-'Variazioni Patrimoniali'!N28,0)</f>
        <v>0</v>
      </c>
      <c r="R28" s="7">
        <f>+IF('Variazioni Patrimoniali'!O28&gt;0,-'Variazioni Patrimoniali'!O28,0)</f>
        <v>0</v>
      </c>
      <c r="S28" s="7">
        <f>+IF('Variazioni Patrimoniali'!P28&gt;0,-'Variazioni Patrimoniali'!P28,0)</f>
        <v>0</v>
      </c>
      <c r="T28" s="7">
        <f>+IF('Variazioni Patrimoniali'!Q28&gt;0,-'Variazioni Patrimoniali'!Q28,0)</f>
        <v>0</v>
      </c>
      <c r="U28" s="7">
        <f>+IF('Variazioni Patrimoniali'!R28&gt;0,-'Variazioni Patrimoniali'!R28,0)</f>
        <v>0</v>
      </c>
      <c r="V28" s="7">
        <f>+IF('Variazioni Patrimoniali'!S28&gt;0,-'Variazioni Patrimoniali'!S28,0)</f>
        <v>0</v>
      </c>
      <c r="W28" s="7">
        <f>+IF('Variazioni Patrimoniali'!T28&gt;0,-'Variazioni Patrimoniali'!T28,0)</f>
        <v>0</v>
      </c>
      <c r="X28" s="7">
        <f>+IF('Variazioni Patrimoniali'!U28&gt;0,-'Variazioni Patrimoniali'!U28,0)</f>
        <v>0</v>
      </c>
      <c r="Y28" s="7">
        <f>+IF('Variazioni Patrimoniali'!V28&gt;0,-'Variazioni Patrimoniali'!V28,0)</f>
        <v>0</v>
      </c>
      <c r="Z28" s="7">
        <f>+IF('Variazioni Patrimoniali'!W28&gt;0,-'Variazioni Patrimoniali'!W28,0)</f>
        <v>0</v>
      </c>
      <c r="AA28" s="7">
        <f>+IF('Variazioni Patrimoniali'!X28&gt;0,-'Variazioni Patrimoniali'!X28,0)</f>
        <v>0</v>
      </c>
      <c r="AB28" s="7">
        <f>+IF('Variazioni Patrimoniali'!Y28&gt;0,-'Variazioni Patrimoniali'!Y28,0)</f>
        <v>0</v>
      </c>
      <c r="AC28" s="7">
        <f>+IF('Variazioni Patrimoniali'!Z28&gt;0,-'Variazioni Patrimoniali'!Z28,0)</f>
        <v>0</v>
      </c>
      <c r="AD28" s="7">
        <f>+IF('Variazioni Patrimoniali'!AA28&gt;0,-'Variazioni Patrimoniali'!AA28,0)</f>
        <v>0</v>
      </c>
      <c r="AE28" s="7">
        <f>+IF('Variazioni Patrimoniali'!AB28&gt;0,-'Variazioni Patrimoniali'!AB28,0)</f>
        <v>0</v>
      </c>
      <c r="AF28" s="7">
        <f>+IF('Variazioni Patrimoniali'!AC28&gt;0,-'Variazioni Patrimoniali'!AC28,0)</f>
        <v>0</v>
      </c>
      <c r="AG28" s="7">
        <f>+IF('Variazioni Patrimoniali'!AD28&gt;0,-'Variazioni Patrimoniali'!AD28,0)</f>
        <v>0</v>
      </c>
      <c r="AH28" s="7">
        <f>+IF('Variazioni Patrimoniali'!AE28&gt;0,-'Variazioni Patrimoniali'!AE28,0)</f>
        <v>0</v>
      </c>
      <c r="AI28" s="7">
        <f>+IF('Variazioni Patrimoniali'!AF28&gt;0,-'Variazioni Patrimoniali'!AF28,0)</f>
        <v>0</v>
      </c>
      <c r="AJ28" s="7">
        <f>+IF('Variazioni Patrimoniali'!AG28&gt;0,-'Variazioni Patrimoniali'!AG28,0)</f>
        <v>0</v>
      </c>
      <c r="AK28" s="7">
        <f>+IF('Variazioni Patrimoniali'!AH28&gt;0,-'Variazioni Patrimoniali'!AH28,0)</f>
        <v>0</v>
      </c>
      <c r="AL28" s="7">
        <f>+IF('Variazioni Patrimoniali'!AI28&gt;0,-'Variazioni Patrimoniali'!AI28,0)</f>
        <v>0</v>
      </c>
      <c r="AM28" s="7">
        <f>+IF('Variazioni Patrimoniali'!AJ28&gt;0,-'Variazioni Patrimoniali'!AJ28,0)</f>
        <v>0</v>
      </c>
      <c r="AN28" s="7">
        <f>+IF('Variazioni Patrimoniali'!AK28&gt;0,-'Variazioni Patrimoniali'!AK28,0)</f>
        <v>0</v>
      </c>
      <c r="AO28" s="7">
        <f>+IF('Variazioni Patrimoniali'!AL28&gt;0,-'Variazioni Patrimoniali'!AL28,0)</f>
        <v>0</v>
      </c>
    </row>
    <row r="29" spans="5:41" x14ac:dyDescent="0.3">
      <c r="E29" s="25" t="s">
        <v>432</v>
      </c>
      <c r="F29" s="8">
        <f ca="1">SUM(F26:F28)</f>
        <v>0</v>
      </c>
      <c r="G29" s="8">
        <f t="shared" ref="G29:AO29" ca="1" si="3">SUM(G26:G28)</f>
        <v>-1</v>
      </c>
      <c r="H29" s="8">
        <f t="shared" ca="1" si="3"/>
        <v>0</v>
      </c>
      <c r="I29" s="8">
        <f t="shared" ca="1" si="3"/>
        <v>0</v>
      </c>
      <c r="J29" s="8">
        <f t="shared" ca="1" si="3"/>
        <v>0</v>
      </c>
      <c r="K29" s="8">
        <f t="shared" ca="1" si="3"/>
        <v>0</v>
      </c>
      <c r="L29" s="8">
        <f t="shared" ca="1" si="3"/>
        <v>0</v>
      </c>
      <c r="M29" s="8">
        <f t="shared" ca="1" si="3"/>
        <v>0</v>
      </c>
      <c r="N29" s="8">
        <f t="shared" ca="1" si="3"/>
        <v>0</v>
      </c>
      <c r="O29" s="8">
        <f t="shared" ca="1" si="3"/>
        <v>0</v>
      </c>
      <c r="P29" s="8">
        <f t="shared" ca="1" si="3"/>
        <v>0</v>
      </c>
      <c r="Q29" s="8">
        <f t="shared" ca="1" si="3"/>
        <v>0</v>
      </c>
      <c r="R29" s="8">
        <f t="shared" ca="1" si="3"/>
        <v>0</v>
      </c>
      <c r="S29" s="8">
        <f t="shared" ca="1" si="3"/>
        <v>0</v>
      </c>
      <c r="T29" s="8">
        <f t="shared" ca="1" si="3"/>
        <v>0</v>
      </c>
      <c r="U29" s="8">
        <f t="shared" ca="1" si="3"/>
        <v>0</v>
      </c>
      <c r="V29" s="8">
        <f t="shared" ca="1" si="3"/>
        <v>0</v>
      </c>
      <c r="W29" s="8">
        <f t="shared" ca="1" si="3"/>
        <v>0</v>
      </c>
      <c r="X29" s="8">
        <f t="shared" ca="1" si="3"/>
        <v>0</v>
      </c>
      <c r="Y29" s="8">
        <f t="shared" ca="1" si="3"/>
        <v>0</v>
      </c>
      <c r="Z29" s="8">
        <f t="shared" ca="1" si="3"/>
        <v>0</v>
      </c>
      <c r="AA29" s="8">
        <f t="shared" ca="1" si="3"/>
        <v>0</v>
      </c>
      <c r="AB29" s="8">
        <f t="shared" ca="1" si="3"/>
        <v>0</v>
      </c>
      <c r="AC29" s="8">
        <f t="shared" ca="1" si="3"/>
        <v>0</v>
      </c>
      <c r="AD29" s="8">
        <f t="shared" ca="1" si="3"/>
        <v>0</v>
      </c>
      <c r="AE29" s="8">
        <f t="shared" ca="1" si="3"/>
        <v>0</v>
      </c>
      <c r="AF29" s="8">
        <f t="shared" ca="1" si="3"/>
        <v>0</v>
      </c>
      <c r="AG29" s="8">
        <f t="shared" ca="1" si="3"/>
        <v>0</v>
      </c>
      <c r="AH29" s="8">
        <f t="shared" ca="1" si="3"/>
        <v>0</v>
      </c>
      <c r="AI29" s="8">
        <f t="shared" ca="1" si="3"/>
        <v>0</v>
      </c>
      <c r="AJ29" s="8">
        <f t="shared" ca="1" si="3"/>
        <v>0</v>
      </c>
      <c r="AK29" s="8">
        <f t="shared" ca="1" si="3"/>
        <v>0</v>
      </c>
      <c r="AL29" s="8">
        <f t="shared" ca="1" si="3"/>
        <v>0</v>
      </c>
      <c r="AM29" s="8">
        <f t="shared" ca="1" si="3"/>
        <v>0</v>
      </c>
      <c r="AN29" s="8">
        <f t="shared" ca="1" si="3"/>
        <v>0</v>
      </c>
      <c r="AO29" s="8">
        <f t="shared" ca="1" si="3"/>
        <v>0</v>
      </c>
    </row>
    <row r="30" spans="5:41" x14ac:dyDescent="0.3">
      <c r="E30" s="2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5:41" x14ac:dyDescent="0.3">
      <c r="E31" t="s">
        <v>444</v>
      </c>
      <c r="F31" s="7">
        <f>+IF('Variazioni Patrimoniali'!C26&gt;0,'Variazioni Patrimoniali'!C26,0)</f>
        <v>0</v>
      </c>
      <c r="G31" s="7">
        <f>+IF('Variazioni Patrimoniali'!D26&gt;0,'Variazioni Patrimoniali'!D26,0)</f>
        <v>0</v>
      </c>
      <c r="H31" s="7">
        <f>+IF(SPm!F62&gt;SPm!E62,SPm!F62-SPm!E62,0)</f>
        <v>0</v>
      </c>
      <c r="I31" s="7">
        <f>+IF('Variazioni Patrimoniali'!F26&gt;0,'Variazioni Patrimoniali'!F26,0)</f>
        <v>0</v>
      </c>
      <c r="J31" s="7">
        <f>+IF('Variazioni Patrimoniali'!G26&gt;0,'Variazioni Patrimoniali'!G26,0)</f>
        <v>0</v>
      </c>
      <c r="K31" s="7">
        <f>+IF('Variazioni Patrimoniali'!H26&gt;0,'Variazioni Patrimoniali'!H26,0)</f>
        <v>0</v>
      </c>
      <c r="L31" s="7">
        <f>+IF('Variazioni Patrimoniali'!I26&gt;0,'Variazioni Patrimoniali'!I26,0)</f>
        <v>0</v>
      </c>
      <c r="M31" s="7">
        <f>+IF('Variazioni Patrimoniali'!J26&gt;0,'Variazioni Patrimoniali'!J26,0)</f>
        <v>0</v>
      </c>
      <c r="N31" s="7">
        <f>+IF('Variazioni Patrimoniali'!K26&gt;0,'Variazioni Patrimoniali'!K26,0)</f>
        <v>0</v>
      </c>
      <c r="O31" s="7">
        <f>+IF('Variazioni Patrimoniali'!L26&gt;0,'Variazioni Patrimoniali'!L26,0)</f>
        <v>0</v>
      </c>
      <c r="P31" s="7">
        <f>+IF('Variazioni Patrimoniali'!M26&gt;0,'Variazioni Patrimoniali'!M26,0)</f>
        <v>0</v>
      </c>
      <c r="Q31" s="7">
        <f>+IF('Variazioni Patrimoniali'!N26&gt;0,'Variazioni Patrimoniali'!N26,0)</f>
        <v>0</v>
      </c>
      <c r="R31" s="7">
        <f>+IF('Variazioni Patrimoniali'!O26&gt;0,'Variazioni Patrimoniali'!O26,0)</f>
        <v>0</v>
      </c>
      <c r="S31" s="7">
        <f>+IF('Variazioni Patrimoniali'!P26&gt;0,'Variazioni Patrimoniali'!P26,0)</f>
        <v>0</v>
      </c>
      <c r="T31" s="7">
        <f>+IF('Variazioni Patrimoniali'!Q26&gt;0,'Variazioni Patrimoniali'!Q26,0)</f>
        <v>0</v>
      </c>
      <c r="U31" s="7">
        <f>+IF('Variazioni Patrimoniali'!R26&gt;0,'Variazioni Patrimoniali'!R26,0)</f>
        <v>0</v>
      </c>
      <c r="V31" s="7">
        <f>+IF('Variazioni Patrimoniali'!S26&gt;0,'Variazioni Patrimoniali'!S26,0)</f>
        <v>0</v>
      </c>
      <c r="W31" s="7">
        <f>+IF('Variazioni Patrimoniali'!T26&gt;0,'Variazioni Patrimoniali'!T26,0)</f>
        <v>0</v>
      </c>
      <c r="X31" s="7">
        <f>+IF('Variazioni Patrimoniali'!U26&gt;0,'Variazioni Patrimoniali'!U26,0)</f>
        <v>0</v>
      </c>
      <c r="Y31" s="7">
        <f>+IF('Variazioni Patrimoniali'!V26&gt;0,'Variazioni Patrimoniali'!V26,0)</f>
        <v>0</v>
      </c>
      <c r="Z31" s="7">
        <f>+IF('Variazioni Patrimoniali'!W26&gt;0,'Variazioni Patrimoniali'!W26,0)</f>
        <v>0</v>
      </c>
      <c r="AA31" s="7">
        <f>+IF('Variazioni Patrimoniali'!X26&gt;0,'Variazioni Patrimoniali'!X26,0)</f>
        <v>0</v>
      </c>
      <c r="AB31" s="7">
        <f>+IF('Variazioni Patrimoniali'!Y26&gt;0,'Variazioni Patrimoniali'!Y26,0)</f>
        <v>0</v>
      </c>
      <c r="AC31" s="7">
        <f>+IF('Variazioni Patrimoniali'!Z26&gt;0,'Variazioni Patrimoniali'!Z26,0)</f>
        <v>0</v>
      </c>
      <c r="AD31" s="7">
        <f>+IF('Variazioni Patrimoniali'!AA26&gt;0,'Variazioni Patrimoniali'!AA26,0)</f>
        <v>0</v>
      </c>
      <c r="AE31" s="7">
        <f>+IF('Variazioni Patrimoniali'!AB26&gt;0,'Variazioni Patrimoniali'!AB26,0)</f>
        <v>0</v>
      </c>
      <c r="AF31" s="7">
        <f>+IF('Variazioni Patrimoniali'!AC26&gt;0,'Variazioni Patrimoniali'!AC26,0)</f>
        <v>0</v>
      </c>
      <c r="AG31" s="7">
        <f>+IF('Variazioni Patrimoniali'!AD26&gt;0,'Variazioni Patrimoniali'!AD26,0)</f>
        <v>0</v>
      </c>
      <c r="AH31" s="7">
        <f>+IF('Variazioni Patrimoniali'!AE26&gt;0,'Variazioni Patrimoniali'!AE26,0)</f>
        <v>0</v>
      </c>
      <c r="AI31" s="7">
        <f>+IF('Variazioni Patrimoniali'!AF26&gt;0,'Variazioni Patrimoniali'!AF26,0)</f>
        <v>0</v>
      </c>
      <c r="AJ31" s="7">
        <f>+IF('Variazioni Patrimoniali'!AG26&gt;0,'Variazioni Patrimoniali'!AG26,0)</f>
        <v>0</v>
      </c>
      <c r="AK31" s="7">
        <f>+IF('Variazioni Patrimoniali'!AH26&gt;0,'Variazioni Patrimoniali'!AH26,0)</f>
        <v>0</v>
      </c>
      <c r="AL31" s="7">
        <f>+IF('Variazioni Patrimoniali'!AI26&gt;0,'Variazioni Patrimoniali'!AI26,0)</f>
        <v>0</v>
      </c>
      <c r="AM31" s="7">
        <f>+IF('Variazioni Patrimoniali'!AJ26&gt;0,'Variazioni Patrimoniali'!AJ26,0)</f>
        <v>0</v>
      </c>
      <c r="AN31" s="7">
        <f>+IF('Variazioni Patrimoniali'!AK26&gt;0,'Variazioni Patrimoniali'!AK26,0)</f>
        <v>0</v>
      </c>
      <c r="AO31" s="7">
        <f>+IF('Variazioni Patrimoniali'!AL26&gt;0,'Variazioni Patrimoniali'!AL26,0)</f>
        <v>0</v>
      </c>
    </row>
    <row r="32" spans="5:41" x14ac:dyDescent="0.3">
      <c r="E32" t="s">
        <v>446</v>
      </c>
      <c r="F32" s="7">
        <f>+IF('Variazioni Patrimoniali'!C26&lt;0,'Variazioni Patrimoniali'!C26,0)</f>
        <v>-2999</v>
      </c>
      <c r="G32" s="7">
        <f>+IF('Variazioni Patrimoniali'!D26&lt;0,'Variazioni Patrimoniali'!D26,0)</f>
        <v>-3000.0061548520489</v>
      </c>
      <c r="H32" s="7">
        <f>+IF('Variazioni Patrimoniali'!E26&lt;0,'Variazioni Patrimoniali'!E26,0)</f>
        <v>-3000</v>
      </c>
      <c r="I32" s="7">
        <f>+IF('Variazioni Patrimoniali'!F26&lt;0,'Variazioni Patrimoniali'!F26,0)</f>
        <v>-3000</v>
      </c>
      <c r="J32" s="7">
        <f>+IF('Variazioni Patrimoniali'!G26&lt;0,'Variazioni Patrimoniali'!G26,0)</f>
        <v>-3000</v>
      </c>
      <c r="K32" s="7">
        <f>+IF('Variazioni Patrimoniali'!H26&lt;0,'Variazioni Patrimoniali'!H26,0)</f>
        <v>-3000</v>
      </c>
      <c r="L32" s="7">
        <f>+IF('Variazioni Patrimoniali'!I26&lt;0,'Variazioni Patrimoniali'!I26,0)</f>
        <v>-3000</v>
      </c>
      <c r="M32" s="7">
        <f>+IF('Variazioni Patrimoniali'!J26&lt;0,'Variazioni Patrimoniali'!J26,0)</f>
        <v>-3000</v>
      </c>
      <c r="N32" s="7">
        <f>+IF('Variazioni Patrimoniali'!K26&lt;0,'Variazioni Patrimoniali'!K26,0)</f>
        <v>-3000</v>
      </c>
      <c r="O32" s="7">
        <f>+IF('Variazioni Patrimoniali'!L26&lt;0,'Variazioni Patrimoniali'!L26,0)</f>
        <v>-3000</v>
      </c>
      <c r="P32" s="7">
        <f>+IF('Variazioni Patrimoniali'!M26&lt;0,'Variazioni Patrimoniali'!M26,0)</f>
        <v>-3000</v>
      </c>
      <c r="Q32" s="7">
        <f>+IF('Variazioni Patrimoniali'!N26&lt;0,'Variazioni Patrimoniali'!N26,0)</f>
        <v>-3000</v>
      </c>
      <c r="R32" s="7">
        <f>+IF('Variazioni Patrimoniali'!O26&lt;0,'Variazioni Patrimoniali'!O26,0)</f>
        <v>-3000</v>
      </c>
      <c r="S32" s="7">
        <f>+IF('Variazioni Patrimoniali'!P26&lt;0,'Variazioni Patrimoniali'!P26,0)</f>
        <v>-3000</v>
      </c>
      <c r="T32" s="7">
        <f>+IF('Variazioni Patrimoniali'!Q26&lt;0,'Variazioni Patrimoniali'!Q26,0)</f>
        <v>-3000</v>
      </c>
      <c r="U32" s="7">
        <f>+IF('Variazioni Patrimoniali'!R26&lt;0,'Variazioni Patrimoniali'!R26,0)</f>
        <v>-3000</v>
      </c>
      <c r="V32" s="7">
        <f>+IF('Variazioni Patrimoniali'!S26&lt;0,'Variazioni Patrimoniali'!S26,0)</f>
        <v>0</v>
      </c>
      <c r="W32" s="7">
        <f>+IF('Variazioni Patrimoniali'!T26&lt;0,'Variazioni Patrimoniali'!T26,0)</f>
        <v>0</v>
      </c>
      <c r="X32" s="7">
        <f>+IF('Variazioni Patrimoniali'!U26&lt;0,'Variazioni Patrimoniali'!U26,0)</f>
        <v>0</v>
      </c>
      <c r="Y32" s="7">
        <f>+IF('Variazioni Patrimoniali'!V26&lt;0,'Variazioni Patrimoniali'!V26,0)</f>
        <v>0</v>
      </c>
      <c r="Z32" s="7">
        <f>+IF('Variazioni Patrimoniali'!W26&lt;0,'Variazioni Patrimoniali'!W26,0)</f>
        <v>0</v>
      </c>
      <c r="AA32" s="7">
        <f>+IF('Variazioni Patrimoniali'!X26&lt;0,'Variazioni Patrimoniali'!X26,0)</f>
        <v>0</v>
      </c>
      <c r="AB32" s="7">
        <f>+IF('Variazioni Patrimoniali'!Y26&lt;0,'Variazioni Patrimoniali'!Y26,0)</f>
        <v>0</v>
      </c>
      <c r="AC32" s="7">
        <f>+IF('Variazioni Patrimoniali'!Z26&lt;0,'Variazioni Patrimoniali'!Z26,0)</f>
        <v>0</v>
      </c>
      <c r="AD32" s="7">
        <f>+IF('Variazioni Patrimoniali'!AA26&lt;0,'Variazioni Patrimoniali'!AA26,0)</f>
        <v>0</v>
      </c>
      <c r="AE32" s="7">
        <f>+IF('Variazioni Patrimoniali'!AB26&lt;0,'Variazioni Patrimoniali'!AB26,0)</f>
        <v>0</v>
      </c>
      <c r="AF32" s="7">
        <f>+IF('Variazioni Patrimoniali'!AC26&lt;0,'Variazioni Patrimoniali'!AC26,0)</f>
        <v>0</v>
      </c>
      <c r="AG32" s="7">
        <f>+IF('Variazioni Patrimoniali'!AD26&lt;0,'Variazioni Patrimoniali'!AD26,0)</f>
        <v>0</v>
      </c>
      <c r="AH32" s="7">
        <f>+IF('Variazioni Patrimoniali'!AE26&lt;0,'Variazioni Patrimoniali'!AE26,0)</f>
        <v>0</v>
      </c>
      <c r="AI32" s="7">
        <f>+IF('Variazioni Patrimoniali'!AF26&lt;0,'Variazioni Patrimoniali'!AF26,0)</f>
        <v>0</v>
      </c>
      <c r="AJ32" s="7">
        <f>+IF('Variazioni Patrimoniali'!AG26&lt;0,'Variazioni Patrimoniali'!AG26,0)</f>
        <v>0</v>
      </c>
      <c r="AK32" s="7">
        <f>+IF('Variazioni Patrimoniali'!AH26&lt;0,'Variazioni Patrimoniali'!AH26,0)</f>
        <v>0</v>
      </c>
      <c r="AL32" s="7">
        <f>+IF('Variazioni Patrimoniali'!AI26&lt;0,'Variazioni Patrimoniali'!AI26,0)</f>
        <v>0</v>
      </c>
      <c r="AM32" s="7">
        <f>+IF('Variazioni Patrimoniali'!AJ26&lt;0,'Variazioni Patrimoniali'!AJ26,0)</f>
        <v>0</v>
      </c>
      <c r="AN32" s="7">
        <f>+IF('Variazioni Patrimoniali'!AK26&lt;0,'Variazioni Patrimoniali'!AK26,0)</f>
        <v>0</v>
      </c>
      <c r="AO32" s="7">
        <f>+IF('Variazioni Patrimoniali'!AL26&lt;0,'Variazioni Patrimoniali'!AL26,0)</f>
        <v>0</v>
      </c>
    </row>
    <row r="33" spans="5:41" x14ac:dyDescent="0.3">
      <c r="E33" t="s">
        <v>407</v>
      </c>
      <c r="F33" s="7">
        <f>+IF('Variazioni Patrimoniali'!C29&gt;0,'Variazioni Patrimoniali'!C29,0)</f>
        <v>0</v>
      </c>
      <c r="G33" s="7">
        <f>+IF('Variazioni Patrimoniali'!D29&gt;0,'Variazioni Patrimoniali'!D29,0)</f>
        <v>0.9</v>
      </c>
      <c r="H33" s="7">
        <f>+IF('Variazioni Patrimoniali'!E29&gt;0,'Variazioni Patrimoniali'!E29,0)</f>
        <v>0</v>
      </c>
      <c r="I33" s="7">
        <f>+IF('Variazioni Patrimoniali'!F29&gt;0,'Variazioni Patrimoniali'!F29,0)</f>
        <v>0</v>
      </c>
      <c r="J33" s="7">
        <f>+IF('Variazioni Patrimoniali'!G29&gt;0,'Variazioni Patrimoniali'!G29,0)</f>
        <v>0</v>
      </c>
      <c r="K33" s="7">
        <f>+IF('Variazioni Patrimoniali'!H29&gt;0,'Variazioni Patrimoniali'!H29,0)</f>
        <v>0</v>
      </c>
      <c r="L33" s="7">
        <f>+IF('Variazioni Patrimoniali'!I29&gt;0,'Variazioni Patrimoniali'!I29,0)</f>
        <v>0</v>
      </c>
      <c r="M33" s="7">
        <f>+IF('Variazioni Patrimoniali'!J29&gt;0,'Variazioni Patrimoniali'!J29,0)</f>
        <v>0</v>
      </c>
      <c r="N33" s="7">
        <f>+IF('Variazioni Patrimoniali'!K29&gt;0,'Variazioni Patrimoniali'!K29,0)</f>
        <v>0</v>
      </c>
      <c r="O33" s="7">
        <f>+IF('Variazioni Patrimoniali'!L29&gt;0,'Variazioni Patrimoniali'!L29,0)</f>
        <v>0</v>
      </c>
      <c r="P33" s="7">
        <f>+IF('Variazioni Patrimoniali'!M29&gt;0,'Variazioni Patrimoniali'!M29,0)</f>
        <v>0</v>
      </c>
      <c r="Q33" s="7">
        <f>+IF('Variazioni Patrimoniali'!N29&gt;0,'Variazioni Patrimoniali'!N29,0)</f>
        <v>0</v>
      </c>
      <c r="R33" s="7">
        <f>+IF('Variazioni Patrimoniali'!O29&gt;0,'Variazioni Patrimoniali'!O29,0)</f>
        <v>0</v>
      </c>
      <c r="S33" s="7">
        <f>+IF('Variazioni Patrimoniali'!P29&gt;0,'Variazioni Patrimoniali'!P29,0)</f>
        <v>0</v>
      </c>
      <c r="T33" s="7">
        <f>+IF('Variazioni Patrimoniali'!Q29&gt;0,'Variazioni Patrimoniali'!Q29,0)</f>
        <v>0</v>
      </c>
      <c r="U33" s="7">
        <f>+IF('Variazioni Patrimoniali'!R29&gt;0,'Variazioni Patrimoniali'!R29,0)</f>
        <v>0</v>
      </c>
      <c r="V33" s="7">
        <f>+IF('Variazioni Patrimoniali'!S29&gt;0,'Variazioni Patrimoniali'!S29,0)</f>
        <v>0</v>
      </c>
      <c r="W33" s="7">
        <f>+IF('Variazioni Patrimoniali'!T29&gt;0,'Variazioni Patrimoniali'!T29,0)</f>
        <v>0</v>
      </c>
      <c r="X33" s="7">
        <f>+IF('Variazioni Patrimoniali'!U29&gt;0,'Variazioni Patrimoniali'!U29,0)</f>
        <v>0</v>
      </c>
      <c r="Y33" s="7">
        <f>+IF('Variazioni Patrimoniali'!V29&gt;0,'Variazioni Patrimoniali'!V29,0)</f>
        <v>0</v>
      </c>
      <c r="Z33" s="7">
        <f>+IF('Variazioni Patrimoniali'!W29&gt;0,'Variazioni Patrimoniali'!W29,0)</f>
        <v>0</v>
      </c>
      <c r="AA33" s="7">
        <f>+IF('Variazioni Patrimoniali'!X29&gt;0,'Variazioni Patrimoniali'!X29,0)</f>
        <v>0</v>
      </c>
      <c r="AB33" s="7">
        <f>+IF('Variazioni Patrimoniali'!Y29&gt;0,'Variazioni Patrimoniali'!Y29,0)</f>
        <v>0</v>
      </c>
      <c r="AC33" s="7">
        <f>+IF('Variazioni Patrimoniali'!Z29&gt;0,'Variazioni Patrimoniali'!Z29,0)</f>
        <v>0</v>
      </c>
      <c r="AD33" s="7">
        <f>+IF('Variazioni Patrimoniali'!AA29&gt;0,'Variazioni Patrimoniali'!AA29,0)</f>
        <v>0</v>
      </c>
      <c r="AE33" s="7">
        <f>+IF('Variazioni Patrimoniali'!AB29&gt;0,'Variazioni Patrimoniali'!AB29,0)</f>
        <v>0</v>
      </c>
      <c r="AF33" s="7">
        <f>+IF('Variazioni Patrimoniali'!AC29&gt;0,'Variazioni Patrimoniali'!AC29,0)</f>
        <v>0</v>
      </c>
      <c r="AG33" s="7">
        <f>+IF('Variazioni Patrimoniali'!AD29&gt;0,'Variazioni Patrimoniali'!AD29,0)</f>
        <v>0</v>
      </c>
      <c r="AH33" s="7">
        <f>+IF('Variazioni Patrimoniali'!AE29&gt;0,'Variazioni Patrimoniali'!AE29,0)</f>
        <v>0</v>
      </c>
      <c r="AI33" s="7">
        <f>+IF('Variazioni Patrimoniali'!AF29&gt;0,'Variazioni Patrimoniali'!AF29,0)</f>
        <v>0</v>
      </c>
      <c r="AJ33" s="7">
        <f>+IF('Variazioni Patrimoniali'!AG29&gt;0,'Variazioni Patrimoniali'!AG29,0)</f>
        <v>0</v>
      </c>
      <c r="AK33" s="7">
        <f>+IF('Variazioni Patrimoniali'!AH29&gt;0,'Variazioni Patrimoniali'!AH29,0)</f>
        <v>0</v>
      </c>
      <c r="AL33" s="7">
        <f>+IF('Variazioni Patrimoniali'!AI29&gt;0,'Variazioni Patrimoniali'!AI29,0)</f>
        <v>0</v>
      </c>
      <c r="AM33" s="7">
        <f>+IF('Variazioni Patrimoniali'!AJ29&gt;0,'Variazioni Patrimoniali'!AJ29,0)</f>
        <v>0</v>
      </c>
      <c r="AN33" s="7">
        <f>+IF('Variazioni Patrimoniali'!AK29&gt;0,'Variazioni Patrimoniali'!AK29,0)</f>
        <v>0</v>
      </c>
      <c r="AO33" s="7">
        <f>+IF('Variazioni Patrimoniali'!AL29&gt;0,'Variazioni Patrimoniali'!AL29,0)</f>
        <v>0</v>
      </c>
    </row>
    <row r="34" spans="5:41" x14ac:dyDescent="0.3">
      <c r="E34" t="s">
        <v>445</v>
      </c>
      <c r="F34" s="7">
        <f>+IF('Variazioni Patrimoniali'!C29&lt;0,'Variazioni Patrimoniali'!C29,0)</f>
        <v>0</v>
      </c>
      <c r="G34" s="7">
        <f>+IF('Variazioni Patrimoniali'!D29&lt;0,'Variazioni Patrimoniali'!D29,0)</f>
        <v>0</v>
      </c>
      <c r="H34" s="7">
        <f>+IF('Variazioni Patrimoniali'!E29&lt;0,'Variazioni Patrimoniali'!E29,0)</f>
        <v>0</v>
      </c>
      <c r="I34" s="7">
        <f>+IF('Variazioni Patrimoniali'!F29&lt;0,'Variazioni Patrimoniali'!F29,0)</f>
        <v>0</v>
      </c>
      <c r="J34" s="7">
        <f>+IF('Variazioni Patrimoniali'!G29&lt;0,'Variazioni Patrimoniali'!G29,0)</f>
        <v>0</v>
      </c>
      <c r="K34" s="7">
        <f>+IF('Variazioni Patrimoniali'!H29&lt;0,'Variazioni Patrimoniali'!H29,0)</f>
        <v>0</v>
      </c>
      <c r="L34" s="7">
        <f>+IF('Variazioni Patrimoniali'!I29&lt;0,'Variazioni Patrimoniali'!I29,0)</f>
        <v>0</v>
      </c>
      <c r="M34" s="7">
        <f>+IF('Variazioni Patrimoniali'!J29&lt;0,'Variazioni Patrimoniali'!J29,0)</f>
        <v>0</v>
      </c>
      <c r="N34" s="7">
        <f>+IF('Variazioni Patrimoniali'!K29&lt;0,'Variazioni Patrimoniali'!K29,0)</f>
        <v>0</v>
      </c>
      <c r="O34" s="7">
        <f>+IF('Variazioni Patrimoniali'!L29&lt;0,'Variazioni Patrimoniali'!L29,0)</f>
        <v>0</v>
      </c>
      <c r="P34" s="7">
        <f>+IF('Variazioni Patrimoniali'!M29&lt;0,'Variazioni Patrimoniali'!M29,0)</f>
        <v>0</v>
      </c>
      <c r="Q34" s="7">
        <f>+IF('Variazioni Patrimoniali'!N29&lt;0,'Variazioni Patrimoniali'!N29,0)</f>
        <v>0</v>
      </c>
      <c r="R34" s="7">
        <f>+IF('Variazioni Patrimoniali'!O29&lt;0,'Variazioni Patrimoniali'!O29,0)</f>
        <v>0</v>
      </c>
      <c r="S34" s="7">
        <f>+IF('Variazioni Patrimoniali'!P29&lt;0,'Variazioni Patrimoniali'!P29,0)</f>
        <v>0</v>
      </c>
      <c r="T34" s="7">
        <f>+IF('Variazioni Patrimoniali'!Q29&lt;0,'Variazioni Patrimoniali'!Q29,0)</f>
        <v>0</v>
      </c>
      <c r="U34" s="7">
        <f>+IF('Variazioni Patrimoniali'!R29&lt;0,'Variazioni Patrimoniali'!R29,0)</f>
        <v>0</v>
      </c>
      <c r="V34" s="7">
        <f>+IF('Variazioni Patrimoniali'!S29&lt;0,'Variazioni Patrimoniali'!S29,0)</f>
        <v>0</v>
      </c>
      <c r="W34" s="7">
        <f>+IF('Variazioni Patrimoniali'!T29&lt;0,'Variazioni Patrimoniali'!T29,0)</f>
        <v>0</v>
      </c>
      <c r="X34" s="7">
        <f>+IF('Variazioni Patrimoniali'!U29&lt;0,'Variazioni Patrimoniali'!U29,0)</f>
        <v>0</v>
      </c>
      <c r="Y34" s="7">
        <f>+IF('Variazioni Patrimoniali'!V29&lt;0,'Variazioni Patrimoniali'!V29,0)</f>
        <v>0</v>
      </c>
      <c r="Z34" s="7">
        <f>+IF('Variazioni Patrimoniali'!W29&lt;0,'Variazioni Patrimoniali'!W29,0)</f>
        <v>0</v>
      </c>
      <c r="AA34" s="7">
        <f>+IF('Variazioni Patrimoniali'!X29&lt;0,'Variazioni Patrimoniali'!X29,0)</f>
        <v>0</v>
      </c>
      <c r="AB34" s="7">
        <f>+IF('Variazioni Patrimoniali'!Y29&lt;0,'Variazioni Patrimoniali'!Y29,0)</f>
        <v>0</v>
      </c>
      <c r="AC34" s="7">
        <f>+IF('Variazioni Patrimoniali'!Z29&lt;0,'Variazioni Patrimoniali'!Z29,0)</f>
        <v>0</v>
      </c>
      <c r="AD34" s="7">
        <f>+IF('Variazioni Patrimoniali'!AA29&lt;0,'Variazioni Patrimoniali'!AA29,0)</f>
        <v>0</v>
      </c>
      <c r="AE34" s="7">
        <f>+IF('Variazioni Patrimoniali'!AB29&lt;0,'Variazioni Patrimoniali'!AB29,0)</f>
        <v>-0.1</v>
      </c>
      <c r="AF34" s="7">
        <f>+IF('Variazioni Patrimoniali'!AC29&lt;0,'Variazioni Patrimoniali'!AC29,0)</f>
        <v>0</v>
      </c>
      <c r="AG34" s="7">
        <f>+IF('Variazioni Patrimoniali'!AD29&lt;0,'Variazioni Patrimoniali'!AD29,0)</f>
        <v>0</v>
      </c>
      <c r="AH34" s="7">
        <f>+IF('Variazioni Patrimoniali'!AE29&lt;0,'Variazioni Patrimoniali'!AE29,0)</f>
        <v>0</v>
      </c>
      <c r="AI34" s="7">
        <f>+IF('Variazioni Patrimoniali'!AF29&lt;0,'Variazioni Patrimoniali'!AF29,0)</f>
        <v>0</v>
      </c>
      <c r="AJ34" s="7">
        <f>+IF('Variazioni Patrimoniali'!AG29&lt;0,'Variazioni Patrimoniali'!AG29,0)</f>
        <v>0</v>
      </c>
      <c r="AK34" s="7">
        <f>+IF('Variazioni Patrimoniali'!AH29&lt;0,'Variazioni Patrimoniali'!AH29,0)</f>
        <v>0</v>
      </c>
      <c r="AL34" s="7">
        <f>+IF('Variazioni Patrimoniali'!AI29&lt;0,'Variazioni Patrimoniali'!AI29,0)</f>
        <v>0</v>
      </c>
      <c r="AM34" s="7">
        <f>+IF('Variazioni Patrimoniali'!AJ29&lt;0,'Variazioni Patrimoniali'!AJ29,0)</f>
        <v>0</v>
      </c>
      <c r="AN34" s="7">
        <f>+IF('Variazioni Patrimoniali'!AK29&lt;0,'Variazioni Patrimoniali'!AK29,0)</f>
        <v>0</v>
      </c>
      <c r="AO34" s="7">
        <f>+IF('Variazioni Patrimoniali'!AL29&lt;0,'Variazioni Patrimoniali'!AL29,0)</f>
        <v>0</v>
      </c>
    </row>
    <row r="35" spans="5:41" x14ac:dyDescent="0.3">
      <c r="E35" t="s">
        <v>399</v>
      </c>
      <c r="F35" s="7">
        <f>+IF('Variazioni Patrimoniali'!C30&gt;0,'Variazioni Patrimoniali'!C30,0)-'Variazioni Patrimoniali'!C31</f>
        <v>0</v>
      </c>
      <c r="G35" s="7">
        <f>+IF('Variazioni Patrimoniali'!D30&gt;0,'Variazioni Patrimoniali'!D30,0)-'Variazioni Patrimoniali'!D31</f>
        <v>0</v>
      </c>
      <c r="H35" s="7">
        <f>+IF('Variazioni Patrimoniali'!E30&gt;0,'Variazioni Patrimoniali'!E30,0)-'Variazioni Patrimoniali'!E31</f>
        <v>0</v>
      </c>
      <c r="I35" s="7">
        <f>+IF('Variazioni Patrimoniali'!F30&gt;0,'Variazioni Patrimoniali'!F30,0)-'Variazioni Patrimoniali'!F31</f>
        <v>0</v>
      </c>
      <c r="J35" s="7">
        <f>+IF('Variazioni Patrimoniali'!G30&gt;0,'Variazioni Patrimoniali'!G30,0)-'Variazioni Patrimoniali'!G31</f>
        <v>0</v>
      </c>
      <c r="K35" s="7">
        <f>+IF('Variazioni Patrimoniali'!H30&gt;0,'Variazioni Patrimoniali'!H30,0)-'Variazioni Patrimoniali'!H31</f>
        <v>0</v>
      </c>
      <c r="L35" s="7">
        <f>+IF('Variazioni Patrimoniali'!I30&gt;0,'Variazioni Patrimoniali'!I30,0)-'Variazioni Patrimoniali'!I31</f>
        <v>0</v>
      </c>
      <c r="M35" s="7">
        <f>+IF('Variazioni Patrimoniali'!J30&gt;0,'Variazioni Patrimoniali'!J30,0)-'Variazioni Patrimoniali'!J31</f>
        <v>0</v>
      </c>
      <c r="N35" s="7">
        <f>+IF('Variazioni Patrimoniali'!K30&gt;0,'Variazioni Patrimoniali'!K30,0)-'Variazioni Patrimoniali'!K31</f>
        <v>0</v>
      </c>
      <c r="O35" s="7">
        <f>+IF('Variazioni Patrimoniali'!L30&gt;0,'Variazioni Patrimoniali'!L30,0)-'Variazioni Patrimoniali'!L31</f>
        <v>0</v>
      </c>
      <c r="P35" s="7">
        <f>+IF('Variazioni Patrimoniali'!M30&gt;0,'Variazioni Patrimoniali'!M30,0)-'Variazioni Patrimoniali'!M31</f>
        <v>0</v>
      </c>
      <c r="Q35" s="7">
        <f>+IF('Variazioni Patrimoniali'!N30&gt;0,'Variazioni Patrimoniali'!N30,0)-'Variazioni Patrimoniali'!N31</f>
        <v>0</v>
      </c>
      <c r="R35" s="7">
        <f>+IF('Variazioni Patrimoniali'!O30&gt;0,'Variazioni Patrimoniali'!O30,0)-'Variazioni Patrimoniali'!O31</f>
        <v>0</v>
      </c>
      <c r="S35" s="7">
        <f>+IF('Variazioni Patrimoniali'!P30&gt;0,'Variazioni Patrimoniali'!P30,0)-'Variazioni Patrimoniali'!P31</f>
        <v>0</v>
      </c>
      <c r="T35" s="7">
        <f>+IF('Variazioni Patrimoniali'!Q30&gt;0,'Variazioni Patrimoniali'!Q30,0)-'Variazioni Patrimoniali'!Q31</f>
        <v>0</v>
      </c>
      <c r="U35" s="7">
        <f>+IF('Variazioni Patrimoniali'!R30&gt;0,'Variazioni Patrimoniali'!R30,0)-'Variazioni Patrimoniali'!R31</f>
        <v>60000</v>
      </c>
      <c r="V35" s="7">
        <f>+IF('Variazioni Patrimoniali'!S30&gt;0,'Variazioni Patrimoniali'!S30,0)-'Variazioni Patrimoniali'!S31</f>
        <v>0</v>
      </c>
      <c r="W35" s="7">
        <f>+IF('Variazioni Patrimoniali'!T30&gt;0,'Variazioni Patrimoniali'!T30,0)-'Variazioni Patrimoniali'!T31</f>
        <v>0</v>
      </c>
      <c r="X35" s="7">
        <f>+IF('Variazioni Patrimoniali'!U30&gt;0,'Variazioni Patrimoniali'!U30,0)-'Variazioni Patrimoniali'!U31</f>
        <v>0</v>
      </c>
      <c r="Y35" s="7">
        <f>+IF('Variazioni Patrimoniali'!V30&gt;0,'Variazioni Patrimoniali'!V30,0)-'Variazioni Patrimoniali'!V31</f>
        <v>0</v>
      </c>
      <c r="Z35" s="7">
        <f>+IF('Variazioni Patrimoniali'!W30&gt;0,'Variazioni Patrimoniali'!W30,0)-'Variazioni Patrimoniali'!W31</f>
        <v>0</v>
      </c>
      <c r="AA35" s="7">
        <f>+IF('Variazioni Patrimoniali'!X30&gt;0,'Variazioni Patrimoniali'!X30,0)-'Variazioni Patrimoniali'!X31</f>
        <v>0</v>
      </c>
      <c r="AB35" s="7">
        <f>+IF('Variazioni Patrimoniali'!Y30&gt;0,'Variazioni Patrimoniali'!Y30,0)-'Variazioni Patrimoniali'!Y31</f>
        <v>0</v>
      </c>
      <c r="AC35" s="7">
        <f>+IF('Variazioni Patrimoniali'!Z30&gt;0,'Variazioni Patrimoniali'!Z30,0)-'Variazioni Patrimoniali'!Z31</f>
        <v>0</v>
      </c>
      <c r="AD35" s="7">
        <f>+IF('Variazioni Patrimoniali'!AA30&gt;0,'Variazioni Patrimoniali'!AA30,0)-'Variazioni Patrimoniali'!AA31</f>
        <v>0</v>
      </c>
      <c r="AE35" s="7">
        <f>+IF('Variazioni Patrimoniali'!AB30&gt;0,'Variazioni Patrimoniali'!AB30,0)-'Variazioni Patrimoniali'!AB31</f>
        <v>0</v>
      </c>
      <c r="AF35" s="7">
        <f>+IF('Variazioni Patrimoniali'!AC30&gt;0,'Variazioni Patrimoniali'!AC30,0)-'Variazioni Patrimoniali'!AC31</f>
        <v>0</v>
      </c>
      <c r="AG35" s="7">
        <f>+IF('Variazioni Patrimoniali'!AD30&gt;0,'Variazioni Patrimoniali'!AD30,0)-'Variazioni Patrimoniali'!AD31</f>
        <v>0</v>
      </c>
      <c r="AH35" s="7">
        <f>+IF('Variazioni Patrimoniali'!AE30&gt;0,'Variazioni Patrimoniali'!AE30,0)-'Variazioni Patrimoniali'!AE31</f>
        <v>0</v>
      </c>
      <c r="AI35" s="7">
        <f>+IF('Variazioni Patrimoniali'!AF30&gt;0,'Variazioni Patrimoniali'!AF30,0)-'Variazioni Patrimoniali'!AF31</f>
        <v>0</v>
      </c>
      <c r="AJ35" s="7">
        <f>+IF('Variazioni Patrimoniali'!AG30&gt;0,'Variazioni Patrimoniali'!AG30,0)-'Variazioni Patrimoniali'!AG31</f>
        <v>0</v>
      </c>
      <c r="AK35" s="7">
        <f>+IF('Variazioni Patrimoniali'!AH30&gt;0,'Variazioni Patrimoniali'!AH30,0)-'Variazioni Patrimoniali'!AH31</f>
        <v>0</v>
      </c>
      <c r="AL35" s="7">
        <f>+IF('Variazioni Patrimoniali'!AI30&gt;0,'Variazioni Patrimoniali'!AI30,0)-'Variazioni Patrimoniali'!AI31</f>
        <v>0</v>
      </c>
      <c r="AM35" s="7">
        <f>+IF('Variazioni Patrimoniali'!AJ30&gt;0,'Variazioni Patrimoniali'!AJ30,0)-'Variazioni Patrimoniali'!AJ31</f>
        <v>0</v>
      </c>
      <c r="AN35" s="7">
        <f>+IF('Variazioni Patrimoniali'!AK30&gt;0,'Variazioni Patrimoniali'!AK30,0)-'Variazioni Patrimoniali'!AK31</f>
        <v>0</v>
      </c>
      <c r="AO35" s="7">
        <f>+IF('Variazioni Patrimoniali'!AL30&gt;0,'Variazioni Patrimoniali'!AL30,0)-'Variazioni Patrimoniali'!AL31</f>
        <v>0</v>
      </c>
    </row>
    <row r="36" spans="5:41" x14ac:dyDescent="0.3">
      <c r="E36" t="s">
        <v>132</v>
      </c>
      <c r="F36" s="7">
        <f>+IF('Variazioni Patrimoniali'!C32&gt;0,'Variazioni Patrimoniali'!C32,0)</f>
        <v>0</v>
      </c>
      <c r="G36" s="7">
        <f>+IF('Variazioni Patrimoniali'!D32&gt;0,'Variazioni Patrimoniali'!D32,0)</f>
        <v>0</v>
      </c>
      <c r="H36" s="7">
        <f>+IF('Variazioni Patrimoniali'!E32&gt;0,'Variazioni Patrimoniali'!E32,0)</f>
        <v>0</v>
      </c>
      <c r="I36" s="7">
        <f>+IF('Variazioni Patrimoniali'!F32&gt;0,'Variazioni Patrimoniali'!F32,0)</f>
        <v>50000</v>
      </c>
      <c r="J36" s="7">
        <f>+IF('Variazioni Patrimoniali'!G32&gt;0,'Variazioni Patrimoniali'!G32,0)</f>
        <v>0</v>
      </c>
      <c r="K36" s="7">
        <f>+IF('Variazioni Patrimoniali'!H32&gt;0,'Variazioni Patrimoniali'!H32,0)</f>
        <v>0</v>
      </c>
      <c r="L36" s="7">
        <f>+IF('Variazioni Patrimoniali'!I32&gt;0,'Variazioni Patrimoniali'!I32,0)</f>
        <v>0</v>
      </c>
      <c r="M36" s="7">
        <f>+IF('Variazioni Patrimoniali'!J32&gt;0,'Variazioni Patrimoniali'!J32,0)</f>
        <v>0</v>
      </c>
      <c r="N36" s="7">
        <f>+IF('Variazioni Patrimoniali'!K32&gt;0,'Variazioni Patrimoniali'!K32,0)</f>
        <v>0</v>
      </c>
      <c r="O36" s="7">
        <f>+IF('Variazioni Patrimoniali'!L32&gt;0,'Variazioni Patrimoniali'!L32,0)</f>
        <v>0</v>
      </c>
      <c r="P36" s="7">
        <f>+IF('Variazioni Patrimoniali'!M32&gt;0,'Variazioni Patrimoniali'!M32,0)</f>
        <v>0</v>
      </c>
      <c r="Q36" s="7">
        <f>+IF('Variazioni Patrimoniali'!N32&gt;0,'Variazioni Patrimoniali'!N32,0)</f>
        <v>0</v>
      </c>
      <c r="R36" s="7">
        <f>+IF('Variazioni Patrimoniali'!O32&gt;0,'Variazioni Patrimoniali'!O32,0)</f>
        <v>0</v>
      </c>
      <c r="S36" s="7">
        <f>+IF('Variazioni Patrimoniali'!P32&gt;0,'Variazioni Patrimoniali'!P32,0)</f>
        <v>0</v>
      </c>
      <c r="T36" s="7">
        <f>+IF('Variazioni Patrimoniali'!Q32&gt;0,'Variazioni Patrimoniali'!Q32,0)</f>
        <v>0</v>
      </c>
      <c r="U36" s="7">
        <f>+IF('Variazioni Patrimoniali'!R32&gt;0,'Variazioni Patrimoniali'!R32,0)</f>
        <v>0</v>
      </c>
      <c r="V36" s="7">
        <f>+IF('Variazioni Patrimoniali'!S32&gt;0,'Variazioni Patrimoniali'!S32,0)</f>
        <v>0</v>
      </c>
      <c r="W36" s="7">
        <f>+IF('Variazioni Patrimoniali'!T32&gt;0,'Variazioni Patrimoniali'!T32,0)</f>
        <v>0</v>
      </c>
      <c r="X36" s="7">
        <f>+IF('Variazioni Patrimoniali'!U32&gt;0,'Variazioni Patrimoniali'!U32,0)</f>
        <v>0</v>
      </c>
      <c r="Y36" s="7">
        <f>+IF('Variazioni Patrimoniali'!V32&gt;0,'Variazioni Patrimoniali'!V32,0)</f>
        <v>0</v>
      </c>
      <c r="Z36" s="7">
        <f>+IF('Variazioni Patrimoniali'!W32&gt;0,'Variazioni Patrimoniali'!W32,0)</f>
        <v>0</v>
      </c>
      <c r="AA36" s="7">
        <f>+IF('Variazioni Patrimoniali'!X32&gt;0,'Variazioni Patrimoniali'!X32,0)</f>
        <v>0</v>
      </c>
      <c r="AB36" s="7">
        <f>+IF('Variazioni Patrimoniali'!Y32&gt;0,'Variazioni Patrimoniali'!Y32,0)</f>
        <v>0</v>
      </c>
      <c r="AC36" s="7">
        <f>+IF('Variazioni Patrimoniali'!Z32&gt;0,'Variazioni Patrimoniali'!Z32,0)</f>
        <v>0</v>
      </c>
      <c r="AD36" s="7">
        <f>+IF('Variazioni Patrimoniali'!AA32&gt;0,'Variazioni Patrimoniali'!AA32,0)</f>
        <v>0</v>
      </c>
      <c r="AE36" s="7">
        <f>+IF('Variazioni Patrimoniali'!AB32&gt;0,'Variazioni Patrimoniali'!AB32,0)</f>
        <v>0</v>
      </c>
      <c r="AF36" s="7">
        <f>+IF('Variazioni Patrimoniali'!AC32&gt;0,'Variazioni Patrimoniali'!AC32,0)</f>
        <v>0</v>
      </c>
      <c r="AG36" s="7">
        <f>+IF('Variazioni Patrimoniali'!AD32&gt;0,'Variazioni Patrimoniali'!AD32,0)</f>
        <v>0</v>
      </c>
      <c r="AH36" s="7">
        <f>+IF('Variazioni Patrimoniali'!AE32&gt;0,'Variazioni Patrimoniali'!AE32,0)</f>
        <v>0</v>
      </c>
      <c r="AI36" s="7">
        <f>+IF('Variazioni Patrimoniali'!AF32&gt;0,'Variazioni Patrimoniali'!AF32,0)</f>
        <v>0</v>
      </c>
      <c r="AJ36" s="7">
        <f>+IF('Variazioni Patrimoniali'!AG32&gt;0,'Variazioni Patrimoniali'!AG32,0)</f>
        <v>0</v>
      </c>
      <c r="AK36" s="7">
        <f>+IF('Variazioni Patrimoniali'!AH32&gt;0,'Variazioni Patrimoniali'!AH32,0)</f>
        <v>0</v>
      </c>
      <c r="AL36" s="7">
        <f>+IF('Variazioni Patrimoniali'!AI32&gt;0,'Variazioni Patrimoniali'!AI32,0)</f>
        <v>0</v>
      </c>
      <c r="AM36" s="7">
        <f>+IF('Variazioni Patrimoniali'!AJ32&gt;0,'Variazioni Patrimoniali'!AJ32,0)</f>
        <v>0</v>
      </c>
      <c r="AN36" s="7">
        <f>+IF('Variazioni Patrimoniali'!AK32&gt;0,'Variazioni Patrimoniali'!AK32,0)</f>
        <v>0</v>
      </c>
      <c r="AO36" s="7">
        <f>+IF('Variazioni Patrimoniali'!AL32&gt;0,'Variazioni Patrimoniali'!AL32,0)</f>
        <v>0</v>
      </c>
    </row>
    <row r="37" spans="5:41" x14ac:dyDescent="0.3">
      <c r="E37" t="s">
        <v>447</v>
      </c>
      <c r="F37" s="7">
        <f>+IF('Variazioni Patrimoniali'!C32&lt;0,'Variazioni Patrimoniali'!C32,0)</f>
        <v>0</v>
      </c>
      <c r="G37" s="7">
        <f>+IF('Variazioni Patrimoniali'!D32&lt;0,'Variazioni Patrimoniali'!D32,0)</f>
        <v>0</v>
      </c>
      <c r="H37" s="7">
        <f>+IF('Variazioni Patrimoniali'!E32&lt;0,'Variazioni Patrimoniali'!E32,0)</f>
        <v>0</v>
      </c>
      <c r="I37" s="7">
        <f>+IF('Variazioni Patrimoniali'!F32&lt;0,'Variazioni Patrimoniali'!F32,0)</f>
        <v>0</v>
      </c>
      <c r="J37" s="7">
        <f>+IF('Variazioni Patrimoniali'!G32&lt;0,'Variazioni Patrimoniali'!G32,0)</f>
        <v>0</v>
      </c>
      <c r="K37" s="7">
        <f>+IF('Variazioni Patrimoniali'!H32&lt;0,'Variazioni Patrimoniali'!H32,0)</f>
        <v>0</v>
      </c>
      <c r="L37" s="7">
        <f>+IF('Variazioni Patrimoniali'!I32&lt;0,'Variazioni Patrimoniali'!I32,0)</f>
        <v>0</v>
      </c>
      <c r="M37" s="7">
        <f>+IF('Variazioni Patrimoniali'!J32&lt;0,'Variazioni Patrimoniali'!J32,0)</f>
        <v>0</v>
      </c>
      <c r="N37" s="7">
        <f>+IF('Variazioni Patrimoniali'!K32&lt;0,'Variazioni Patrimoniali'!K32,0)</f>
        <v>0</v>
      </c>
      <c r="O37" s="7">
        <f>+IF('Variazioni Patrimoniali'!L32&lt;0,'Variazioni Patrimoniali'!L32,0)</f>
        <v>0</v>
      </c>
      <c r="P37" s="7">
        <f>+IF('Variazioni Patrimoniali'!M32&lt;0,'Variazioni Patrimoniali'!M32,0)</f>
        <v>0</v>
      </c>
      <c r="Q37" s="7">
        <f>+IF('Variazioni Patrimoniali'!N32&lt;0,'Variazioni Patrimoniali'!N32,0)</f>
        <v>0</v>
      </c>
      <c r="R37" s="7">
        <f>+IF('Variazioni Patrimoniali'!O32&lt;0,'Variazioni Patrimoniali'!O32,0)</f>
        <v>0</v>
      </c>
      <c r="S37" s="7">
        <f>+IF('Variazioni Patrimoniali'!P32&lt;0,'Variazioni Patrimoniali'!P32,0)</f>
        <v>0</v>
      </c>
      <c r="T37" s="7">
        <f>+IF('Variazioni Patrimoniali'!Q32&lt;0,'Variazioni Patrimoniali'!Q32,0)</f>
        <v>0</v>
      </c>
      <c r="U37" s="7">
        <f>+IF('Variazioni Patrimoniali'!R32&lt;0,'Variazioni Patrimoniali'!R32,0)</f>
        <v>0</v>
      </c>
      <c r="V37" s="7">
        <f>+IF('Variazioni Patrimoniali'!S32&lt;0,'Variazioni Patrimoniali'!S32,0)</f>
        <v>0</v>
      </c>
      <c r="W37" s="7">
        <f>+IF('Variazioni Patrimoniali'!T32&lt;0,'Variazioni Patrimoniali'!T32,0)</f>
        <v>0</v>
      </c>
      <c r="X37" s="7">
        <f>+IF('Variazioni Patrimoniali'!U32&lt;0,'Variazioni Patrimoniali'!U32,0)</f>
        <v>0</v>
      </c>
      <c r="Y37" s="7">
        <f>+IF('Variazioni Patrimoniali'!V32&lt;0,'Variazioni Patrimoniali'!V32,0)</f>
        <v>0</v>
      </c>
      <c r="Z37" s="7">
        <f>+IF('Variazioni Patrimoniali'!W32&lt;0,'Variazioni Patrimoniali'!W32,0)</f>
        <v>0</v>
      </c>
      <c r="AA37" s="7">
        <f>+IF('Variazioni Patrimoniali'!X32&lt;0,'Variazioni Patrimoniali'!X32,0)</f>
        <v>0</v>
      </c>
      <c r="AB37" s="7">
        <f>+IF('Variazioni Patrimoniali'!Y32&lt;0,'Variazioni Patrimoniali'!Y32,0)</f>
        <v>0</v>
      </c>
      <c r="AC37" s="7">
        <f>+IF('Variazioni Patrimoniali'!Z32&lt;0,'Variazioni Patrimoniali'!Z32,0)</f>
        <v>0</v>
      </c>
      <c r="AD37" s="7">
        <f>+IF('Variazioni Patrimoniali'!AA32&lt;0,'Variazioni Patrimoniali'!AA32,0)</f>
        <v>0</v>
      </c>
      <c r="AE37" s="7">
        <f>+IF('Variazioni Patrimoniali'!AB32&lt;0,'Variazioni Patrimoniali'!AB32,0)</f>
        <v>0</v>
      </c>
      <c r="AF37" s="7">
        <f>+IF('Variazioni Patrimoniali'!AC32&lt;0,'Variazioni Patrimoniali'!AC32,0)</f>
        <v>0</v>
      </c>
      <c r="AG37" s="7">
        <f>+IF('Variazioni Patrimoniali'!AD32&lt;0,'Variazioni Patrimoniali'!AD32,0)</f>
        <v>0</v>
      </c>
      <c r="AH37" s="7">
        <f>+IF('Variazioni Patrimoniali'!AE32&lt;0,'Variazioni Patrimoniali'!AE32,0)</f>
        <v>0</v>
      </c>
      <c r="AI37" s="7">
        <f>+IF('Variazioni Patrimoniali'!AF32&lt;0,'Variazioni Patrimoniali'!AF32,0)</f>
        <v>0</v>
      </c>
      <c r="AJ37" s="7">
        <f>+IF('Variazioni Patrimoniali'!AG32&lt;0,'Variazioni Patrimoniali'!AG32,0)</f>
        <v>0</v>
      </c>
      <c r="AK37" s="7">
        <f>+IF('Variazioni Patrimoniali'!AH32&lt;0,'Variazioni Patrimoniali'!AH32,0)</f>
        <v>0</v>
      </c>
      <c r="AL37" s="7">
        <f>+IF('Variazioni Patrimoniali'!AI32&lt;0,'Variazioni Patrimoniali'!AI32,0)</f>
        <v>0</v>
      </c>
      <c r="AM37" s="7">
        <f>+IF('Variazioni Patrimoniali'!AJ32&lt;0,'Variazioni Patrimoniali'!AJ32,0)</f>
        <v>0</v>
      </c>
      <c r="AN37" s="7">
        <f>+IF('Variazioni Patrimoniali'!AK32&lt;0,'Variazioni Patrimoniali'!AK32,0)</f>
        <v>0</v>
      </c>
      <c r="AO37" s="7">
        <f>+IF('Variazioni Patrimoniali'!AL32&lt;0,'Variazioni Patrimoniali'!AL32,0)</f>
        <v>0</v>
      </c>
    </row>
    <row r="38" spans="5:41" x14ac:dyDescent="0.3">
      <c r="E38" t="s">
        <v>411</v>
      </c>
      <c r="F38" s="7">
        <f>-'Variazioni Patrimoniali'!C33</f>
        <v>0</v>
      </c>
      <c r="G38" s="7">
        <f>-'Variazioni Patrimoniali'!D33</f>
        <v>0</v>
      </c>
      <c r="H38" s="7">
        <f>-'Variazioni Patrimoniali'!E33</f>
        <v>0</v>
      </c>
      <c r="I38" s="7">
        <f>-'Variazioni Patrimoniali'!F33</f>
        <v>0</v>
      </c>
      <c r="J38" s="7">
        <f>-'Variazioni Patrimoniali'!G33</f>
        <v>0</v>
      </c>
      <c r="K38" s="7">
        <f>-'Variazioni Patrimoniali'!H33</f>
        <v>0</v>
      </c>
      <c r="L38" s="7">
        <f>-'Variazioni Patrimoniali'!I33</f>
        <v>0</v>
      </c>
      <c r="M38" s="7">
        <f>-'Variazioni Patrimoniali'!J33</f>
        <v>0</v>
      </c>
      <c r="N38" s="7">
        <f>-'Variazioni Patrimoniali'!K33</f>
        <v>0</v>
      </c>
      <c r="O38" s="7">
        <f>-'Variazioni Patrimoniali'!L33</f>
        <v>0</v>
      </c>
      <c r="P38" s="7">
        <f>-'Variazioni Patrimoniali'!M33</f>
        <v>0</v>
      </c>
      <c r="Q38" s="7">
        <f ca="1">-'Variazioni Patrimoniali'!N33</f>
        <v>0</v>
      </c>
      <c r="R38" s="7">
        <f>-'Variazioni Patrimoniali'!O33</f>
        <v>0</v>
      </c>
      <c r="S38" s="7">
        <f>-'Variazioni Patrimoniali'!P33</f>
        <v>0</v>
      </c>
      <c r="T38" s="7">
        <f>-'Variazioni Patrimoniali'!Q33</f>
        <v>0</v>
      </c>
      <c r="U38" s="7">
        <f>-'Variazioni Patrimoniali'!R33</f>
        <v>0</v>
      </c>
      <c r="V38" s="7">
        <f>-'Variazioni Patrimoniali'!S33</f>
        <v>0</v>
      </c>
      <c r="W38" s="7">
        <f>-'Variazioni Patrimoniali'!T33</f>
        <v>0</v>
      </c>
      <c r="X38" s="7">
        <f>-'Variazioni Patrimoniali'!U33</f>
        <v>0</v>
      </c>
      <c r="Y38" s="7">
        <f>-'Variazioni Patrimoniali'!V33</f>
        <v>0</v>
      </c>
      <c r="Z38" s="7">
        <f>-'Variazioni Patrimoniali'!W33</f>
        <v>0</v>
      </c>
      <c r="AA38" s="7">
        <f>-'Variazioni Patrimoniali'!X33</f>
        <v>0</v>
      </c>
      <c r="AB38" s="7">
        <f>-'Variazioni Patrimoniali'!Y33</f>
        <v>0</v>
      </c>
      <c r="AC38" s="7">
        <f ca="1">-'Variazioni Patrimoniali'!Z33</f>
        <v>0</v>
      </c>
      <c r="AD38" s="7">
        <f>-'Variazioni Patrimoniali'!AA33</f>
        <v>0</v>
      </c>
      <c r="AE38" s="7">
        <f>-'Variazioni Patrimoniali'!AB33</f>
        <v>0</v>
      </c>
      <c r="AF38" s="7">
        <f>-'Variazioni Patrimoniali'!AC33</f>
        <v>0</v>
      </c>
      <c r="AG38" s="7">
        <f>-'Variazioni Patrimoniali'!AD33</f>
        <v>0</v>
      </c>
      <c r="AH38" s="7">
        <f>-'Variazioni Patrimoniali'!AE33</f>
        <v>0</v>
      </c>
      <c r="AI38" s="7">
        <f>-'Variazioni Patrimoniali'!AF33</f>
        <v>0</v>
      </c>
      <c r="AJ38" s="7">
        <f>-'Variazioni Patrimoniali'!AG33</f>
        <v>0</v>
      </c>
      <c r="AK38" s="7">
        <f>-'Variazioni Patrimoniali'!AH33</f>
        <v>0</v>
      </c>
      <c r="AL38" s="7">
        <f>-'Variazioni Patrimoniali'!AI33</f>
        <v>0</v>
      </c>
      <c r="AM38" s="7">
        <f>-'Variazioni Patrimoniali'!AJ33</f>
        <v>0</v>
      </c>
      <c r="AN38" s="7">
        <f>-'Variazioni Patrimoniali'!AK33</f>
        <v>0</v>
      </c>
      <c r="AO38" s="7">
        <f ca="1">-'Variazioni Patrimoniali'!AL33</f>
        <v>0</v>
      </c>
    </row>
    <row r="39" spans="5:41" x14ac:dyDescent="0.3">
      <c r="E39" t="s">
        <v>256</v>
      </c>
      <c r="F39" s="7">
        <f>+'Variazioni Patrimoniali'!C21</f>
        <v>0</v>
      </c>
      <c r="G39" s="7">
        <f>+'Variazioni Patrimoniali'!D21</f>
        <v>0</v>
      </c>
      <c r="H39" s="7">
        <f>+'Variazioni Patrimoniali'!E21</f>
        <v>0</v>
      </c>
      <c r="I39" s="7">
        <f>+'Variazioni Patrimoniali'!F21</f>
        <v>0</v>
      </c>
      <c r="J39" s="7">
        <f>+'Variazioni Patrimoniali'!G21</f>
        <v>0</v>
      </c>
      <c r="K39" s="7">
        <f>+'Variazioni Patrimoniali'!H21</f>
        <v>0</v>
      </c>
      <c r="L39" s="7">
        <f>+'Variazioni Patrimoniali'!I21</f>
        <v>0</v>
      </c>
      <c r="M39" s="7">
        <f>+'Variazioni Patrimoniali'!J21</f>
        <v>0</v>
      </c>
      <c r="N39" s="7">
        <f>+'Variazioni Patrimoniali'!K21</f>
        <v>0</v>
      </c>
      <c r="O39" s="7">
        <f>+'Variazioni Patrimoniali'!L21</f>
        <v>0</v>
      </c>
      <c r="P39" s="7">
        <f>+'Variazioni Patrimoniali'!M21</f>
        <v>0</v>
      </c>
      <c r="Q39" s="7">
        <f>+'Variazioni Patrimoniali'!N21</f>
        <v>0</v>
      </c>
      <c r="R39" s="7">
        <f>+'Variazioni Patrimoniali'!O21</f>
        <v>0</v>
      </c>
      <c r="S39" s="7">
        <f>+'Variazioni Patrimoniali'!P21</f>
        <v>0</v>
      </c>
      <c r="T39" s="7">
        <f>+'Variazioni Patrimoniali'!Q21</f>
        <v>0</v>
      </c>
      <c r="U39" s="7">
        <f>+'Variazioni Patrimoniali'!R21</f>
        <v>0</v>
      </c>
      <c r="V39" s="7">
        <f>+'Variazioni Patrimoniali'!S21</f>
        <v>0</v>
      </c>
      <c r="W39" s="7">
        <f>+'Variazioni Patrimoniali'!T21</f>
        <v>0</v>
      </c>
      <c r="X39" s="7">
        <f>+'Variazioni Patrimoniali'!U21</f>
        <v>0</v>
      </c>
      <c r="Y39" s="7">
        <f>+'Variazioni Patrimoniali'!V21</f>
        <v>0</v>
      </c>
      <c r="Z39" s="7">
        <f>+'Variazioni Patrimoniali'!W21</f>
        <v>0</v>
      </c>
      <c r="AA39" s="7">
        <f>+'Variazioni Patrimoniali'!X21</f>
        <v>0</v>
      </c>
      <c r="AB39" s="7">
        <f>+'Variazioni Patrimoniali'!Y21</f>
        <v>0</v>
      </c>
      <c r="AC39" s="7">
        <f>+'Variazioni Patrimoniali'!Z21</f>
        <v>0</v>
      </c>
      <c r="AD39" s="7">
        <f>+'Variazioni Patrimoniali'!AA21</f>
        <v>0</v>
      </c>
      <c r="AE39" s="7">
        <f>+'Variazioni Patrimoniali'!AB21</f>
        <v>0</v>
      </c>
      <c r="AF39" s="7">
        <f>+'Variazioni Patrimoniali'!AC21</f>
        <v>0</v>
      </c>
      <c r="AG39" s="7">
        <f>+'Variazioni Patrimoniali'!AD21</f>
        <v>0</v>
      </c>
      <c r="AH39" s="7">
        <f>+'Variazioni Patrimoniali'!AE21</f>
        <v>0</v>
      </c>
      <c r="AI39" s="7">
        <f>+'Variazioni Patrimoniali'!AF21</f>
        <v>0</v>
      </c>
      <c r="AJ39" s="7">
        <f>+'Variazioni Patrimoniali'!AG21</f>
        <v>0</v>
      </c>
      <c r="AK39" s="7">
        <f>+'Variazioni Patrimoniali'!AH21</f>
        <v>0</v>
      </c>
      <c r="AL39" s="7">
        <f>+'Variazioni Patrimoniali'!AI21</f>
        <v>0</v>
      </c>
      <c r="AM39" s="7">
        <f>+'Variazioni Patrimoniali'!AJ21</f>
        <v>0</v>
      </c>
      <c r="AN39" s="7">
        <f>+'Variazioni Patrimoniali'!AK21</f>
        <v>0</v>
      </c>
      <c r="AO39" s="7">
        <f>+'Variazioni Patrimoniali'!AL21</f>
        <v>0</v>
      </c>
    </row>
    <row r="40" spans="5:41" x14ac:dyDescent="0.3">
      <c r="E40" s="25" t="s">
        <v>433</v>
      </c>
      <c r="F40" s="8">
        <f>SUM(F31:F39)</f>
        <v>-2999</v>
      </c>
      <c r="G40" s="8">
        <f t="shared" ref="G40:AO40" si="4">SUM(G31:G39)</f>
        <v>-2999.1061548520488</v>
      </c>
      <c r="H40" s="8">
        <f t="shared" si="4"/>
        <v>-3000</v>
      </c>
      <c r="I40" s="8">
        <f t="shared" si="4"/>
        <v>47000</v>
      </c>
      <c r="J40" s="8">
        <f t="shared" si="4"/>
        <v>-3000</v>
      </c>
      <c r="K40" s="8">
        <f t="shared" si="4"/>
        <v>-3000</v>
      </c>
      <c r="L40" s="8">
        <f t="shared" si="4"/>
        <v>-3000</v>
      </c>
      <c r="M40" s="8">
        <f t="shared" si="4"/>
        <v>-3000</v>
      </c>
      <c r="N40" s="8">
        <f t="shared" si="4"/>
        <v>-3000</v>
      </c>
      <c r="O40" s="8">
        <f t="shared" si="4"/>
        <v>-3000</v>
      </c>
      <c r="P40" s="8">
        <f t="shared" si="4"/>
        <v>-3000</v>
      </c>
      <c r="Q40" s="8">
        <f t="shared" ca="1" si="4"/>
        <v>-3000</v>
      </c>
      <c r="R40" s="8">
        <f t="shared" si="4"/>
        <v>-3000</v>
      </c>
      <c r="S40" s="8">
        <f t="shared" si="4"/>
        <v>-3000</v>
      </c>
      <c r="T40" s="8">
        <f t="shared" si="4"/>
        <v>-3000</v>
      </c>
      <c r="U40" s="8">
        <f t="shared" si="4"/>
        <v>57000</v>
      </c>
      <c r="V40" s="8">
        <f t="shared" si="4"/>
        <v>0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0</v>
      </c>
      <c r="AB40" s="8">
        <f t="shared" si="4"/>
        <v>0</v>
      </c>
      <c r="AC40" s="8">
        <f t="shared" ca="1" si="4"/>
        <v>0</v>
      </c>
      <c r="AD40" s="8">
        <f t="shared" si="4"/>
        <v>0</v>
      </c>
      <c r="AE40" s="8">
        <f t="shared" si="4"/>
        <v>-0.1</v>
      </c>
      <c r="AF40" s="8">
        <f t="shared" si="4"/>
        <v>0</v>
      </c>
      <c r="AG40" s="8">
        <f t="shared" si="4"/>
        <v>0</v>
      </c>
      <c r="AH40" s="8">
        <f t="shared" si="4"/>
        <v>0</v>
      </c>
      <c r="AI40" s="8">
        <f t="shared" si="4"/>
        <v>0</v>
      </c>
      <c r="AJ40" s="8">
        <f t="shared" si="4"/>
        <v>0</v>
      </c>
      <c r="AK40" s="8">
        <f t="shared" si="4"/>
        <v>0</v>
      </c>
      <c r="AL40" s="8">
        <f t="shared" si="4"/>
        <v>0</v>
      </c>
      <c r="AM40" s="8">
        <f t="shared" si="4"/>
        <v>0</v>
      </c>
      <c r="AN40" s="8">
        <f t="shared" si="4"/>
        <v>0</v>
      </c>
      <c r="AO40" s="8">
        <f t="shared" ca="1" si="4"/>
        <v>0</v>
      </c>
    </row>
    <row r="42" spans="5:41" x14ac:dyDescent="0.3">
      <c r="E42" t="s">
        <v>448</v>
      </c>
      <c r="F42" s="7">
        <f>+CEm!C64+CEm!C65+IF('Variazioni Patrimoniali'!C30&lt;0,'Variazioni Patrimoniali'!C30,0)</f>
        <v>0</v>
      </c>
      <c r="G42" s="7">
        <f>+CEm!D64+CEm!D65+IF('Variazioni Patrimoniali'!D30&lt;0,'Variazioni Patrimoniali'!D30,0)</f>
        <v>0</v>
      </c>
      <c r="H42" s="7">
        <f>+CEm!E64+CEm!E65+IF('Variazioni Patrimoniali'!E30&lt;0,'Variazioni Patrimoniali'!E30,0)</f>
        <v>0</v>
      </c>
      <c r="I42" s="7">
        <f>+CEm!F64+CEm!F65+IF('Variazioni Patrimoniali'!F30&lt;0,'Variazioni Patrimoniali'!F30,0)</f>
        <v>0</v>
      </c>
      <c r="J42" s="7">
        <f>+CEm!G64+CEm!G65+IF('Variazioni Patrimoniali'!G30&lt;0,'Variazioni Patrimoniali'!G30,0)</f>
        <v>0</v>
      </c>
      <c r="K42" s="7">
        <f>+CEm!H64+CEm!H65+IF('Variazioni Patrimoniali'!H30&lt;0,'Variazioni Patrimoniali'!H30,0)</f>
        <v>0</v>
      </c>
      <c r="L42" s="7">
        <f>+CEm!I64+CEm!I65+IF('Variazioni Patrimoniali'!I30&lt;0,'Variazioni Patrimoniali'!I30,0)</f>
        <v>0</v>
      </c>
      <c r="M42" s="7">
        <f>+CEm!J64+CEm!J65+IF('Variazioni Patrimoniali'!J30&lt;0,'Variazioni Patrimoniali'!J30,0)</f>
        <v>0</v>
      </c>
      <c r="N42" s="7">
        <f>+CEm!K64+CEm!K65+IF('Variazioni Patrimoniali'!K30&lt;0,'Variazioni Patrimoniali'!K30,0)</f>
        <v>0</v>
      </c>
      <c r="O42" s="7">
        <f>+CEm!L64+CEm!L65+IF('Variazioni Patrimoniali'!L30&lt;0,'Variazioni Patrimoniali'!L30,0)</f>
        <v>0</v>
      </c>
      <c r="P42" s="7">
        <f>+CEm!M64+CEm!M65+IF('Variazioni Patrimoniali'!M30&lt;0,'Variazioni Patrimoniali'!M30,0)</f>
        <v>0</v>
      </c>
      <c r="Q42" s="7">
        <f>+CEm!N64+CEm!N65+IF('Variazioni Patrimoniali'!N30&lt;0,'Variazioni Patrimoniali'!N30,0)</f>
        <v>0</v>
      </c>
      <c r="R42" s="7">
        <f>+CEm!O64+CEm!O65+IF('Variazioni Patrimoniali'!O30&lt;0,'Variazioni Patrimoniali'!O30,0)</f>
        <v>0</v>
      </c>
      <c r="S42" s="7">
        <f>+CEm!P64+CEm!P65+IF('Variazioni Patrimoniali'!P30&lt;0,'Variazioni Patrimoniali'!P30,0)</f>
        <v>0</v>
      </c>
      <c r="T42" s="7">
        <f>+CEm!Q64+CEm!Q65+IF('Variazioni Patrimoniali'!Q30&lt;0,'Variazioni Patrimoniali'!Q30,0)</f>
        <v>0</v>
      </c>
      <c r="U42" s="7">
        <f>+CEm!R64+CEm!R65+IF('Variazioni Patrimoniali'!R30&lt;0,'Variazioni Patrimoniali'!R30,0)</f>
        <v>0</v>
      </c>
      <c r="V42" s="7">
        <f>+CEm!S64+CEm!S65+IF('Variazioni Patrimoniali'!S30&lt;0,'Variazioni Patrimoniali'!S30,0)</f>
        <v>0</v>
      </c>
      <c r="W42" s="7">
        <f>+CEm!T64+CEm!T65+IF('Variazioni Patrimoniali'!T30&lt;0,'Variazioni Patrimoniali'!T30,0)</f>
        <v>0</v>
      </c>
      <c r="X42" s="7">
        <f>+CEm!U64+CEm!U65+IF('Variazioni Patrimoniali'!U30&lt;0,'Variazioni Patrimoniali'!U30,0)</f>
        <v>0</v>
      </c>
      <c r="Y42" s="7">
        <f>+CEm!V64+CEm!V65+IF('Variazioni Patrimoniali'!V30&lt;0,'Variazioni Patrimoniali'!V30,0)</f>
        <v>0</v>
      </c>
      <c r="Z42" s="7">
        <f>+CEm!W64+CEm!W65+IF('Variazioni Patrimoniali'!W30&lt;0,'Variazioni Patrimoniali'!W30,0)</f>
        <v>0</v>
      </c>
      <c r="AA42" s="7">
        <f>+CEm!X64+CEm!X65+IF('Variazioni Patrimoniali'!X30&lt;0,'Variazioni Patrimoniali'!X30,0)</f>
        <v>0</v>
      </c>
      <c r="AB42" s="7">
        <f>+CEm!Y64+CEm!Y65+IF('Variazioni Patrimoniali'!Y30&lt;0,'Variazioni Patrimoniali'!Y30,0)</f>
        <v>0</v>
      </c>
      <c r="AC42" s="7">
        <f>+CEm!Z64+CEm!Z65+IF('Variazioni Patrimoniali'!Z30&lt;0,'Variazioni Patrimoniali'!Z30,0)</f>
        <v>0</v>
      </c>
      <c r="AD42" s="7">
        <f>+CEm!AA64+CEm!AA65+IF('Variazioni Patrimoniali'!AA30&lt;0,'Variazioni Patrimoniali'!AA30,0)</f>
        <v>0</v>
      </c>
      <c r="AE42" s="7">
        <f>+CEm!AB64+CEm!AB65+IF('Variazioni Patrimoniali'!AB30&lt;0,'Variazioni Patrimoniali'!AB30,0)</f>
        <v>0</v>
      </c>
      <c r="AF42" s="7">
        <f>+CEm!AC64+CEm!AC65+IF('Variazioni Patrimoniali'!AC30&lt;0,'Variazioni Patrimoniali'!AC30,0)</f>
        <v>0</v>
      </c>
      <c r="AG42" s="7">
        <f>+CEm!AD64+CEm!AD65+IF('Variazioni Patrimoniali'!AD30&lt;0,'Variazioni Patrimoniali'!AD30,0)</f>
        <v>0</v>
      </c>
      <c r="AH42" s="7">
        <f>+CEm!AE64+CEm!AE65+IF('Variazioni Patrimoniali'!AE30&lt;0,'Variazioni Patrimoniali'!AE30,0)</f>
        <v>0</v>
      </c>
      <c r="AI42" s="7">
        <f>+CEm!AF64+CEm!AF65+IF('Variazioni Patrimoniali'!AF30&lt;0,'Variazioni Patrimoniali'!AF30,0)</f>
        <v>0</v>
      </c>
      <c r="AJ42" s="7">
        <f>+CEm!AG64+CEm!AG65+IF('Variazioni Patrimoniali'!AG30&lt;0,'Variazioni Patrimoniali'!AG30,0)</f>
        <v>0</v>
      </c>
      <c r="AK42" s="7">
        <f>+CEm!AH64+CEm!AH65+IF('Variazioni Patrimoniali'!AH30&lt;0,'Variazioni Patrimoniali'!AH30,0)</f>
        <v>0</v>
      </c>
      <c r="AL42" s="7">
        <f>+CEm!AI64+CEm!AI65+IF('Variazioni Patrimoniali'!AI30&lt;0,'Variazioni Patrimoniali'!AI30,0)</f>
        <v>0</v>
      </c>
      <c r="AM42" s="7">
        <f>+CEm!AJ64+CEm!AJ65+IF('Variazioni Patrimoniali'!AJ30&lt;0,'Variazioni Patrimoniali'!AJ30,0)</f>
        <v>0</v>
      </c>
      <c r="AN42" s="7">
        <f>+CEm!AK64+CEm!AK65+IF('Variazioni Patrimoniali'!AK30&lt;0,'Variazioni Patrimoniali'!AK30,0)</f>
        <v>0</v>
      </c>
      <c r="AO42" s="7">
        <f>+CEm!AL64+CEm!AL65+IF('Variazioni Patrimoniali'!AL30&lt;0,'Variazioni Patrimoniali'!AL30,0)</f>
        <v>0</v>
      </c>
    </row>
    <row r="43" spans="5:41" x14ac:dyDescent="0.3">
      <c r="E43" t="s">
        <v>128</v>
      </c>
      <c r="F43" s="7">
        <f>+'Variazioni Patrimoniali'!C23-F18</f>
        <v>0</v>
      </c>
      <c r="G43" s="7">
        <f>+'Variazioni Patrimoniali'!D23-G18</f>
        <v>0</v>
      </c>
      <c r="H43" s="7">
        <f>+'Variazioni Patrimoniali'!E23-H18</f>
        <v>-15000</v>
      </c>
      <c r="I43" s="7">
        <f>+'Variazioni Patrimoniali'!F23-I18</f>
        <v>-50</v>
      </c>
      <c r="J43" s="7">
        <f>+'Variazioni Patrimoniali'!G23-J18</f>
        <v>0</v>
      </c>
      <c r="K43" s="7">
        <f>+'Variazioni Patrimoniali'!H23-K18</f>
        <v>0</v>
      </c>
      <c r="L43" s="7">
        <f>+'Variazioni Patrimoniali'!I23-L18</f>
        <v>0</v>
      </c>
      <c r="M43" s="7">
        <f>+'Variazioni Patrimoniali'!J23-M18</f>
        <v>0</v>
      </c>
      <c r="N43" s="7">
        <f>+'Variazioni Patrimoniali'!K23-N18</f>
        <v>0</v>
      </c>
      <c r="O43" s="7">
        <f>+'Variazioni Patrimoniali'!L23-O18</f>
        <v>0</v>
      </c>
      <c r="P43" s="7">
        <f>+'Variazioni Patrimoniali'!M23-P18</f>
        <v>0</v>
      </c>
      <c r="Q43" s="7">
        <f>+'Variazioni Patrimoniali'!N23-Q18</f>
        <v>0</v>
      </c>
      <c r="R43" s="7">
        <f>+'Variazioni Patrimoniali'!O23-R18</f>
        <v>0</v>
      </c>
      <c r="S43" s="7">
        <f>+'Variazioni Patrimoniali'!P23-S18</f>
        <v>0</v>
      </c>
      <c r="T43" s="7">
        <f>+'Variazioni Patrimoniali'!Q23-T18</f>
        <v>0</v>
      </c>
      <c r="U43" s="7">
        <f>+'Variazioni Patrimoniali'!R23-U18</f>
        <v>0</v>
      </c>
      <c r="V43" s="7">
        <f>+'Variazioni Patrimoniali'!S23-V18</f>
        <v>0</v>
      </c>
      <c r="W43" s="7">
        <f>+'Variazioni Patrimoniali'!T23-W18</f>
        <v>0</v>
      </c>
      <c r="X43" s="7">
        <f>+'Variazioni Patrimoniali'!U23-X18</f>
        <v>0</v>
      </c>
      <c r="Y43" s="7">
        <f>+'Variazioni Patrimoniali'!V23-Y18</f>
        <v>0</v>
      </c>
      <c r="Z43" s="7">
        <f>+'Variazioni Patrimoniali'!W23-Z18</f>
        <v>0</v>
      </c>
      <c r="AA43" s="7">
        <f>+'Variazioni Patrimoniali'!X23-AA18</f>
        <v>0</v>
      </c>
      <c r="AB43" s="7">
        <f>+'Variazioni Patrimoniali'!Y23-AB18</f>
        <v>0</v>
      </c>
      <c r="AC43" s="7">
        <f>+'Variazioni Patrimoniali'!Z23-AC18</f>
        <v>0</v>
      </c>
      <c r="AD43" s="7">
        <f>+'Variazioni Patrimoniali'!AA23-AD18</f>
        <v>0</v>
      </c>
      <c r="AE43" s="7">
        <f>+'Variazioni Patrimoniali'!AB23-AE18</f>
        <v>0</v>
      </c>
      <c r="AF43" s="7">
        <f>+'Variazioni Patrimoniali'!AC23-AF18</f>
        <v>0</v>
      </c>
      <c r="AG43" s="7">
        <f>+'Variazioni Patrimoniali'!AD23-AG18</f>
        <v>0</v>
      </c>
      <c r="AH43" s="7">
        <f>+'Variazioni Patrimoniali'!AE23-AH18</f>
        <v>0</v>
      </c>
      <c r="AI43" s="7">
        <f>+'Variazioni Patrimoniali'!AF23-AI18</f>
        <v>0</v>
      </c>
      <c r="AJ43" s="7">
        <f>+'Variazioni Patrimoniali'!AG23-AJ18</f>
        <v>0</v>
      </c>
      <c r="AK43" s="7">
        <f>+'Variazioni Patrimoniali'!AH23-AK18</f>
        <v>0</v>
      </c>
      <c r="AL43" s="7">
        <f>+'Variazioni Patrimoniali'!AI23-AL18</f>
        <v>0</v>
      </c>
      <c r="AM43" s="7">
        <f>+'Variazioni Patrimoniali'!AJ23-AM18</f>
        <v>0</v>
      </c>
      <c r="AN43" s="7">
        <f>+'Variazioni Patrimoniali'!AK23-AN18</f>
        <v>0</v>
      </c>
      <c r="AO43" s="7">
        <f>+'Variazioni Patrimoniali'!AL23-AO18</f>
        <v>0</v>
      </c>
    </row>
    <row r="44" spans="5:41" x14ac:dyDescent="0.3">
      <c r="E44" t="s">
        <v>449</v>
      </c>
      <c r="F44" s="7">
        <f>+SPm!D66-SPm!C66-CEm!C58</f>
        <v>0</v>
      </c>
      <c r="G44" s="7">
        <f>+SPm!E66-SPm!D66-CEm!D58</f>
        <v>0</v>
      </c>
      <c r="H44" s="7">
        <f>+SPm!F66-SPm!E66-CEm!E58</f>
        <v>0</v>
      </c>
      <c r="I44" s="7">
        <f>+SPm!G66-SPm!F66-CEm!F58</f>
        <v>0</v>
      </c>
      <c r="J44" s="7">
        <f>+SPm!H66-SPm!G66-CEm!G58</f>
        <v>0</v>
      </c>
      <c r="K44" s="7">
        <f>+SPm!I66-SPm!H66-CEm!H58</f>
        <v>0</v>
      </c>
      <c r="L44" s="7">
        <f>+SPm!J66-SPm!I66-CEm!I58</f>
        <v>0</v>
      </c>
      <c r="M44" s="7">
        <f>+SPm!K66-SPm!J66-CEm!J58</f>
        <v>0</v>
      </c>
      <c r="N44" s="7">
        <f>+SPm!L66-SPm!K66-CEm!K58</f>
        <v>0</v>
      </c>
      <c r="O44" s="7">
        <f>+SPm!M66-SPm!L66-CEm!L58</f>
        <v>0</v>
      </c>
      <c r="P44" s="7">
        <f>+SPm!N66-SPm!M66-CEm!M58</f>
        <v>0</v>
      </c>
      <c r="Q44" s="7">
        <f>+SPm!O66-SPm!N66-CEm!N58</f>
        <v>0</v>
      </c>
      <c r="R44" s="7">
        <f>+SPm!P66-SPm!O66-CEm!O58</f>
        <v>0</v>
      </c>
      <c r="S44" s="7">
        <f>+SPm!Q66-SPm!P66-CEm!P58</f>
        <v>0</v>
      </c>
      <c r="T44" s="7">
        <f>+SPm!R66-SPm!Q66-CEm!Q58</f>
        <v>0</v>
      </c>
      <c r="U44" s="7">
        <f>+SPm!S66-SPm!R66-CEm!R58</f>
        <v>0</v>
      </c>
      <c r="V44" s="7">
        <f>+SPm!T66-SPm!S66-CEm!S58</f>
        <v>0</v>
      </c>
      <c r="W44" s="7">
        <f>+SPm!U66-SPm!T66-CEm!T58</f>
        <v>0</v>
      </c>
      <c r="X44" s="7">
        <f>+SPm!V66-SPm!U66-CEm!U58</f>
        <v>0</v>
      </c>
      <c r="Y44" s="7">
        <f>+SPm!W66-SPm!V66-CEm!V58</f>
        <v>0</v>
      </c>
      <c r="Z44" s="7">
        <f>+SPm!X66-SPm!W66-CEm!W58</f>
        <v>0</v>
      </c>
      <c r="AA44" s="7">
        <f>+SPm!Y66-SPm!X66-CEm!X58</f>
        <v>0</v>
      </c>
      <c r="AB44" s="7">
        <f>+SPm!Z66-SPm!Y66-CEm!Y58</f>
        <v>0</v>
      </c>
      <c r="AC44" s="7">
        <f>+SPm!AA66-SPm!Z66-CEm!Z58</f>
        <v>0</v>
      </c>
      <c r="AD44" s="7">
        <f>+SPm!AB66-SPm!AA66-CEm!AA58</f>
        <v>0</v>
      </c>
      <c r="AE44" s="7">
        <f>+SPm!AC66-SPm!AB66-CEm!AB58</f>
        <v>0</v>
      </c>
      <c r="AF44" s="7">
        <f>+SPm!AD66-SPm!AC66-CEm!AC58</f>
        <v>0</v>
      </c>
      <c r="AG44" s="7">
        <f>+SPm!AE66-SPm!AD66-CEm!AD58</f>
        <v>0</v>
      </c>
      <c r="AH44" s="7">
        <f>+SPm!AF66-SPm!AE66-CEm!AE58</f>
        <v>0</v>
      </c>
      <c r="AI44" s="7">
        <f>+SPm!AG66-SPm!AF66-CEm!AF58</f>
        <v>0</v>
      </c>
      <c r="AJ44" s="7">
        <f>+SPm!AH66-SPm!AG66-CEm!AG58</f>
        <v>0</v>
      </c>
      <c r="AK44" s="7">
        <f>+SPm!AI66-SPm!AH66-CEm!AH58</f>
        <v>0</v>
      </c>
      <c r="AL44" s="7">
        <f>+SPm!AJ66-SPm!AI66-CEm!AI58</f>
        <v>0</v>
      </c>
      <c r="AM44" s="7">
        <f>+SPm!AK66-SPm!AJ66-CEm!AJ58</f>
        <v>0</v>
      </c>
      <c r="AN44" s="7">
        <f>+SPm!AL66-SPm!AK66-CEm!AK58</f>
        <v>0</v>
      </c>
      <c r="AO44" s="7">
        <f>+SPm!AM66-SPm!AL66-CEm!AL58</f>
        <v>0</v>
      </c>
    </row>
    <row r="45" spans="5:41" x14ac:dyDescent="0.3">
      <c r="E45" s="25" t="s">
        <v>434</v>
      </c>
      <c r="F45" s="8">
        <f>SUM(F42:F44)</f>
        <v>0</v>
      </c>
      <c r="G45" s="8">
        <f t="shared" ref="G45:AO45" si="5">SUM(G42:G44)</f>
        <v>0</v>
      </c>
      <c r="H45" s="8">
        <f t="shared" si="5"/>
        <v>-15000</v>
      </c>
      <c r="I45" s="8">
        <f t="shared" si="5"/>
        <v>-50</v>
      </c>
      <c r="J45" s="8">
        <f t="shared" si="5"/>
        <v>0</v>
      </c>
      <c r="K45" s="8">
        <f t="shared" si="5"/>
        <v>0</v>
      </c>
      <c r="L45" s="8">
        <f t="shared" si="5"/>
        <v>0</v>
      </c>
      <c r="M45" s="8">
        <f t="shared" si="5"/>
        <v>0</v>
      </c>
      <c r="N45" s="8">
        <f t="shared" si="5"/>
        <v>0</v>
      </c>
      <c r="O45" s="8">
        <f t="shared" si="5"/>
        <v>0</v>
      </c>
      <c r="P45" s="8">
        <f t="shared" si="5"/>
        <v>0</v>
      </c>
      <c r="Q45" s="8">
        <f t="shared" si="5"/>
        <v>0</v>
      </c>
      <c r="R45" s="8">
        <f t="shared" si="5"/>
        <v>0</v>
      </c>
      <c r="S45" s="8">
        <f t="shared" si="5"/>
        <v>0</v>
      </c>
      <c r="T45" s="8">
        <f t="shared" si="5"/>
        <v>0</v>
      </c>
      <c r="U45" s="8">
        <f t="shared" si="5"/>
        <v>0</v>
      </c>
      <c r="V45" s="8">
        <f t="shared" si="5"/>
        <v>0</v>
      </c>
      <c r="W45" s="8">
        <f t="shared" si="5"/>
        <v>0</v>
      </c>
      <c r="X45" s="8">
        <f t="shared" si="5"/>
        <v>0</v>
      </c>
      <c r="Y45" s="8">
        <f t="shared" si="5"/>
        <v>0</v>
      </c>
      <c r="Z45" s="8">
        <f t="shared" si="5"/>
        <v>0</v>
      </c>
      <c r="AA45" s="8">
        <f t="shared" si="5"/>
        <v>0</v>
      </c>
      <c r="AB45" s="8">
        <f t="shared" si="5"/>
        <v>0</v>
      </c>
      <c r="AC45" s="8">
        <f t="shared" si="5"/>
        <v>0</v>
      </c>
      <c r="AD45" s="8">
        <f t="shared" si="5"/>
        <v>0</v>
      </c>
      <c r="AE45" s="8">
        <f t="shared" si="5"/>
        <v>0</v>
      </c>
      <c r="AF45" s="8">
        <f t="shared" si="5"/>
        <v>0</v>
      </c>
      <c r="AG45" s="8">
        <f t="shared" si="5"/>
        <v>0</v>
      </c>
      <c r="AH45" s="8">
        <f t="shared" si="5"/>
        <v>0</v>
      </c>
      <c r="AI45" s="8">
        <f t="shared" si="5"/>
        <v>0</v>
      </c>
      <c r="AJ45" s="8">
        <f t="shared" si="5"/>
        <v>0</v>
      </c>
      <c r="AK45" s="8">
        <f t="shared" si="5"/>
        <v>0</v>
      </c>
      <c r="AL45" s="8">
        <f t="shared" si="5"/>
        <v>0</v>
      </c>
      <c r="AM45" s="8">
        <f t="shared" si="5"/>
        <v>0</v>
      </c>
      <c r="AN45" s="8">
        <f t="shared" si="5"/>
        <v>0</v>
      </c>
      <c r="AO45" s="8">
        <f t="shared" si="5"/>
        <v>0</v>
      </c>
    </row>
    <row r="47" spans="5:41" x14ac:dyDescent="0.3">
      <c r="E47" t="s">
        <v>436</v>
      </c>
      <c r="F47" s="7">
        <f>-CEm!C70</f>
        <v>0</v>
      </c>
      <c r="G47" s="7">
        <f>-CEm!D70</f>
        <v>1989.6208333333334</v>
      </c>
      <c r="H47" s="7">
        <f>-CEm!E70</f>
        <v>2008.0728757877889</v>
      </c>
      <c r="I47" s="7">
        <f>-CEm!F70</f>
        <v>2085.9892388053399</v>
      </c>
      <c r="J47" s="7">
        <f>-CEm!G70</f>
        <v>1892.9559503103176</v>
      </c>
      <c r="K47" s="7">
        <f>-CEm!H70</f>
        <v>1908.8519671840247</v>
      </c>
      <c r="L47" s="7">
        <f>-CEm!I70</f>
        <v>1947.1817506540913</v>
      </c>
      <c r="M47" s="7">
        <f>-CEm!J70</f>
        <v>1962.8518266930323</v>
      </c>
      <c r="N47" s="7">
        <f>-CEm!K70</f>
        <v>1978.4566107484779</v>
      </c>
      <c r="O47" s="7">
        <f>-CEm!L70</f>
        <v>1993.9963748703594</v>
      </c>
      <c r="P47" s="7">
        <f>-CEm!M70</f>
        <v>2009.4713899750661</v>
      </c>
      <c r="Q47" s="7">
        <f>-CEm!N70</f>
        <v>2024.8819258501701</v>
      </c>
      <c r="R47" s="7">
        <f ca="1">-CEm!O70</f>
        <v>2040.2282511591277</v>
      </c>
      <c r="S47" s="7">
        <f ca="1">-CEm!P70</f>
        <v>2056.1106334459646</v>
      </c>
      <c r="T47" s="7">
        <f ca="1">-CEm!Q70</f>
        <v>2106.7068391399393</v>
      </c>
      <c r="U47" s="7">
        <f ca="1">-CEm!R70</f>
        <v>2105.27922731019</v>
      </c>
      <c r="V47" s="7">
        <f ca="1">-CEm!S70</f>
        <v>1853.8575638630639</v>
      </c>
      <c r="W47" s="7">
        <f ca="1">-CEm!T70</f>
        <v>1840.5668240136345</v>
      </c>
      <c r="X47" s="7">
        <f ca="1">-CEm!U70</f>
        <v>1917.1641077538941</v>
      </c>
      <c r="Y47" s="7">
        <f ca="1">-CEm!V70</f>
        <v>1903.6095906382525</v>
      </c>
      <c r="Z47" s="7">
        <f ca="1">-CEm!W70</f>
        <v>1890.1115506772596</v>
      </c>
      <c r="AA47" s="7">
        <f ca="1">-CEm!X70</f>
        <v>1876.669752549438</v>
      </c>
      <c r="AB47" s="7">
        <f ca="1">-CEm!Y70</f>
        <v>1863.2839619138151</v>
      </c>
      <c r="AC47" s="7">
        <f ca="1">-CEm!Z70</f>
        <v>1868.7181784802622</v>
      </c>
      <c r="AD47" s="7">
        <f ca="1">-CEm!AA70</f>
        <v>1855.365519403261</v>
      </c>
      <c r="AE47" s="7">
        <f ca="1">-CEm!AB70</f>
        <v>1842.6744964057473</v>
      </c>
      <c r="AF47" s="7">
        <f ca="1">-CEm!AC70</f>
        <v>1894.5419094156402</v>
      </c>
      <c r="AG47" s="7">
        <f ca="1">-CEm!AD70</f>
        <v>1881.9068214597416</v>
      </c>
      <c r="AH47" s="7">
        <f ca="1">-CEm!AE70</f>
        <v>1869.3243797036594</v>
      </c>
      <c r="AI47" s="7">
        <f ca="1">-CEm!AF70</f>
        <v>1856.7943647882275</v>
      </c>
      <c r="AJ47" s="7">
        <f ca="1">-CEm!AG70</f>
        <v>1921.1773658963004</v>
      </c>
      <c r="AK47" s="7">
        <f ca="1">-CEm!AH70</f>
        <v>1908.3896302050659</v>
      </c>
      <c r="AL47" s="7">
        <f ca="1">-CEm!AI70</f>
        <v>1895.655176745878</v>
      </c>
      <c r="AM47" s="7">
        <f ca="1">-CEm!AJ70</f>
        <v>1882.9737835094368</v>
      </c>
      <c r="AN47" s="7">
        <f ca="1">-CEm!AK70</f>
        <v>1870.3452294114807</v>
      </c>
      <c r="AO47" s="7">
        <f ca="1">-CEm!AL70</f>
        <v>1881.6945249370274</v>
      </c>
    </row>
    <row r="48" spans="5:41" x14ac:dyDescent="0.3">
      <c r="E48" t="s">
        <v>437</v>
      </c>
      <c r="F48" s="7">
        <f>-CEm!C71</f>
        <v>-100</v>
      </c>
      <c r="G48" s="7">
        <f>-CEm!D71</f>
        <v>-100.00486755056534</v>
      </c>
      <c r="H48" s="7">
        <f>-CEm!E71</f>
        <v>-100</v>
      </c>
      <c r="I48" s="7">
        <f>-CEm!F71</f>
        <v>-100</v>
      </c>
      <c r="J48" s="7">
        <f>-CEm!G71</f>
        <v>-100</v>
      </c>
      <c r="K48" s="7">
        <f>-CEm!H71</f>
        <v>-100</v>
      </c>
      <c r="L48" s="7">
        <f>-CEm!I71</f>
        <v>-100</v>
      </c>
      <c r="M48" s="7">
        <f>-CEm!J71</f>
        <v>-100</v>
      </c>
      <c r="N48" s="7">
        <f>-CEm!K71</f>
        <v>-100</v>
      </c>
      <c r="O48" s="7">
        <f>-CEm!L71</f>
        <v>-100</v>
      </c>
      <c r="P48" s="7">
        <f>-CEm!M71</f>
        <v>-100</v>
      </c>
      <c r="Q48" s="7">
        <f>-CEm!N71</f>
        <v>-100</v>
      </c>
      <c r="R48" s="7">
        <f>-CEm!O71</f>
        <v>-100</v>
      </c>
      <c r="S48" s="7">
        <f>-CEm!P71</f>
        <v>-100</v>
      </c>
      <c r="T48" s="7">
        <f>-CEm!Q71</f>
        <v>-100</v>
      </c>
      <c r="U48" s="7">
        <f>-CEm!R71</f>
        <v>-100</v>
      </c>
      <c r="V48" s="7">
        <f>-CEm!S71</f>
        <v>0</v>
      </c>
      <c r="W48" s="7">
        <f>-CEm!T71</f>
        <v>0</v>
      </c>
      <c r="X48" s="7">
        <f>-CEm!U71</f>
        <v>0</v>
      </c>
      <c r="Y48" s="7">
        <f>-CEm!V71</f>
        <v>0</v>
      </c>
      <c r="Z48" s="7">
        <f>-CEm!W71</f>
        <v>0</v>
      </c>
      <c r="AA48" s="7">
        <f>-CEm!X71</f>
        <v>0</v>
      </c>
      <c r="AB48" s="7">
        <f>-CEm!Y71</f>
        <v>0</v>
      </c>
      <c r="AC48" s="7">
        <f>-CEm!Z71</f>
        <v>0</v>
      </c>
      <c r="AD48" s="7">
        <f>-CEm!AA71</f>
        <v>0</v>
      </c>
      <c r="AE48" s="7">
        <f>-CEm!AB71</f>
        <v>0</v>
      </c>
      <c r="AF48" s="7">
        <f>-CEm!AC71</f>
        <v>0</v>
      </c>
      <c r="AG48" s="7">
        <f>-CEm!AD71</f>
        <v>0</v>
      </c>
      <c r="AH48" s="7">
        <f>-CEm!AE71</f>
        <v>0</v>
      </c>
      <c r="AI48" s="7">
        <f>-CEm!AF71</f>
        <v>0</v>
      </c>
      <c r="AJ48" s="7">
        <f>-CEm!AG71</f>
        <v>0</v>
      </c>
      <c r="AK48" s="7">
        <f>-CEm!AH71</f>
        <v>0</v>
      </c>
      <c r="AL48" s="7">
        <f>-CEm!AI71</f>
        <v>0</v>
      </c>
      <c r="AM48" s="7">
        <f>-CEm!AJ71</f>
        <v>0</v>
      </c>
      <c r="AN48" s="7">
        <f>-CEm!AK71</f>
        <v>0</v>
      </c>
      <c r="AO48" s="7">
        <f>-CEm!AL71</f>
        <v>0</v>
      </c>
    </row>
    <row r="49" spans="5:41" x14ac:dyDescent="0.3">
      <c r="E49" t="s">
        <v>377</v>
      </c>
      <c r="F49" s="7">
        <f>+CEm!C72</f>
        <v>0</v>
      </c>
      <c r="G49" s="7">
        <f>+CEm!D72</f>
        <v>0</v>
      </c>
      <c r="H49" s="7">
        <f>+CEm!E72</f>
        <v>0</v>
      </c>
      <c r="I49" s="7">
        <f>+CEm!F72</f>
        <v>0</v>
      </c>
      <c r="J49" s="7">
        <f>+CEm!G72</f>
        <v>0</v>
      </c>
      <c r="K49" s="7">
        <f>+CEm!H72</f>
        <v>0</v>
      </c>
      <c r="L49" s="7">
        <f>+CEm!I72</f>
        <v>0</v>
      </c>
      <c r="M49" s="7">
        <f>+CEm!J72</f>
        <v>0</v>
      </c>
      <c r="N49" s="7">
        <f>+CEm!K72</f>
        <v>0</v>
      </c>
      <c r="O49" s="7">
        <f>+CEm!L72</f>
        <v>0</v>
      </c>
      <c r="P49" s="7">
        <f>+CEm!M72</f>
        <v>0</v>
      </c>
      <c r="Q49" s="7">
        <f>+CEm!N72</f>
        <v>0</v>
      </c>
      <c r="R49" s="7">
        <f ca="1">+CEm!O72</f>
        <v>0</v>
      </c>
      <c r="S49" s="7">
        <f ca="1">+CEm!P72</f>
        <v>0</v>
      </c>
      <c r="T49" s="7">
        <f ca="1">+CEm!Q72</f>
        <v>0</v>
      </c>
      <c r="U49" s="7">
        <f ca="1">+CEm!R72</f>
        <v>0</v>
      </c>
      <c r="V49" s="7">
        <f ca="1">+CEm!S72</f>
        <v>0</v>
      </c>
      <c r="W49" s="7">
        <f ca="1">+CEm!T72</f>
        <v>0</v>
      </c>
      <c r="X49" s="7">
        <f ca="1">+CEm!U72</f>
        <v>0</v>
      </c>
      <c r="Y49" s="7">
        <f ca="1">+CEm!V72</f>
        <v>0</v>
      </c>
      <c r="Z49" s="7">
        <f ca="1">+CEm!W72</f>
        <v>0</v>
      </c>
      <c r="AA49" s="7">
        <f ca="1">+CEm!X72</f>
        <v>0</v>
      </c>
      <c r="AB49" s="7">
        <f ca="1">+CEm!Y72</f>
        <v>0</v>
      </c>
      <c r="AC49" s="7">
        <f ca="1">+CEm!Z72</f>
        <v>0</v>
      </c>
      <c r="AD49" s="7">
        <f ca="1">+CEm!AA72</f>
        <v>0</v>
      </c>
      <c r="AE49" s="7">
        <f ca="1">+CEm!AB72</f>
        <v>0</v>
      </c>
      <c r="AF49" s="7">
        <f ca="1">+CEm!AC72</f>
        <v>0</v>
      </c>
      <c r="AG49" s="7">
        <f ca="1">+CEm!AD72</f>
        <v>0</v>
      </c>
      <c r="AH49" s="7">
        <f ca="1">+CEm!AE72</f>
        <v>0</v>
      </c>
      <c r="AI49" s="7">
        <f ca="1">+CEm!AF72</f>
        <v>0</v>
      </c>
      <c r="AJ49" s="7">
        <f ca="1">+CEm!AG72</f>
        <v>0</v>
      </c>
      <c r="AK49" s="7">
        <f ca="1">+CEm!AH72</f>
        <v>0</v>
      </c>
      <c r="AL49" s="7">
        <f ca="1">+CEm!AI72</f>
        <v>0</v>
      </c>
      <c r="AM49" s="7">
        <f ca="1">+CEm!AJ72</f>
        <v>0</v>
      </c>
      <c r="AN49" s="7">
        <f ca="1">+CEm!AK72</f>
        <v>0</v>
      </c>
      <c r="AO49" s="7">
        <f ca="1">+CEm!AL72</f>
        <v>0</v>
      </c>
    </row>
    <row r="50" spans="5:41" x14ac:dyDescent="0.3">
      <c r="E50" s="25" t="s">
        <v>435</v>
      </c>
      <c r="F50" s="8">
        <f>SUM(F47:F49)</f>
        <v>-100</v>
      </c>
      <c r="G50" s="8">
        <f t="shared" ref="G50:AO50" si="6">SUM(G47:G49)</f>
        <v>1889.6159657827679</v>
      </c>
      <c r="H50" s="8">
        <f t="shared" si="6"/>
        <v>1908.0728757877889</v>
      </c>
      <c r="I50" s="8">
        <f t="shared" si="6"/>
        <v>1985.9892388053399</v>
      </c>
      <c r="J50" s="8">
        <f t="shared" si="6"/>
        <v>1792.9559503103176</v>
      </c>
      <c r="K50" s="8">
        <f t="shared" si="6"/>
        <v>1808.8519671840247</v>
      </c>
      <c r="L50" s="8">
        <f t="shared" si="6"/>
        <v>1847.1817506540913</v>
      </c>
      <c r="M50" s="8">
        <f t="shared" si="6"/>
        <v>1862.8518266930323</v>
      </c>
      <c r="N50" s="8">
        <f t="shared" si="6"/>
        <v>1878.4566107484779</v>
      </c>
      <c r="O50" s="8">
        <f t="shared" si="6"/>
        <v>1893.9963748703594</v>
      </c>
      <c r="P50" s="8">
        <f t="shared" si="6"/>
        <v>1909.4713899750661</v>
      </c>
      <c r="Q50" s="8">
        <f t="shared" si="6"/>
        <v>1924.8819258501701</v>
      </c>
      <c r="R50" s="8">
        <f t="shared" ca="1" si="6"/>
        <v>1940.2282511591277</v>
      </c>
      <c r="S50" s="8">
        <f t="shared" ca="1" si="6"/>
        <v>1956.1106334459646</v>
      </c>
      <c r="T50" s="8">
        <f t="shared" ca="1" si="6"/>
        <v>2006.7068391399393</v>
      </c>
      <c r="U50" s="8">
        <f t="shared" ca="1" si="6"/>
        <v>2005.27922731019</v>
      </c>
      <c r="V50" s="8">
        <f t="shared" ca="1" si="6"/>
        <v>1853.8575638630639</v>
      </c>
      <c r="W50" s="8">
        <f t="shared" ca="1" si="6"/>
        <v>1840.5668240136345</v>
      </c>
      <c r="X50" s="8">
        <f t="shared" ca="1" si="6"/>
        <v>1917.1641077538941</v>
      </c>
      <c r="Y50" s="8">
        <f t="shared" ca="1" si="6"/>
        <v>1903.6095906382525</v>
      </c>
      <c r="Z50" s="8">
        <f t="shared" ca="1" si="6"/>
        <v>1890.1115506772596</v>
      </c>
      <c r="AA50" s="8">
        <f t="shared" ca="1" si="6"/>
        <v>1876.669752549438</v>
      </c>
      <c r="AB50" s="8">
        <f t="shared" ca="1" si="6"/>
        <v>1863.2839619138151</v>
      </c>
      <c r="AC50" s="8">
        <f t="shared" ca="1" si="6"/>
        <v>1868.7181784802622</v>
      </c>
      <c r="AD50" s="8">
        <f t="shared" ca="1" si="6"/>
        <v>1855.365519403261</v>
      </c>
      <c r="AE50" s="8">
        <f t="shared" ca="1" si="6"/>
        <v>1842.6744964057473</v>
      </c>
      <c r="AF50" s="8">
        <f t="shared" ca="1" si="6"/>
        <v>1894.5419094156402</v>
      </c>
      <c r="AG50" s="8">
        <f t="shared" ca="1" si="6"/>
        <v>1881.9068214597416</v>
      </c>
      <c r="AH50" s="8">
        <f t="shared" ca="1" si="6"/>
        <v>1869.3243797036594</v>
      </c>
      <c r="AI50" s="8">
        <f t="shared" ca="1" si="6"/>
        <v>1856.7943647882275</v>
      </c>
      <c r="AJ50" s="8">
        <f t="shared" ca="1" si="6"/>
        <v>1921.1773658963004</v>
      </c>
      <c r="AK50" s="8">
        <f t="shared" ca="1" si="6"/>
        <v>1908.3896302050659</v>
      </c>
      <c r="AL50" s="8">
        <f t="shared" ca="1" si="6"/>
        <v>1895.655176745878</v>
      </c>
      <c r="AM50" s="8">
        <f t="shared" ca="1" si="6"/>
        <v>1882.9737835094368</v>
      </c>
      <c r="AN50" s="8">
        <f t="shared" ca="1" si="6"/>
        <v>1870.3452294114807</v>
      </c>
      <c r="AO50" s="8">
        <f t="shared" ca="1" si="6"/>
        <v>1881.6945249370274</v>
      </c>
    </row>
    <row r="52" spans="5:41" x14ac:dyDescent="0.3">
      <c r="E52" s="25" t="s">
        <v>122</v>
      </c>
      <c r="F52" s="7">
        <f>-CEm!C77-CEm!C78+SPm!C15-SPm!D15+SPm!D58-SPm!C58</f>
        <v>0</v>
      </c>
      <c r="G52" s="7">
        <f>-CEm!D77-CEm!D78+SPm!D15-SPm!E15+SPm!E58-SPm!D58</f>
        <v>0</v>
      </c>
      <c r="H52" s="7">
        <f>-CEm!E77-CEm!E78+SPm!E15-SPm!F15+SPm!F58-SPm!E58</f>
        <v>0</v>
      </c>
      <c r="I52" s="7">
        <f>-CEm!F77-CEm!F78+SPm!F15-SPm!G15+SPm!G58-SPm!F58</f>
        <v>0</v>
      </c>
      <c r="J52" s="7">
        <f>-CEm!G77-CEm!G78+SPm!G15-SPm!H15+SPm!H58-SPm!G58</f>
        <v>0</v>
      </c>
      <c r="K52" s="7">
        <f>-CEm!H77-CEm!H78+SPm!H15-SPm!I15+SPm!I58-SPm!H58</f>
        <v>0</v>
      </c>
      <c r="L52" s="7">
        <f>-CEm!I77-CEm!I78+SPm!I15-SPm!J15+SPm!J58-SPm!I58</f>
        <v>0</v>
      </c>
      <c r="M52" s="7">
        <f>-CEm!J77-CEm!J78+SPm!J15-SPm!K15+SPm!K58-SPm!J58</f>
        <v>0</v>
      </c>
      <c r="N52" s="7">
        <f>-CEm!K77-CEm!K78+SPm!K15-SPm!L15+SPm!L58-SPm!K58</f>
        <v>0</v>
      </c>
      <c r="O52" s="7">
        <f>-CEm!L77-CEm!L78+SPm!L15-SPm!M15+SPm!M58-SPm!L58</f>
        <v>0</v>
      </c>
      <c r="P52" s="7">
        <f>-CEm!M77-CEm!M78+SPm!M15-SPm!N15+SPm!N58-SPm!M58</f>
        <v>0</v>
      </c>
      <c r="Q52" s="7">
        <f ca="1">-CEm!N77-CEm!N78+SPm!N15-SPm!O15+SPm!O58-SPm!N58</f>
        <v>0</v>
      </c>
      <c r="R52" s="7">
        <f ca="1">-CEm!O77-CEm!O78+SPm!O15-SPm!P15+SPm!P58-SPm!O58</f>
        <v>0</v>
      </c>
      <c r="S52" s="7">
        <f ca="1">-CEm!P77-CEm!P78+SPm!P15-SPm!Q15+SPm!Q58-SPm!P58</f>
        <v>0</v>
      </c>
      <c r="T52" s="7">
        <f ca="1">-CEm!Q77-CEm!Q78+SPm!Q15-SPm!R15+SPm!R58-SPm!Q58</f>
        <v>0</v>
      </c>
      <c r="U52" s="7">
        <f ca="1">-CEm!R77-CEm!R78+SPm!R15-SPm!S15+SPm!S58-SPm!R58</f>
        <v>0</v>
      </c>
      <c r="V52" s="7">
        <f ca="1">-CEm!S77-CEm!S78+SPm!S15-SPm!T15+SPm!T58-SPm!S58</f>
        <v>0</v>
      </c>
      <c r="W52" s="7">
        <f ca="1">-CEm!T77-CEm!T78+SPm!T15-SPm!U15+SPm!U58-SPm!T58</f>
        <v>-10507.970521675874</v>
      </c>
      <c r="X52" s="7">
        <f ca="1">-CEm!U77-CEm!U78+SPm!U15-SPm!V15+SPm!V58-SPm!U58</f>
        <v>0</v>
      </c>
      <c r="Y52" s="7">
        <f ca="1">-CEm!V77-CEm!V78+SPm!V15-SPm!W15+SPm!W58-SPm!V58</f>
        <v>0</v>
      </c>
      <c r="Z52" s="7">
        <f ca="1">-CEm!W77-CEm!W78+SPm!W15-SPm!X15+SPm!X58-SPm!W58</f>
        <v>0</v>
      </c>
      <c r="AA52" s="7">
        <f ca="1">-CEm!X77-CEm!X78+SPm!X15-SPm!Y15+SPm!Y58-SPm!X58</f>
        <v>0</v>
      </c>
      <c r="AB52" s="7">
        <f ca="1">-CEm!Y77-CEm!Y78+SPm!Y15-SPm!Z15+SPm!Z58-SPm!Y58</f>
        <v>-4503.415937861093</v>
      </c>
      <c r="AC52" s="7">
        <f ca="1">-CEm!Z77-CEm!Z78+SPm!Z15-SPm!AA15+SPm!AA58-SPm!Z58</f>
        <v>0</v>
      </c>
      <c r="AD52" s="7">
        <f ca="1">-CEm!AA77-CEm!AA78+SPm!AA15-SPm!AB15+SPm!AB58-SPm!AA58</f>
        <v>0</v>
      </c>
      <c r="AE52" s="7">
        <f ca="1">-CEm!AB77-CEm!AB78+SPm!AB15-SPm!AC15+SPm!AC58-SPm!AB58</f>
        <v>0</v>
      </c>
      <c r="AF52" s="7">
        <f ca="1">-CEm!AC77-CEm!AC78+SPm!AC15-SPm!AD15+SPm!AD58-SPm!AC58</f>
        <v>0</v>
      </c>
      <c r="AG52" s="7">
        <f ca="1">-CEm!AD77-CEm!AD78+SPm!AD15-SPm!AE15+SPm!AE58-SPm!AD58</f>
        <v>0</v>
      </c>
      <c r="AH52" s="7">
        <f ca="1">-CEm!AE77-CEm!AE78+SPm!AE15-SPm!AF15+SPm!AF58-SPm!AE58</f>
        <v>0</v>
      </c>
      <c r="AI52" s="7">
        <f ca="1">-CEm!AF77-CEm!AF78+SPm!AF15-SPm!AG15+SPm!AG58-SPm!AF58</f>
        <v>-5892.43593316443</v>
      </c>
      <c r="AJ52" s="7">
        <f ca="1">-CEm!AG77-CEm!AG78+SPm!AG15-SPm!AH15+SPm!AH58-SPm!AG58</f>
        <v>0</v>
      </c>
      <c r="AK52" s="7">
        <f ca="1">-CEm!AH77-CEm!AH78+SPm!AH15-SPm!AI15+SPm!AI58-SPm!AH58</f>
        <v>0</v>
      </c>
      <c r="AL52" s="7">
        <f ca="1">-CEm!AI77-CEm!AI78+SPm!AI15-SPm!AJ15+SPm!AJ58-SPm!AI58</f>
        <v>0</v>
      </c>
      <c r="AM52" s="7">
        <f ca="1">-CEm!AJ77-CEm!AJ78+SPm!AJ15-SPm!AK15+SPm!AK58-SPm!AJ58</f>
        <v>0</v>
      </c>
      <c r="AN52" s="7">
        <f ca="1">-CEm!AK77-CEm!AK78+SPm!AK15-SPm!AL15+SPm!AL58-SPm!AK58</f>
        <v>-5742.0553555426741</v>
      </c>
      <c r="AO52" s="7">
        <f ca="1">-CEm!AL77-CEm!AL78+SPm!AL15-SPm!AM15+SPm!AM58-SPm!AL58</f>
        <v>0</v>
      </c>
    </row>
    <row r="54" spans="5:41" x14ac:dyDescent="0.3">
      <c r="E54" s="25" t="s">
        <v>450</v>
      </c>
      <c r="F54" s="7">
        <f ca="1">+F24+F29+F40+F45+F50+F52</f>
        <v>-27509</v>
      </c>
      <c r="G54" s="7">
        <f t="shared" ref="G54:AO54" ca="1" si="7">+G24+G29+G40+G45+G50+G52</f>
        <v>-4428.4901890692799</v>
      </c>
      <c r="H54" s="7">
        <f t="shared" ca="1" si="7"/>
        <v>-18699.927124212212</v>
      </c>
      <c r="I54" s="7">
        <f t="shared" ca="1" si="7"/>
        <v>46327.989238805341</v>
      </c>
      <c r="J54" s="7">
        <f t="shared" ca="1" si="7"/>
        <v>-3815.0440496896827</v>
      </c>
      <c r="K54" s="7">
        <f t="shared" ca="1" si="7"/>
        <v>-9199.148032815976</v>
      </c>
      <c r="L54" s="7">
        <f t="shared" ca="1" si="7"/>
        <v>-3760.818249345909</v>
      </c>
      <c r="M54" s="7">
        <f t="shared" ca="1" si="7"/>
        <v>-3745.1481733069677</v>
      </c>
      <c r="N54" s="7">
        <f t="shared" ca="1" si="7"/>
        <v>-3729.5433892515221</v>
      </c>
      <c r="O54" s="7">
        <f t="shared" ca="1" si="7"/>
        <v>-3714.0036251296406</v>
      </c>
      <c r="P54" s="7">
        <f t="shared" ca="1" si="7"/>
        <v>-3698.5286100249341</v>
      </c>
      <c r="Q54" s="7">
        <f t="shared" ca="1" si="7"/>
        <v>-3683.1180741498301</v>
      </c>
      <c r="R54" s="7">
        <f t="shared" ca="1" si="7"/>
        <v>-3811.771748840878</v>
      </c>
      <c r="S54" s="7">
        <f t="shared" ca="1" si="7"/>
        <v>-12143.089366554035</v>
      </c>
      <c r="T54" s="7">
        <f t="shared" ca="1" si="7"/>
        <v>342.62683913993942</v>
      </c>
      <c r="U54" s="7">
        <f t="shared" ca="1" si="7"/>
        <v>60341.199227310186</v>
      </c>
      <c r="V54" s="7">
        <f t="shared" ca="1" si="7"/>
        <v>3189.7775638630637</v>
      </c>
      <c r="W54" s="7">
        <f t="shared" ca="1" si="7"/>
        <v>-18383.348097662241</v>
      </c>
      <c r="X54" s="7">
        <f t="shared" ca="1" si="7"/>
        <v>3253.0841077538944</v>
      </c>
      <c r="Y54" s="7">
        <f t="shared" ca="1" si="7"/>
        <v>3239.5295906382526</v>
      </c>
      <c r="Z54" s="7">
        <f t="shared" ca="1" si="7"/>
        <v>3226.0315506772595</v>
      </c>
      <c r="AA54" s="7">
        <f t="shared" ca="1" si="7"/>
        <v>3212.5897525494383</v>
      </c>
      <c r="AB54" s="7">
        <f t="shared" ca="1" si="7"/>
        <v>-1304.211975947278</v>
      </c>
      <c r="AC54" s="7">
        <f t="shared" ca="1" si="7"/>
        <v>3204.6381784802625</v>
      </c>
      <c r="AD54" s="7">
        <f t="shared" ca="1" si="7"/>
        <v>3045.8455194032567</v>
      </c>
      <c r="AE54" s="7">
        <f t="shared" ca="1" si="7"/>
        <v>-12448.179122374253</v>
      </c>
      <c r="AF54" s="7">
        <f t="shared" ca="1" si="7"/>
        <v>3032.4211094156353</v>
      </c>
      <c r="AG54" s="7">
        <f t="shared" ca="1" si="7"/>
        <v>3019.7860214597367</v>
      </c>
      <c r="AH54" s="7">
        <f t="shared" ca="1" si="7"/>
        <v>3007.2035797036547</v>
      </c>
      <c r="AI54" s="7">
        <f t="shared" ca="1" si="7"/>
        <v>-15451.92026593746</v>
      </c>
      <c r="AJ54" s="7">
        <f t="shared" ca="1" si="7"/>
        <v>3069.0565658962996</v>
      </c>
      <c r="AK54" s="7">
        <f t="shared" ca="1" si="7"/>
        <v>3056.268830205061</v>
      </c>
      <c r="AL54" s="7">
        <f t="shared" ca="1" si="7"/>
        <v>3043.5343767458735</v>
      </c>
      <c r="AM54" s="7">
        <f t="shared" ca="1" si="7"/>
        <v>3030.8529835094323</v>
      </c>
      <c r="AN54" s="7">
        <f t="shared" ca="1" si="7"/>
        <v>-2723.8309261311979</v>
      </c>
      <c r="AO54" s="7">
        <f t="shared" ca="1" si="7"/>
        <v>3029.5737249370227</v>
      </c>
    </row>
    <row r="56" spans="5:41" x14ac:dyDescent="0.3">
      <c r="F56" s="7">
        <f>+SPm!D9-SPm!C9+SPm!C49-SPm!D49</f>
        <v>-27509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workbookViewId="0">
      <selection activeCell="L15" sqref="L15"/>
    </sheetView>
  </sheetViews>
  <sheetFormatPr defaultRowHeight="14.4" x14ac:dyDescent="0.3"/>
  <cols>
    <col min="1" max="1" width="12.6640625" style="16" customWidth="1"/>
    <col min="4" max="4" width="38.5546875" bestFit="1" customWidth="1"/>
    <col min="5" max="7" width="10.5546875" bestFit="1" customWidth="1"/>
  </cols>
  <sheetData>
    <row r="1" spans="4:7" s="16" customFormat="1" ht="11.7" customHeight="1" x14ac:dyDescent="0.25"/>
    <row r="2" spans="4:7" s="16" customFormat="1" ht="11.7" customHeight="1" x14ac:dyDescent="0.25"/>
    <row r="3" spans="4:7" s="16" customFormat="1" ht="11.7" customHeight="1" x14ac:dyDescent="0.25"/>
    <row r="4" spans="4:7" s="16" customFormat="1" ht="11.7" customHeight="1" x14ac:dyDescent="0.25"/>
    <row r="5" spans="4:7" s="16" customFormat="1" ht="11.7" customHeight="1" x14ac:dyDescent="0.25"/>
    <row r="6" spans="4:7" x14ac:dyDescent="0.3">
      <c r="E6" s="265">
        <f>+SPm!AO6</f>
        <v>2017</v>
      </c>
      <c r="F6" s="265">
        <f>+SPm!AP6</f>
        <v>2018</v>
      </c>
      <c r="G6" s="265">
        <f>+SPm!AQ6</f>
        <v>2019</v>
      </c>
    </row>
    <row r="7" spans="4:7" x14ac:dyDescent="0.3">
      <c r="D7" s="17" t="s">
        <v>451</v>
      </c>
    </row>
    <row r="8" spans="4:7" x14ac:dyDescent="0.3">
      <c r="D8" s="261" t="s">
        <v>452</v>
      </c>
      <c r="E8" s="262">
        <f ca="1">+SPm!AO24+SPm!AO35+SPm!AO42</f>
        <v>437250.83333333331</v>
      </c>
      <c r="F8" s="262">
        <f ca="1">+SPm!AP24+SPm!AP35+SPm!AP42</f>
        <v>331500.6333333333</v>
      </c>
      <c r="G8" s="262">
        <f ca="1">+SPm!AQ24+SPm!AQ35+SPm!AQ42</f>
        <v>285750.43333333323</v>
      </c>
    </row>
    <row r="9" spans="4:7" x14ac:dyDescent="0.3">
      <c r="D9" s="261" t="s">
        <v>453</v>
      </c>
      <c r="E9" s="262">
        <f ca="1">+SPm!AO9+SPm!AO12+SPm!AO19</f>
        <v>683310</v>
      </c>
      <c r="F9" s="262">
        <f ca="1">+SPm!AP9+SPm!AP12+SPm!AP19</f>
        <v>704355</v>
      </c>
      <c r="G9" s="262">
        <f ca="1">+SPm!AQ9+SPm!AQ12+SPm!AQ19</f>
        <v>704703.05853116256</v>
      </c>
    </row>
    <row r="10" spans="4:7" x14ac:dyDescent="0.3">
      <c r="D10" s="17" t="s">
        <v>454</v>
      </c>
      <c r="E10" s="263">
        <f ca="1">SUM(E8:E9)</f>
        <v>1120560.8333333333</v>
      </c>
      <c r="F10" s="263">
        <f t="shared" ref="F10:G10" ca="1" si="0">SUM(F8:F9)</f>
        <v>1035855.6333333333</v>
      </c>
      <c r="G10" s="263">
        <f t="shared" ca="1" si="0"/>
        <v>990453.49186449579</v>
      </c>
    </row>
    <row r="11" spans="4:7" x14ac:dyDescent="0.3">
      <c r="D11" s="17" t="s">
        <v>455</v>
      </c>
    </row>
    <row r="12" spans="4:7" x14ac:dyDescent="0.3">
      <c r="D12" s="261" t="s">
        <v>456</v>
      </c>
      <c r="E12" s="262">
        <f ca="1">+SPm!AO68</f>
        <v>24720.465980226305</v>
      </c>
      <c r="F12" s="262">
        <f ca="1">+SPm!AP68</f>
        <v>-28005.679798066732</v>
      </c>
      <c r="G12" s="262">
        <f ca="1">+SPm!AQ68</f>
        <v>-91505.311924260532</v>
      </c>
    </row>
    <row r="13" spans="4:7" x14ac:dyDescent="0.3">
      <c r="D13" s="261" t="s">
        <v>457</v>
      </c>
      <c r="E13" s="262">
        <f>+SPm!AO61</f>
        <v>155071.89384514795</v>
      </c>
      <c r="F13" s="262">
        <f>+SPm!AP61</f>
        <v>150343.09384514802</v>
      </c>
      <c r="G13" s="262">
        <f>+SPm!AQ61</f>
        <v>165766.90584514802</v>
      </c>
    </row>
    <row r="14" spans="4:7" x14ac:dyDescent="0.3">
      <c r="D14" s="261" t="s">
        <v>478</v>
      </c>
      <c r="E14" s="262">
        <f ca="1">+SPm!AO51+SPm!AO48</f>
        <v>910768.47350795916</v>
      </c>
      <c r="F14" s="262">
        <f ca="1">+SPm!AP51+SPm!AP48</f>
        <v>883518.21928625193</v>
      </c>
      <c r="G14" s="262">
        <f ca="1">+SPm!AQ51+SPm!AQ48</f>
        <v>886191.89794360823</v>
      </c>
    </row>
    <row r="15" spans="4:7" x14ac:dyDescent="0.3">
      <c r="D15" s="17" t="s">
        <v>454</v>
      </c>
      <c r="E15" s="263">
        <f ca="1">SUM(E12:E14)</f>
        <v>1090560.8333333335</v>
      </c>
      <c r="F15" s="263">
        <f t="shared" ref="F15:G15" ca="1" si="1">SUM(F12:F14)</f>
        <v>1005855.6333333332</v>
      </c>
      <c r="G15" s="263">
        <f t="shared" ca="1" si="1"/>
        <v>960453.49186449568</v>
      </c>
    </row>
    <row r="19" spans="4:7" x14ac:dyDescent="0.3">
      <c r="D19" s="17" t="s">
        <v>458</v>
      </c>
      <c r="E19" s="265">
        <f>+E6</f>
        <v>2017</v>
      </c>
      <c r="F19" s="265">
        <f t="shared" ref="F19:G19" si="2">+F6</f>
        <v>2018</v>
      </c>
      <c r="G19" s="265">
        <f t="shared" si="2"/>
        <v>2019</v>
      </c>
    </row>
    <row r="20" spans="4:7" ht="15.6" x14ac:dyDescent="0.3">
      <c r="D20" s="264"/>
    </row>
    <row r="21" spans="4:7" x14ac:dyDescent="0.3">
      <c r="D21" s="261" t="s">
        <v>459</v>
      </c>
      <c r="E21" s="262">
        <f>+CEm!AN10</f>
        <v>961100</v>
      </c>
      <c r="F21" s="262">
        <f>+CEm!AO10</f>
        <v>1173000</v>
      </c>
      <c r="G21" s="262">
        <f>+CEm!AP10</f>
        <v>1173000</v>
      </c>
    </row>
    <row r="22" spans="4:7" x14ac:dyDescent="0.3">
      <c r="D22" s="261" t="s">
        <v>460</v>
      </c>
      <c r="E22" s="262">
        <f>+CEm!AN15+CEm!AN22+CEm!AN45</f>
        <v>761510</v>
      </c>
      <c r="F22" s="262">
        <f>+CEm!AO15+CEm!AO22+CEm!AO45</f>
        <v>919320</v>
      </c>
      <c r="G22" s="262">
        <f>+CEm!AP15+CEm!AP22+CEm!AP45</f>
        <v>919260</v>
      </c>
    </row>
    <row r="23" spans="4:7" x14ac:dyDescent="0.3">
      <c r="D23" s="17" t="s">
        <v>461</v>
      </c>
      <c r="E23" s="263">
        <f>+E21-E22</f>
        <v>199590</v>
      </c>
      <c r="F23" s="263">
        <f t="shared" ref="F23:G23" si="3">+F21-F22</f>
        <v>253680</v>
      </c>
      <c r="G23" s="263">
        <f t="shared" si="3"/>
        <v>253740</v>
      </c>
    </row>
    <row r="25" spans="4:7" x14ac:dyDescent="0.3">
      <c r="D25" s="261" t="s">
        <v>462</v>
      </c>
      <c r="E25" s="262">
        <f>+CEm!AN49</f>
        <v>279216</v>
      </c>
      <c r="F25" s="262">
        <f>+CEm!AO49</f>
        <v>282008.16000000009</v>
      </c>
      <c r="G25" s="262">
        <f>+CEm!AP49</f>
        <v>284828.24160000001</v>
      </c>
    </row>
    <row r="26" spans="4:7" x14ac:dyDescent="0.3">
      <c r="D26" s="17" t="s">
        <v>463</v>
      </c>
      <c r="E26" s="263">
        <f>+E23-E25</f>
        <v>-79626</v>
      </c>
      <c r="F26" s="263">
        <f t="shared" ref="F26:G26" si="4">+F23-F25</f>
        <v>-28328.160000000091</v>
      </c>
      <c r="G26" s="263">
        <f t="shared" si="4"/>
        <v>-31088.241600000008</v>
      </c>
    </row>
    <row r="28" spans="4:7" x14ac:dyDescent="0.3">
      <c r="D28" s="261" t="s">
        <v>464</v>
      </c>
      <c r="E28" s="262">
        <f ca="1">+CEm!AN59</f>
        <v>45750.166666666664</v>
      </c>
      <c r="F28" s="262">
        <f ca="1">+CEm!AO59</f>
        <v>45750.2</v>
      </c>
      <c r="G28" s="262">
        <f ca="1">+CEm!AP59</f>
        <v>45750.2</v>
      </c>
    </row>
    <row r="29" spans="4:7" x14ac:dyDescent="0.3">
      <c r="D29" s="17" t="s">
        <v>465</v>
      </c>
      <c r="E29" s="263">
        <f ca="1">+E26-E28</f>
        <v>-125376.16666666666</v>
      </c>
      <c r="F29" s="263">
        <f t="shared" ref="F29:G29" ca="1" si="5">+F26-F28</f>
        <v>-74078.360000000088</v>
      </c>
      <c r="G29" s="263">
        <f t="shared" ca="1" si="5"/>
        <v>-76838.441600000006</v>
      </c>
    </row>
    <row r="31" spans="4:7" x14ac:dyDescent="0.3">
      <c r="D31" s="261" t="s">
        <v>466</v>
      </c>
      <c r="E31" s="262">
        <f>+CEm!AN73</f>
        <v>20602.325876661442</v>
      </c>
      <c r="F31" s="262">
        <f ca="1">+CEm!AO73</f>
        <v>22922.306480944841</v>
      </c>
      <c r="G31" s="262">
        <f ca="1">+CEm!AP73</f>
        <v>22560.843201881464</v>
      </c>
    </row>
    <row r="32" spans="4:7" x14ac:dyDescent="0.3">
      <c r="D32" s="17" t="s">
        <v>467</v>
      </c>
      <c r="E32" s="263">
        <f ca="1">+E29+E31</f>
        <v>-104773.84079000521</v>
      </c>
      <c r="F32" s="263">
        <f t="shared" ref="F32:G32" ca="1" si="6">+F29+F31</f>
        <v>-51156.053519055247</v>
      </c>
      <c r="G32" s="263">
        <f t="shared" ca="1" si="6"/>
        <v>-54277.598398118542</v>
      </c>
    </row>
    <row r="34" spans="4:7" x14ac:dyDescent="0.3">
      <c r="D34" s="261" t="s">
        <v>468</v>
      </c>
      <c r="E34" s="262">
        <f>+CEm!AN68</f>
        <v>12000</v>
      </c>
      <c r="F34" s="262">
        <f>+CEm!AO68</f>
        <v>8000</v>
      </c>
      <c r="G34" s="262">
        <f>+CEm!AP68</f>
        <v>0</v>
      </c>
    </row>
    <row r="35" spans="4:7" x14ac:dyDescent="0.3">
      <c r="D35" s="17" t="s">
        <v>469</v>
      </c>
      <c r="E35" s="263">
        <f ca="1">+E32+E34</f>
        <v>-92773.840790005212</v>
      </c>
      <c r="F35" s="263">
        <f t="shared" ref="F35:G35" ca="1" si="7">+F32+F34</f>
        <v>-43156.053519055247</v>
      </c>
      <c r="G35" s="263">
        <f t="shared" ca="1" si="7"/>
        <v>-54277.598398118542</v>
      </c>
    </row>
    <row r="37" spans="4:7" x14ac:dyDescent="0.3">
      <c r="D37" s="261" t="s">
        <v>470</v>
      </c>
      <c r="E37" s="262">
        <f ca="1">+CEm!AN77+CEm!AN78</f>
        <v>7505.6932297684816</v>
      </c>
      <c r="F37" s="262">
        <f ca="1">+CEm!AO77+CEm!AO78</f>
        <v>9570.0922592377938</v>
      </c>
      <c r="G37" s="262">
        <f ca="1">+CEm!AP77+CEm!AP78</f>
        <v>9222.0337280752574</v>
      </c>
    </row>
    <row r="38" spans="4:7" x14ac:dyDescent="0.3">
      <c r="D38" s="17" t="s">
        <v>471</v>
      </c>
      <c r="E38" s="263">
        <f ca="1">+E35-E37</f>
        <v>-100279.5340197737</v>
      </c>
      <c r="F38" s="263">
        <f t="shared" ref="F38:G38" ca="1" si="8">+F35-F37</f>
        <v>-52726.145778293037</v>
      </c>
      <c r="G38" s="263">
        <f t="shared" ca="1" si="8"/>
        <v>-63499.632126193799</v>
      </c>
    </row>
    <row r="43" spans="4:7" x14ac:dyDescent="0.3">
      <c r="D43" s="17" t="s">
        <v>472</v>
      </c>
      <c r="E43" s="265">
        <f>+E6</f>
        <v>2017</v>
      </c>
      <c r="F43" s="265">
        <f t="shared" ref="F43:G43" si="9">+F6</f>
        <v>2018</v>
      </c>
      <c r="G43" s="265">
        <f t="shared" si="9"/>
        <v>2019</v>
      </c>
    </row>
    <row r="44" spans="4:7" x14ac:dyDescent="0.3">
      <c r="D44" s="261" t="s">
        <v>473</v>
      </c>
      <c r="E44" s="266">
        <f ca="1">+E29/E10</f>
        <v>-0.1118869792135337</v>
      </c>
      <c r="F44" s="266">
        <f t="shared" ref="F44:G44" ca="1" si="10">+F29/F10</f>
        <v>-7.1514173998957278E-2</v>
      </c>
      <c r="G44" s="266">
        <f t="shared" ca="1" si="10"/>
        <v>-7.7579050638060948E-2</v>
      </c>
    </row>
    <row r="45" spans="4:7" x14ac:dyDescent="0.3">
      <c r="D45" s="261" t="s">
        <v>474</v>
      </c>
      <c r="E45" s="266">
        <f ca="1">+E38/E12</f>
        <v>-4.0565389867645072</v>
      </c>
      <c r="F45" s="266">
        <f t="shared" ref="F45:G45" ca="1" si="11">+F38/F12</f>
        <v>1.8826947304429578</v>
      </c>
      <c r="G45" s="266">
        <f t="shared" ca="1" si="11"/>
        <v>0.69394476441709529</v>
      </c>
    </row>
    <row r="46" spans="4:7" x14ac:dyDescent="0.3">
      <c r="D46" s="261"/>
    </row>
    <row r="50" spans="4:7" x14ac:dyDescent="0.3">
      <c r="D50" s="17" t="s">
        <v>475</v>
      </c>
      <c r="E50" s="265">
        <f>+E43</f>
        <v>2017</v>
      </c>
      <c r="F50" s="265">
        <f t="shared" ref="F50:G50" si="12">+F43</f>
        <v>2018</v>
      </c>
      <c r="G50" s="265">
        <f t="shared" si="12"/>
        <v>2019</v>
      </c>
    </row>
    <row r="52" spans="4:7" x14ac:dyDescent="0.3">
      <c r="D52" s="261" t="s">
        <v>476</v>
      </c>
      <c r="E52" s="267">
        <f ca="1">+E9-E14</f>
        <v>-227458.47350795916</v>
      </c>
      <c r="F52" s="267">
        <f t="shared" ref="F52:G52" ca="1" si="13">+F9-F14</f>
        <v>-179163.21928625193</v>
      </c>
      <c r="G52" s="267">
        <f t="shared" ca="1" si="13"/>
        <v>-181488.83941244567</v>
      </c>
    </row>
    <row r="53" spans="4:7" x14ac:dyDescent="0.3">
      <c r="D53" s="261" t="s">
        <v>477</v>
      </c>
      <c r="E53" s="267">
        <f ca="1">+SPm!AO9+SPm!AO12-Indicatori!E14</f>
        <v>-232558.47350795916</v>
      </c>
      <c r="F53" s="267">
        <f ca="1">+SPm!AP9+SPm!AP12-Indicatori!F14</f>
        <v>-184263.21928625193</v>
      </c>
      <c r="G53" s="267">
        <f ca="1">+SPm!AQ9+SPm!AQ12-Indicatori!G14</f>
        <v>-186588.83941244567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98"/>
  <sheetViews>
    <sheetView showGridLines="0" workbookViewId="0">
      <pane xSplit="2" ySplit="6" topLeftCell="C39" activePane="bottomRight" state="frozen"/>
      <selection pane="topRight" activeCell="B1" sqref="B1"/>
      <selection pane="bottomLeft" activeCell="A3" sqref="A3"/>
      <selection pane="bottomRight" activeCell="AU17" sqref="AU17"/>
    </sheetView>
  </sheetViews>
  <sheetFormatPr defaultColWidth="9.33203125" defaultRowHeight="12" x14ac:dyDescent="0.25"/>
  <cols>
    <col min="1" max="1" width="10.6640625" style="16" customWidth="1"/>
    <col min="2" max="2" width="55.6640625" style="1" bestFit="1" customWidth="1"/>
    <col min="3" max="4" width="16.6640625" style="1" customWidth="1"/>
    <col min="5" max="5" width="11.33203125" style="1" bestFit="1" customWidth="1"/>
    <col min="6" max="25" width="10.5546875" style="1" bestFit="1" customWidth="1"/>
    <col min="26" max="39" width="11.88671875" style="1" bestFit="1" customWidth="1"/>
    <col min="40" max="40" width="9.33203125" style="1"/>
    <col min="41" max="42" width="10.5546875" style="1" bestFit="1" customWidth="1"/>
    <col min="43" max="43" width="10" style="1" bestFit="1" customWidth="1"/>
    <col min="44" max="16384" width="9.33203125" style="1"/>
  </cols>
  <sheetData>
    <row r="1" spans="2:43" s="16" customFormat="1" ht="11.7" customHeight="1" x14ac:dyDescent="0.25"/>
    <row r="2" spans="2:43" s="16" customFormat="1" ht="11.7" customHeight="1" x14ac:dyDescent="0.25"/>
    <row r="3" spans="2:43" s="16" customFormat="1" ht="11.7" customHeight="1" x14ac:dyDescent="0.25"/>
    <row r="4" spans="2:43" s="16" customFormat="1" x14ac:dyDescent="0.25"/>
    <row r="5" spans="2:43" s="16" customFormat="1" x14ac:dyDescent="0.25"/>
    <row r="6" spans="2:43" x14ac:dyDescent="0.25">
      <c r="B6" s="17" t="s">
        <v>53</v>
      </c>
      <c r="C6" s="18">
        <v>42735</v>
      </c>
      <c r="D6" s="18">
        <v>42766</v>
      </c>
      <c r="E6" s="18">
        <f>EOMONTH(D6,1)</f>
        <v>42794</v>
      </c>
      <c r="F6" s="18">
        <f t="shared" ref="F6:Z6" si="0">EOMONTH(E6,1)</f>
        <v>42825</v>
      </c>
      <c r="G6" s="18">
        <f t="shared" si="0"/>
        <v>42855</v>
      </c>
      <c r="H6" s="18">
        <f t="shared" si="0"/>
        <v>42886</v>
      </c>
      <c r="I6" s="18">
        <f t="shared" si="0"/>
        <v>42916</v>
      </c>
      <c r="J6" s="18">
        <f t="shared" si="0"/>
        <v>42947</v>
      </c>
      <c r="K6" s="18">
        <f t="shared" si="0"/>
        <v>42978</v>
      </c>
      <c r="L6" s="18">
        <f t="shared" si="0"/>
        <v>43008</v>
      </c>
      <c r="M6" s="18">
        <f t="shared" si="0"/>
        <v>43039</v>
      </c>
      <c r="N6" s="18">
        <f t="shared" si="0"/>
        <v>43069</v>
      </c>
      <c r="O6" s="18">
        <f t="shared" si="0"/>
        <v>43100</v>
      </c>
      <c r="P6" s="18">
        <f t="shared" si="0"/>
        <v>43131</v>
      </c>
      <c r="Q6" s="18">
        <f t="shared" si="0"/>
        <v>43159</v>
      </c>
      <c r="R6" s="18">
        <f t="shared" si="0"/>
        <v>43190</v>
      </c>
      <c r="S6" s="18">
        <f t="shared" si="0"/>
        <v>43220</v>
      </c>
      <c r="T6" s="18">
        <f t="shared" si="0"/>
        <v>43251</v>
      </c>
      <c r="U6" s="18">
        <f t="shared" si="0"/>
        <v>43281</v>
      </c>
      <c r="V6" s="18">
        <f t="shared" si="0"/>
        <v>43312</v>
      </c>
      <c r="W6" s="18">
        <f t="shared" si="0"/>
        <v>43343</v>
      </c>
      <c r="X6" s="18">
        <f t="shared" si="0"/>
        <v>43373</v>
      </c>
      <c r="Y6" s="18">
        <f t="shared" si="0"/>
        <v>43404</v>
      </c>
      <c r="Z6" s="18">
        <f t="shared" si="0"/>
        <v>43434</v>
      </c>
      <c r="AA6" s="18">
        <f>EOMONTH(Z6,1)</f>
        <v>43465</v>
      </c>
      <c r="AB6" s="18">
        <f t="shared" ref="AB6:AI6" si="1">EOMONTH(AA6,1)</f>
        <v>43496</v>
      </c>
      <c r="AC6" s="18">
        <f t="shared" si="1"/>
        <v>43524</v>
      </c>
      <c r="AD6" s="18">
        <f t="shared" si="1"/>
        <v>43555</v>
      </c>
      <c r="AE6" s="18">
        <f t="shared" si="1"/>
        <v>43585</v>
      </c>
      <c r="AF6" s="18">
        <f t="shared" si="1"/>
        <v>43616</v>
      </c>
      <c r="AG6" s="18">
        <f t="shared" si="1"/>
        <v>43646</v>
      </c>
      <c r="AH6" s="18">
        <f t="shared" si="1"/>
        <v>43677</v>
      </c>
      <c r="AI6" s="18">
        <f t="shared" si="1"/>
        <v>43708</v>
      </c>
      <c r="AJ6" s="18">
        <f>EOMONTH(AI6,1)</f>
        <v>43738</v>
      </c>
      <c r="AK6" s="18">
        <f t="shared" ref="AK6:AM6" si="2">EOMONTH(AJ6,1)</f>
        <v>43769</v>
      </c>
      <c r="AL6" s="18">
        <f t="shared" si="2"/>
        <v>43799</v>
      </c>
      <c r="AM6" s="18">
        <f t="shared" si="2"/>
        <v>43830</v>
      </c>
      <c r="AO6" s="268">
        <f>+YEAR(D6)</f>
        <v>2017</v>
      </c>
      <c r="AP6" s="268">
        <f>+AO6+1</f>
        <v>2018</v>
      </c>
      <c r="AQ6" s="268">
        <f>+AP6+1</f>
        <v>2019</v>
      </c>
    </row>
    <row r="7" spans="2:43" x14ac:dyDescent="0.25">
      <c r="B7" s="17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2:43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43" x14ac:dyDescent="0.25">
      <c r="B9" s="17" t="s">
        <v>1</v>
      </c>
      <c r="C9" s="23">
        <f>+SP_Iniziale!D11</f>
        <v>0</v>
      </c>
      <c r="D9" s="23">
        <f>+IF('Flussi Cassa'!D39&gt;0,'Flussi Cassa'!D39,0)</f>
        <v>0</v>
      </c>
      <c r="E9" s="23">
        <f>+IF('Flussi Cassa'!E39&gt;0,'Flussi Cassa'!E39,0)</f>
        <v>0</v>
      </c>
      <c r="F9" s="23">
        <f>+IF('Flussi Cassa'!F39&gt;0,'Flussi Cassa'!F39,0)</f>
        <v>0</v>
      </c>
      <c r="G9" s="23">
        <f>+IF('Flussi Cassa'!G39&gt;0,'Flussi Cassa'!G39,0)</f>
        <v>0</v>
      </c>
      <c r="H9" s="23">
        <f>+IF('Flussi Cassa'!H39&gt;0,'Flussi Cassa'!H39,0)</f>
        <v>0</v>
      </c>
      <c r="I9" s="23">
        <f>+IF('Flussi Cassa'!I39&gt;0,'Flussi Cassa'!I39,0)</f>
        <v>0</v>
      </c>
      <c r="J9" s="23">
        <f>+IF('Flussi Cassa'!J39&gt;0,'Flussi Cassa'!J39,0)</f>
        <v>0</v>
      </c>
      <c r="K9" s="23">
        <f>+IF('Flussi Cassa'!K39&gt;0,'Flussi Cassa'!K39,0)</f>
        <v>0</v>
      </c>
      <c r="L9" s="23">
        <f>+IF('Flussi Cassa'!L39&gt;0,'Flussi Cassa'!L39,0)</f>
        <v>0</v>
      </c>
      <c r="M9" s="23">
        <f>+IF('Flussi Cassa'!M39&gt;0,'Flussi Cassa'!M39,0)</f>
        <v>0</v>
      </c>
      <c r="N9" s="23">
        <f>+IF('Flussi Cassa'!N39&gt;0,'Flussi Cassa'!N39,0)</f>
        <v>0</v>
      </c>
      <c r="O9" s="23">
        <f ca="1">+IF('Flussi Cassa'!O39&gt;0,'Flussi Cassa'!O39,0)</f>
        <v>0</v>
      </c>
      <c r="P9" s="23">
        <f ca="1">+IF('Flussi Cassa'!P39&gt;0,'Flussi Cassa'!P39,0)</f>
        <v>0</v>
      </c>
      <c r="Q9" s="23">
        <f ca="1">+IF('Flussi Cassa'!Q39&gt;0,'Flussi Cassa'!Q39,0)</f>
        <v>0</v>
      </c>
      <c r="R9" s="23">
        <f ca="1">+IF('Flussi Cassa'!R39&gt;0,'Flussi Cassa'!R39,0)</f>
        <v>0</v>
      </c>
      <c r="S9" s="23">
        <f ca="1">+IF('Flussi Cassa'!S39&gt;0,'Flussi Cassa'!S39,0)</f>
        <v>0</v>
      </c>
      <c r="T9" s="23">
        <f ca="1">+IF('Flussi Cassa'!T39&gt;0,'Flussi Cassa'!T39,0)</f>
        <v>0</v>
      </c>
      <c r="U9" s="23">
        <f ca="1">+IF('Flussi Cassa'!U39&gt;0,'Flussi Cassa'!U39,0)</f>
        <v>0</v>
      </c>
      <c r="V9" s="23">
        <f ca="1">+IF('Flussi Cassa'!V39&gt;0,'Flussi Cassa'!V39,0)</f>
        <v>0</v>
      </c>
      <c r="W9" s="23">
        <f ca="1">+IF('Flussi Cassa'!W39&gt;0,'Flussi Cassa'!W39,0)</f>
        <v>0</v>
      </c>
      <c r="X9" s="23">
        <f ca="1">+IF('Flussi Cassa'!X39&gt;0,'Flussi Cassa'!X39,0)</f>
        <v>0</v>
      </c>
      <c r="Y9" s="23">
        <f ca="1">+IF('Flussi Cassa'!Y39&gt;0,'Flussi Cassa'!Y39,0)</f>
        <v>0</v>
      </c>
      <c r="Z9" s="23">
        <f ca="1">+IF('Flussi Cassa'!Z39&gt;0,'Flussi Cassa'!Z39,0)</f>
        <v>0</v>
      </c>
      <c r="AA9" s="23">
        <f ca="1">+IF('Flussi Cassa'!AA39&gt;0,'Flussi Cassa'!AA39,0)</f>
        <v>0</v>
      </c>
      <c r="AB9" s="23">
        <f ca="1">+IF('Flussi Cassa'!AB39&gt;0,'Flussi Cassa'!AB39,0)</f>
        <v>0</v>
      </c>
      <c r="AC9" s="23">
        <f ca="1">+IF('Flussi Cassa'!AC39&gt;0,'Flussi Cassa'!AC39,0)</f>
        <v>0</v>
      </c>
      <c r="AD9" s="23">
        <f ca="1">+IF('Flussi Cassa'!AD39&gt;0,'Flussi Cassa'!AD39,0)</f>
        <v>0</v>
      </c>
      <c r="AE9" s="23">
        <f ca="1">+IF('Flussi Cassa'!AE39&gt;0,'Flussi Cassa'!AE39,0)</f>
        <v>0</v>
      </c>
      <c r="AF9" s="23">
        <f ca="1">+IF('Flussi Cassa'!AF39&gt;0,'Flussi Cassa'!AF39,0)</f>
        <v>0</v>
      </c>
      <c r="AG9" s="23">
        <f ca="1">+IF('Flussi Cassa'!AG39&gt;0,'Flussi Cassa'!AG39,0)</f>
        <v>0</v>
      </c>
      <c r="AH9" s="23">
        <f ca="1">+IF('Flussi Cassa'!AH39&gt;0,'Flussi Cassa'!AH39,0)</f>
        <v>0</v>
      </c>
      <c r="AI9" s="23">
        <f ca="1">+IF('Flussi Cassa'!AI39&gt;0,'Flussi Cassa'!AI39,0)</f>
        <v>0</v>
      </c>
      <c r="AJ9" s="23">
        <f ca="1">+IF('Flussi Cassa'!AJ39&gt;0,'Flussi Cassa'!AJ39,0)</f>
        <v>0</v>
      </c>
      <c r="AK9" s="23">
        <f ca="1">+IF('Flussi Cassa'!AK39&gt;0,'Flussi Cassa'!AK39,0)</f>
        <v>0</v>
      </c>
      <c r="AL9" s="23">
        <f ca="1">+IF('Flussi Cassa'!AL39&gt;0,'Flussi Cassa'!AL39,0)</f>
        <v>0</v>
      </c>
      <c r="AM9" s="23">
        <f ca="1">+IF('Flussi Cassa'!AM39&gt;0,'Flussi Cassa'!AM39,0)</f>
        <v>0</v>
      </c>
      <c r="AO9" s="23">
        <f ca="1">+O9</f>
        <v>0</v>
      </c>
      <c r="AP9" s="23">
        <f ca="1">+AA9</f>
        <v>0</v>
      </c>
      <c r="AQ9" s="23">
        <f ca="1">+AM9</f>
        <v>0</v>
      </c>
    </row>
    <row r="10" spans="2:43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O10" s="2"/>
      <c r="AP10" s="2"/>
      <c r="AQ10" s="2"/>
    </row>
    <row r="12" spans="2:43" x14ac:dyDescent="0.25">
      <c r="B12" s="17" t="s">
        <v>2</v>
      </c>
      <c r="C12" s="23">
        <f>SUM(C13:C17)</f>
        <v>580000</v>
      </c>
      <c r="D12" s="29">
        <f>SUM(D13:D17)</f>
        <v>678210</v>
      </c>
      <c r="E12" s="29">
        <f>SUM(E13:E17)</f>
        <v>678210</v>
      </c>
      <c r="F12" s="29">
        <f t="shared" ref="F12:Z12" si="3">SUM(F13:F17)</f>
        <v>678210</v>
      </c>
      <c r="G12" s="29">
        <f t="shared" si="3"/>
        <v>678210</v>
      </c>
      <c r="H12" s="29">
        <f t="shared" si="3"/>
        <v>678210</v>
      </c>
      <c r="I12" s="29">
        <f t="shared" si="3"/>
        <v>678210</v>
      </c>
      <c r="J12" s="29">
        <f t="shared" si="3"/>
        <v>678210</v>
      </c>
      <c r="K12" s="29">
        <f t="shared" si="3"/>
        <v>678210</v>
      </c>
      <c r="L12" s="29">
        <f t="shared" si="3"/>
        <v>678210</v>
      </c>
      <c r="M12" s="29">
        <f t="shared" si="3"/>
        <v>678210</v>
      </c>
      <c r="N12" s="29">
        <f t="shared" si="3"/>
        <v>678210</v>
      </c>
      <c r="O12" s="29">
        <f t="shared" ca="1" si="3"/>
        <v>678210</v>
      </c>
      <c r="P12" s="29">
        <f t="shared" ca="1" si="3"/>
        <v>699255</v>
      </c>
      <c r="Q12" s="29">
        <f t="shared" ca="1" si="3"/>
        <v>699255</v>
      </c>
      <c r="R12" s="29">
        <f t="shared" ca="1" si="3"/>
        <v>699255</v>
      </c>
      <c r="S12" s="29">
        <f t="shared" ca="1" si="3"/>
        <v>699255</v>
      </c>
      <c r="T12" s="29">
        <f t="shared" ca="1" si="3"/>
        <v>699255</v>
      </c>
      <c r="U12" s="29">
        <f t="shared" ca="1" si="3"/>
        <v>702257.27729190735</v>
      </c>
      <c r="V12" s="29">
        <f t="shared" ca="1" si="3"/>
        <v>702257.27729190735</v>
      </c>
      <c r="W12" s="29">
        <f t="shared" ca="1" si="3"/>
        <v>702257.27729190735</v>
      </c>
      <c r="X12" s="29">
        <f t="shared" ca="1" si="3"/>
        <v>702257.27729190735</v>
      </c>
      <c r="Y12" s="29">
        <f t="shared" ca="1" si="3"/>
        <v>702257.27729190735</v>
      </c>
      <c r="Z12" s="29">
        <f t="shared" ca="1" si="3"/>
        <v>706760.69322976843</v>
      </c>
      <c r="AA12" s="29">
        <f ca="1">SUM(AA13:AA17)</f>
        <v>699255</v>
      </c>
      <c r="AB12" s="29">
        <f t="shared" ref="AB12" ca="1" si="4">SUM(AB13:AB17)</f>
        <v>699255</v>
      </c>
      <c r="AC12" s="29">
        <f t="shared" ref="AC12" ca="1" si="5">SUM(AC13:AC17)</f>
        <v>699255</v>
      </c>
      <c r="AD12" s="29">
        <f t="shared" ref="AD12" ca="1" si="6">SUM(AD13:AD17)</f>
        <v>699255</v>
      </c>
      <c r="AE12" s="29">
        <f t="shared" ref="AE12" ca="1" si="7">SUM(AE13:AE17)</f>
        <v>699255</v>
      </c>
      <c r="AF12" s="29">
        <f t="shared" ref="AF12" ca="1" si="8">SUM(AF13:AF17)</f>
        <v>699255</v>
      </c>
      <c r="AG12" s="29">
        <f t="shared" ref="AG12" ca="1" si="9">SUM(AG13:AG17)</f>
        <v>703083.03690369509</v>
      </c>
      <c r="AH12" s="29">
        <f t="shared" ref="AH12" ca="1" si="10">SUM(AH13:AH17)</f>
        <v>703083.03690369509</v>
      </c>
      <c r="AI12" s="29">
        <f t="shared" ref="AI12" ca="1" si="11">SUM(AI13:AI17)</f>
        <v>703083.03690369509</v>
      </c>
      <c r="AJ12" s="29">
        <f ca="1">SUM(AJ13:AJ17)</f>
        <v>703083.03690369509</v>
      </c>
      <c r="AK12" s="29">
        <f t="shared" ref="AK12" ca="1" si="12">SUM(AK13:AK17)</f>
        <v>703083.03690369509</v>
      </c>
      <c r="AL12" s="29">
        <f t="shared" ref="AL12" ca="1" si="13">SUM(AL13:AL17)</f>
        <v>708825.09225923778</v>
      </c>
      <c r="AM12" s="29">
        <f t="shared" ref="AM12:AQ12" ca="1" si="14">SUM(AM13:AM17)</f>
        <v>699603.05853116256</v>
      </c>
      <c r="AO12" s="29">
        <f t="shared" ca="1" si="14"/>
        <v>678210</v>
      </c>
      <c r="AP12" s="29">
        <f t="shared" ca="1" si="14"/>
        <v>699255</v>
      </c>
      <c r="AQ12" s="29">
        <f t="shared" ca="1" si="14"/>
        <v>699603.05853116256</v>
      </c>
    </row>
    <row r="13" spans="2:43" x14ac:dyDescent="0.25">
      <c r="B13" s="20" t="s">
        <v>3</v>
      </c>
      <c r="C13" s="24">
        <f>+SP_Iniziale!D15</f>
        <v>550000</v>
      </c>
      <c r="D13" s="28">
        <f>+C13+'Variazioni Patrimoniali'!C9</f>
        <v>648210</v>
      </c>
      <c r="E13" s="28">
        <f>+D13+'Variazioni Patrimoniali'!D9</f>
        <v>648210</v>
      </c>
      <c r="F13" s="28">
        <f>+E13+'Variazioni Patrimoniali'!E9</f>
        <v>648210</v>
      </c>
      <c r="G13" s="28">
        <f>+F13+'Variazioni Patrimoniali'!F9</f>
        <v>648210</v>
      </c>
      <c r="H13" s="28">
        <f>+G13+'Variazioni Patrimoniali'!G9</f>
        <v>648210</v>
      </c>
      <c r="I13" s="28">
        <f>+H13+'Variazioni Patrimoniali'!H9</f>
        <v>648210</v>
      </c>
      <c r="J13" s="28">
        <f>+I13+'Variazioni Patrimoniali'!I9</f>
        <v>648210</v>
      </c>
      <c r="K13" s="28">
        <f>+J13+'Variazioni Patrimoniali'!J9</f>
        <v>648210</v>
      </c>
      <c r="L13" s="28">
        <f>+K13+'Variazioni Patrimoniali'!K9</f>
        <v>648210</v>
      </c>
      <c r="M13" s="28">
        <f>+L13+'Variazioni Patrimoniali'!L9</f>
        <v>648210</v>
      </c>
      <c r="N13" s="28">
        <f>+M13+'Variazioni Patrimoniali'!M9</f>
        <v>648210</v>
      </c>
      <c r="O13" s="28">
        <f>+N13+'Variazioni Patrimoniali'!N9</f>
        <v>648210</v>
      </c>
      <c r="P13" s="28">
        <f>+O13+'Variazioni Patrimoniali'!O9</f>
        <v>669255</v>
      </c>
      <c r="Q13" s="28">
        <f>+P13+'Variazioni Patrimoniali'!P9</f>
        <v>669255</v>
      </c>
      <c r="R13" s="28">
        <f>+Q13+'Variazioni Patrimoniali'!Q9</f>
        <v>669255</v>
      </c>
      <c r="S13" s="28">
        <f>+R13+'Variazioni Patrimoniali'!R9</f>
        <v>669255</v>
      </c>
      <c r="T13" s="28">
        <f>+S13+'Variazioni Patrimoniali'!S9</f>
        <v>669255</v>
      </c>
      <c r="U13" s="28">
        <f>+T13+'Variazioni Patrimoniali'!T9</f>
        <v>669255</v>
      </c>
      <c r="V13" s="28">
        <f>+U13+'Variazioni Patrimoniali'!U9</f>
        <v>669255</v>
      </c>
      <c r="W13" s="28">
        <f>+V13+'Variazioni Patrimoniali'!V9</f>
        <v>669255</v>
      </c>
      <c r="X13" s="28">
        <f>+W13+'Variazioni Patrimoniali'!W9</f>
        <v>669255</v>
      </c>
      <c r="Y13" s="28">
        <f>+X13+'Variazioni Patrimoniali'!X9</f>
        <v>669255</v>
      </c>
      <c r="Z13" s="28">
        <f>+Y13+'Variazioni Patrimoniali'!Y9</f>
        <v>669255</v>
      </c>
      <c r="AA13" s="28">
        <f>+Z13+'Variazioni Patrimoniali'!Z9</f>
        <v>669255</v>
      </c>
      <c r="AB13" s="28">
        <f>+AA13+'Variazioni Patrimoniali'!AA9</f>
        <v>669255</v>
      </c>
      <c r="AC13" s="28">
        <f>+AB13+'Variazioni Patrimoniali'!AB9</f>
        <v>669255</v>
      </c>
      <c r="AD13" s="28">
        <f>+AC13+'Variazioni Patrimoniali'!AC9</f>
        <v>669255</v>
      </c>
      <c r="AE13" s="28">
        <f>+AD13+'Variazioni Patrimoniali'!AD9</f>
        <v>669255</v>
      </c>
      <c r="AF13" s="28">
        <f>+AE13+'Variazioni Patrimoniali'!AE9</f>
        <v>669255</v>
      </c>
      <c r="AG13" s="28">
        <f>+AF13+'Variazioni Patrimoniali'!AF9</f>
        <v>669255</v>
      </c>
      <c r="AH13" s="28">
        <f>+AG13+'Variazioni Patrimoniali'!AG9</f>
        <v>669255</v>
      </c>
      <c r="AI13" s="28">
        <f>+AH13+'Variazioni Patrimoniali'!AH9</f>
        <v>669255</v>
      </c>
      <c r="AJ13" s="28">
        <f>+AI13+'Variazioni Patrimoniali'!AI9</f>
        <v>669255</v>
      </c>
      <c r="AK13" s="28">
        <f>+AJ13+'Variazioni Patrimoniali'!AJ9</f>
        <v>669255</v>
      </c>
      <c r="AL13" s="28">
        <f>+AK13+'Variazioni Patrimoniali'!AK9</f>
        <v>669255</v>
      </c>
      <c r="AM13" s="28">
        <f>+AL13+'Variazioni Patrimoniali'!AL9</f>
        <v>669255</v>
      </c>
      <c r="AO13" s="28">
        <f t="shared" ref="AO13:AO17" si="15">+O13</f>
        <v>648210</v>
      </c>
      <c r="AP13" s="28">
        <f t="shared" ref="AP13:AP17" si="16">+AA13</f>
        <v>669255</v>
      </c>
      <c r="AQ13" s="28">
        <f t="shared" ref="AQ13:AQ17" si="17">+AM13</f>
        <v>669255</v>
      </c>
    </row>
    <row r="14" spans="2:43" x14ac:dyDescent="0.25">
      <c r="B14" s="20" t="s">
        <v>4</v>
      </c>
      <c r="C14" s="24">
        <f>+SP_Iniziale!D16</f>
        <v>5000</v>
      </c>
      <c r="D14" s="24">
        <f>+C14+'Variazioni Patrimoniali'!C25</f>
        <v>5000</v>
      </c>
      <c r="E14" s="24">
        <f>+D14+'Variazioni Patrimoniali'!D25</f>
        <v>5000</v>
      </c>
      <c r="F14" s="24">
        <f>+E14+'Variazioni Patrimoniali'!E25</f>
        <v>5000</v>
      </c>
      <c r="G14" s="24">
        <f>+F14+'Variazioni Patrimoniali'!F25</f>
        <v>5000</v>
      </c>
      <c r="H14" s="24">
        <f>+G14+'Variazioni Patrimoniali'!G25</f>
        <v>5000</v>
      </c>
      <c r="I14" s="24">
        <f>+H14+'Variazioni Patrimoniali'!H25</f>
        <v>5000</v>
      </c>
      <c r="J14" s="24">
        <f>+I14+'Variazioni Patrimoniali'!I25</f>
        <v>5000</v>
      </c>
      <c r="K14" s="24">
        <f>+J14+'Variazioni Patrimoniali'!J25</f>
        <v>5000</v>
      </c>
      <c r="L14" s="24">
        <f>+K14+'Variazioni Patrimoniali'!K25</f>
        <v>5000</v>
      </c>
      <c r="M14" s="24">
        <f>+L14+'Variazioni Patrimoniali'!L25</f>
        <v>5000</v>
      </c>
      <c r="N14" s="24">
        <f>+M14+'Variazioni Patrimoniali'!M25</f>
        <v>5000</v>
      </c>
      <c r="O14" s="24">
        <f>+N14+'Variazioni Patrimoniali'!N25</f>
        <v>5000</v>
      </c>
      <c r="P14" s="24">
        <f>+O14+'Variazioni Patrimoniali'!O25</f>
        <v>5000</v>
      </c>
      <c r="Q14" s="24">
        <f>+P14+'Variazioni Patrimoniali'!P25</f>
        <v>5000</v>
      </c>
      <c r="R14" s="24">
        <f>+Q14+'Variazioni Patrimoniali'!Q25</f>
        <v>5000</v>
      </c>
      <c r="S14" s="24">
        <f>+R14+'Variazioni Patrimoniali'!R25</f>
        <v>5000</v>
      </c>
      <c r="T14" s="24">
        <f>+S14+'Variazioni Patrimoniali'!S25</f>
        <v>5000</v>
      </c>
      <c r="U14" s="24">
        <f>+T14+'Variazioni Patrimoniali'!T25</f>
        <v>5000</v>
      </c>
      <c r="V14" s="24">
        <f>+U14+'Variazioni Patrimoniali'!U25</f>
        <v>5000</v>
      </c>
      <c r="W14" s="24">
        <f>+V14+'Variazioni Patrimoniali'!V25</f>
        <v>5000</v>
      </c>
      <c r="X14" s="24">
        <f>+W14+'Variazioni Patrimoniali'!W25</f>
        <v>5000</v>
      </c>
      <c r="Y14" s="24">
        <f>+X14+'Variazioni Patrimoniali'!X25</f>
        <v>5000</v>
      </c>
      <c r="Z14" s="24">
        <f>+Y14+'Variazioni Patrimoniali'!Y25</f>
        <v>5000</v>
      </c>
      <c r="AA14" s="24">
        <f>+Z14+'Variazioni Patrimoniali'!Z25</f>
        <v>5000</v>
      </c>
      <c r="AB14" s="24">
        <f>+AA14+'Variazioni Patrimoniali'!AA25</f>
        <v>5000</v>
      </c>
      <c r="AC14" s="24">
        <f>+AB14+'Variazioni Patrimoniali'!AB25</f>
        <v>5000</v>
      </c>
      <c r="AD14" s="24">
        <f>+AC14+'Variazioni Patrimoniali'!AC25</f>
        <v>5000</v>
      </c>
      <c r="AE14" s="24">
        <f>+AD14+'Variazioni Patrimoniali'!AD25</f>
        <v>5000</v>
      </c>
      <c r="AF14" s="24">
        <f>+AE14+'Variazioni Patrimoniali'!AE25</f>
        <v>5000</v>
      </c>
      <c r="AG14" s="24">
        <f>+AF14+'Variazioni Patrimoniali'!AF25</f>
        <v>5000</v>
      </c>
      <c r="AH14" s="24">
        <f>+AG14+'Variazioni Patrimoniali'!AG25</f>
        <v>5000</v>
      </c>
      <c r="AI14" s="24">
        <f>+AH14+'Variazioni Patrimoniali'!AH25</f>
        <v>5000</v>
      </c>
      <c r="AJ14" s="24">
        <f>+AI14+'Variazioni Patrimoniali'!AI25</f>
        <v>5000</v>
      </c>
      <c r="AK14" s="24">
        <f>+AJ14+'Variazioni Patrimoniali'!AJ25</f>
        <v>5000</v>
      </c>
      <c r="AL14" s="24">
        <f>+AK14+'Variazioni Patrimoniali'!AK25</f>
        <v>5000</v>
      </c>
      <c r="AM14" s="24">
        <f>+AL14+'Variazioni Patrimoniali'!AL25</f>
        <v>5000</v>
      </c>
      <c r="AO14" s="24">
        <f t="shared" si="15"/>
        <v>5000</v>
      </c>
      <c r="AP14" s="24">
        <f t="shared" si="16"/>
        <v>5000</v>
      </c>
      <c r="AQ14" s="24">
        <f t="shared" si="17"/>
        <v>5000</v>
      </c>
    </row>
    <row r="15" spans="2:43" x14ac:dyDescent="0.25">
      <c r="B15" s="20" t="s">
        <v>5</v>
      </c>
      <c r="C15" s="24">
        <f>+SP_Iniziale!D17</f>
        <v>10000</v>
      </c>
      <c r="D15" s="24">
        <f>+C15+'Variazioni Patrimoniali'!C35</f>
        <v>10000</v>
      </c>
      <c r="E15" s="24">
        <f>+D15+'Variazioni Patrimoniali'!D35</f>
        <v>10000</v>
      </c>
      <c r="F15" s="24">
        <f>+E15+'Variazioni Patrimoniali'!E35</f>
        <v>10000</v>
      </c>
      <c r="G15" s="24">
        <f>+F15+'Variazioni Patrimoniali'!F35</f>
        <v>10000</v>
      </c>
      <c r="H15" s="24">
        <f>+G15+'Variazioni Patrimoniali'!G35</f>
        <v>10000</v>
      </c>
      <c r="I15" s="24">
        <f>+H15+'Variazioni Patrimoniali'!H35</f>
        <v>10000</v>
      </c>
      <c r="J15" s="24">
        <f>+I15+'Variazioni Patrimoniali'!I35</f>
        <v>10000</v>
      </c>
      <c r="K15" s="24">
        <f>+J15+'Variazioni Patrimoniali'!J35</f>
        <v>10000</v>
      </c>
      <c r="L15" s="24">
        <f>+K15+'Variazioni Patrimoniali'!K35</f>
        <v>10000</v>
      </c>
      <c r="M15" s="24">
        <f>+L15+'Variazioni Patrimoniali'!L35</f>
        <v>10000</v>
      </c>
      <c r="N15" s="24">
        <f>+M15+'Variazioni Patrimoniali'!M35</f>
        <v>10000</v>
      </c>
      <c r="O15" s="24">
        <f ca="1">+N15+'Variazioni Patrimoniali'!N35</f>
        <v>10000</v>
      </c>
      <c r="P15" s="24">
        <f ca="1">+O15+'Variazioni Patrimoniali'!O35</f>
        <v>10000</v>
      </c>
      <c r="Q15" s="24">
        <f ca="1">+P15+'Variazioni Patrimoniali'!P35</f>
        <v>10000</v>
      </c>
      <c r="R15" s="24">
        <f ca="1">+Q15+'Variazioni Patrimoniali'!Q35</f>
        <v>10000</v>
      </c>
      <c r="S15" s="24">
        <f ca="1">+R15+'Variazioni Patrimoniali'!R35</f>
        <v>10000</v>
      </c>
      <c r="T15" s="24">
        <f ca="1">+S15+'Variazioni Patrimoniali'!S35</f>
        <v>10000</v>
      </c>
      <c r="U15" s="24">
        <f ca="1">+T15+'Variazioni Patrimoniali'!T35</f>
        <v>13002.277291907392</v>
      </c>
      <c r="V15" s="24">
        <f ca="1">+U15+'Variazioni Patrimoniali'!U35</f>
        <v>13002.277291907392</v>
      </c>
      <c r="W15" s="24">
        <f ca="1">+V15+'Variazioni Patrimoniali'!V35</f>
        <v>13002.277291907392</v>
      </c>
      <c r="X15" s="24">
        <f ca="1">+W15+'Variazioni Patrimoniali'!W35</f>
        <v>13002.277291907392</v>
      </c>
      <c r="Y15" s="24">
        <f ca="1">+X15+'Variazioni Patrimoniali'!X35</f>
        <v>13002.277291907392</v>
      </c>
      <c r="Z15" s="24">
        <f ca="1">+Y15+'Variazioni Patrimoniali'!Y35</f>
        <v>17505.693229768483</v>
      </c>
      <c r="AA15" s="24">
        <f ca="1">+Z15+'Variazioni Patrimoniali'!Z35</f>
        <v>10000.000000000002</v>
      </c>
      <c r="AB15" s="24">
        <f ca="1">+AA15+'Variazioni Patrimoniali'!AA35</f>
        <v>10000.000000000002</v>
      </c>
      <c r="AC15" s="24">
        <f ca="1">+AB15+'Variazioni Patrimoniali'!AB35</f>
        <v>10000.000000000002</v>
      </c>
      <c r="AD15" s="24">
        <f ca="1">+AC15+'Variazioni Patrimoniali'!AC35</f>
        <v>10000.000000000002</v>
      </c>
      <c r="AE15" s="24">
        <f ca="1">+AD15+'Variazioni Patrimoniali'!AD35</f>
        <v>10000.000000000002</v>
      </c>
      <c r="AF15" s="24">
        <f ca="1">+AE15+'Variazioni Patrimoniali'!AE35</f>
        <v>10000.000000000002</v>
      </c>
      <c r="AG15" s="24">
        <f ca="1">+AF15+'Variazioni Patrimoniali'!AF35</f>
        <v>13828.036903695122</v>
      </c>
      <c r="AH15" s="24">
        <f ca="1">+AG15+'Variazioni Patrimoniali'!AG35</f>
        <v>13828.036903695122</v>
      </c>
      <c r="AI15" s="24">
        <f ca="1">+AH15+'Variazioni Patrimoniali'!AH35</f>
        <v>13828.036903695122</v>
      </c>
      <c r="AJ15" s="24">
        <f ca="1">+AI15+'Variazioni Patrimoniali'!AI35</f>
        <v>13828.036903695122</v>
      </c>
      <c r="AK15" s="24">
        <f ca="1">+AJ15+'Variazioni Patrimoniali'!AJ35</f>
        <v>13828.036903695122</v>
      </c>
      <c r="AL15" s="24">
        <f ca="1">+AK15+'Variazioni Patrimoniali'!AK35</f>
        <v>19570.092259237797</v>
      </c>
      <c r="AM15" s="24">
        <f ca="1">+AL15+'Variazioni Patrimoniali'!AL35</f>
        <v>10348.05853116254</v>
      </c>
      <c r="AO15" s="24">
        <f t="shared" ca="1" si="15"/>
        <v>10000</v>
      </c>
      <c r="AP15" s="24">
        <f t="shared" ca="1" si="16"/>
        <v>10000.000000000002</v>
      </c>
      <c r="AQ15" s="24">
        <f t="shared" ca="1" si="17"/>
        <v>10348.05853116254</v>
      </c>
    </row>
    <row r="16" spans="2:43" ht="16.5" customHeight="1" x14ac:dyDescent="0.25">
      <c r="B16" s="20" t="s">
        <v>6</v>
      </c>
      <c r="C16" s="24">
        <f>+SP_Iniziale!D18</f>
        <v>0</v>
      </c>
      <c r="D16" s="28">
        <f>+C16+'Modulo Iva'!D16</f>
        <v>0</v>
      </c>
      <c r="E16" s="28">
        <f>+D16+'Modulo Iva'!E16</f>
        <v>0</v>
      </c>
      <c r="F16" s="28">
        <f>+E16+'Modulo Iva'!F16</f>
        <v>0</v>
      </c>
      <c r="G16" s="28">
        <f>+F16+'Modulo Iva'!G16</f>
        <v>0</v>
      </c>
      <c r="H16" s="28">
        <f>+G16+'Modulo Iva'!H16</f>
        <v>0</v>
      </c>
      <c r="I16" s="28">
        <f>+H16+'Modulo Iva'!I16</f>
        <v>0</v>
      </c>
      <c r="J16" s="28">
        <f>+I16+'Modulo Iva'!J16</f>
        <v>0</v>
      </c>
      <c r="K16" s="28">
        <f>+J16+'Modulo Iva'!K16</f>
        <v>0</v>
      </c>
      <c r="L16" s="28">
        <f>+K16+'Modulo Iva'!L16</f>
        <v>0</v>
      </c>
      <c r="M16" s="28">
        <f>+L16+'Modulo Iva'!M16</f>
        <v>0</v>
      </c>
      <c r="N16" s="28">
        <f>+M16+'Modulo Iva'!N16</f>
        <v>0</v>
      </c>
      <c r="O16" s="28">
        <f>+N16+'Modulo Iva'!O16</f>
        <v>0</v>
      </c>
      <c r="P16" s="28">
        <f>+O16+'Modulo Iva'!P16</f>
        <v>0</v>
      </c>
      <c r="Q16" s="28">
        <f>+P16+'Modulo Iva'!Q16</f>
        <v>0</v>
      </c>
      <c r="R16" s="28">
        <f>+Q16+'Modulo Iva'!R16</f>
        <v>0</v>
      </c>
      <c r="S16" s="28">
        <f>+R16+'Modulo Iva'!S16</f>
        <v>0</v>
      </c>
      <c r="T16" s="28">
        <f>+S16+'Modulo Iva'!T16</f>
        <v>0</v>
      </c>
      <c r="U16" s="28">
        <f>+T16+'Modulo Iva'!U16</f>
        <v>0</v>
      </c>
      <c r="V16" s="28">
        <f>+U16+'Modulo Iva'!V16</f>
        <v>0</v>
      </c>
      <c r="W16" s="28">
        <f>+V16+'Modulo Iva'!W16</f>
        <v>0</v>
      </c>
      <c r="X16" s="28">
        <f>+W16+'Modulo Iva'!X16</f>
        <v>0</v>
      </c>
      <c r="Y16" s="28">
        <f>+X16+'Modulo Iva'!Y16</f>
        <v>0</v>
      </c>
      <c r="Z16" s="28">
        <f>+Y16+'Modulo Iva'!Z16</f>
        <v>0</v>
      </c>
      <c r="AA16" s="28">
        <f>+Z16+'Modulo Iva'!AA16</f>
        <v>0</v>
      </c>
      <c r="AB16" s="28">
        <f>+AA16+'Modulo Iva'!AB16</f>
        <v>0</v>
      </c>
      <c r="AC16" s="28">
        <f>+AB16+'Modulo Iva'!AC16</f>
        <v>0</v>
      </c>
      <c r="AD16" s="28">
        <f>+AC16+'Modulo Iva'!AD16</f>
        <v>0</v>
      </c>
      <c r="AE16" s="28">
        <f>+AD16+'Modulo Iva'!AE16</f>
        <v>0</v>
      </c>
      <c r="AF16" s="28">
        <f>+AE16+'Modulo Iva'!AF16</f>
        <v>0</v>
      </c>
      <c r="AG16" s="28">
        <f>+AF16+'Modulo Iva'!AG16</f>
        <v>0</v>
      </c>
      <c r="AH16" s="28">
        <f>+AG16+'Modulo Iva'!AH16</f>
        <v>0</v>
      </c>
      <c r="AI16" s="28">
        <f>+AH16+'Modulo Iva'!AI16</f>
        <v>0</v>
      </c>
      <c r="AJ16" s="28">
        <f>+AI16+'Modulo Iva'!AJ16</f>
        <v>0</v>
      </c>
      <c r="AK16" s="28">
        <f>+AJ16+'Modulo Iva'!AK16</f>
        <v>0</v>
      </c>
      <c r="AL16" s="28">
        <f>+AK16+'Modulo Iva'!AL16</f>
        <v>0</v>
      </c>
      <c r="AM16" s="28">
        <f>+AL16+'Modulo Iva'!AM16</f>
        <v>0</v>
      </c>
      <c r="AO16" s="28">
        <f t="shared" si="15"/>
        <v>0</v>
      </c>
      <c r="AP16" s="28">
        <f t="shared" si="16"/>
        <v>0</v>
      </c>
      <c r="AQ16" s="28">
        <f t="shared" si="17"/>
        <v>0</v>
      </c>
    </row>
    <row r="17" spans="2:43" x14ac:dyDescent="0.25">
      <c r="B17" s="20" t="s">
        <v>7</v>
      </c>
      <c r="C17" s="24">
        <f>+SP_Iniziale!D19+SP_Iniziale!D20</f>
        <v>15000</v>
      </c>
      <c r="D17" s="24">
        <f>+C17-SP_Iniziale!E20-SP_Iniziale!E19</f>
        <v>15000</v>
      </c>
      <c r="E17" s="24">
        <f>+D17-SP_Iniziale!F20-SP_Iniziale!F19</f>
        <v>15000</v>
      </c>
      <c r="F17" s="24">
        <f>+E17-SP_Iniziale!G20-SP_Iniziale!G19</f>
        <v>15000</v>
      </c>
      <c r="G17" s="24">
        <f>+F17-SP_Iniziale!H20-SP_Iniziale!H19</f>
        <v>15000</v>
      </c>
      <c r="H17" s="24">
        <f>+G17-SP_Iniziale!I20-SP_Iniziale!I19</f>
        <v>15000</v>
      </c>
      <c r="I17" s="24">
        <f>+H17-SP_Iniziale!J20-SP_Iniziale!J19</f>
        <v>15000</v>
      </c>
      <c r="J17" s="24">
        <f>+I17-SP_Iniziale!K20-SP_Iniziale!K19</f>
        <v>15000</v>
      </c>
      <c r="K17" s="24">
        <f>+J17-SP_Iniziale!L20-SP_Iniziale!L19</f>
        <v>15000</v>
      </c>
      <c r="L17" s="24">
        <f>+K17-SP_Iniziale!M20-SP_Iniziale!M19</f>
        <v>15000</v>
      </c>
      <c r="M17" s="24">
        <f>+L17-SP_Iniziale!N20-SP_Iniziale!N19</f>
        <v>15000</v>
      </c>
      <c r="N17" s="24">
        <f>+M17-SP_Iniziale!O20-SP_Iniziale!O19</f>
        <v>15000</v>
      </c>
      <c r="O17" s="24">
        <f>+N17-SP_Iniziale!P20-SP_Iniziale!P19</f>
        <v>15000</v>
      </c>
      <c r="P17" s="24">
        <f>+O17-SP_Iniziale!Q20-SP_Iniziale!Q19</f>
        <v>15000</v>
      </c>
      <c r="Q17" s="24">
        <f>+P17-SP_Iniziale!R20-SP_Iniziale!R19</f>
        <v>15000</v>
      </c>
      <c r="R17" s="24">
        <f>+Q17-SP_Iniziale!S20-SP_Iniziale!S19</f>
        <v>15000</v>
      </c>
      <c r="S17" s="24">
        <f>+R17-SP_Iniziale!T20-SP_Iniziale!T19</f>
        <v>15000</v>
      </c>
      <c r="T17" s="24">
        <f>+S17-SP_Iniziale!U20-SP_Iniziale!U19</f>
        <v>15000</v>
      </c>
      <c r="U17" s="24">
        <f>+T17-SP_Iniziale!V20-SP_Iniziale!V19</f>
        <v>15000</v>
      </c>
      <c r="V17" s="24">
        <f>+U17-SP_Iniziale!W20-SP_Iniziale!W19</f>
        <v>15000</v>
      </c>
      <c r="W17" s="24">
        <f>+V17-SP_Iniziale!X20-SP_Iniziale!X19</f>
        <v>15000</v>
      </c>
      <c r="X17" s="24">
        <f>+W17-SP_Iniziale!Y20-SP_Iniziale!Y19</f>
        <v>15000</v>
      </c>
      <c r="Y17" s="24">
        <f>+X17-SP_Iniziale!Z20-SP_Iniziale!Z19</f>
        <v>15000</v>
      </c>
      <c r="Z17" s="24">
        <f>+Y17-SP_Iniziale!AA20-SP_Iniziale!AA19</f>
        <v>15000</v>
      </c>
      <c r="AA17" s="24">
        <f>+Z17-SP_Iniziale!AB20-SP_Iniziale!AB19</f>
        <v>15000</v>
      </c>
      <c r="AB17" s="24">
        <f>+AA17-SP_Iniziale!AC20-SP_Iniziale!AC19</f>
        <v>15000</v>
      </c>
      <c r="AC17" s="24">
        <f>+AB17-SP_Iniziale!AD20-SP_Iniziale!AD19</f>
        <v>15000</v>
      </c>
      <c r="AD17" s="24">
        <f>+AC17-SP_Iniziale!AE20-SP_Iniziale!AE19</f>
        <v>15000</v>
      </c>
      <c r="AE17" s="24">
        <f>+AD17-SP_Iniziale!AF20-SP_Iniziale!AF19</f>
        <v>15000</v>
      </c>
      <c r="AF17" s="24">
        <f>+AE17-SP_Iniziale!AG20-SP_Iniziale!AG19</f>
        <v>15000</v>
      </c>
      <c r="AG17" s="24">
        <f>+AF17-SP_Iniziale!AH20-SP_Iniziale!AH19</f>
        <v>15000</v>
      </c>
      <c r="AH17" s="24">
        <f>+AG17-SP_Iniziale!AI20-SP_Iniziale!AI19</f>
        <v>15000</v>
      </c>
      <c r="AI17" s="24">
        <f>+AH17-SP_Iniziale!AJ20-SP_Iniziale!AJ19</f>
        <v>15000</v>
      </c>
      <c r="AJ17" s="24">
        <f>+AI17-SP_Iniziale!AK20-SP_Iniziale!AK19</f>
        <v>15000</v>
      </c>
      <c r="AK17" s="24">
        <f>+AJ17-SP_Iniziale!AL20-SP_Iniziale!AL19</f>
        <v>15000</v>
      </c>
      <c r="AL17" s="24">
        <f>+AK17-SP_Iniziale!AM20-SP_Iniziale!AM19</f>
        <v>15000</v>
      </c>
      <c r="AM17" s="24">
        <f>+AL17-SP_Iniziale!AN20-SP_Iniziale!AN19</f>
        <v>15000</v>
      </c>
      <c r="AO17" s="24">
        <f t="shared" si="15"/>
        <v>15000</v>
      </c>
      <c r="AP17" s="24">
        <f t="shared" si="16"/>
        <v>15000</v>
      </c>
      <c r="AQ17" s="24">
        <f t="shared" si="17"/>
        <v>15000</v>
      </c>
    </row>
    <row r="19" spans="2:43" x14ac:dyDescent="0.25">
      <c r="B19" s="17" t="s">
        <v>8</v>
      </c>
      <c r="C19" s="23">
        <f>SUM(C20:C21)</f>
        <v>10000</v>
      </c>
      <c r="D19" s="29">
        <f>SUM(D20:D21)</f>
        <v>5100</v>
      </c>
      <c r="E19" s="29">
        <f>SUM(E20:E21)</f>
        <v>5100</v>
      </c>
      <c r="F19" s="29">
        <f t="shared" ref="F19:Z19" si="18">SUM(F20:F21)</f>
        <v>5100</v>
      </c>
      <c r="G19" s="29">
        <f t="shared" si="18"/>
        <v>5100</v>
      </c>
      <c r="H19" s="29">
        <f t="shared" si="18"/>
        <v>5100</v>
      </c>
      <c r="I19" s="29">
        <f t="shared" si="18"/>
        <v>5100</v>
      </c>
      <c r="J19" s="29">
        <f t="shared" si="18"/>
        <v>5100</v>
      </c>
      <c r="K19" s="29">
        <f t="shared" si="18"/>
        <v>5100</v>
      </c>
      <c r="L19" s="29">
        <f t="shared" si="18"/>
        <v>5100</v>
      </c>
      <c r="M19" s="29">
        <f t="shared" si="18"/>
        <v>5100</v>
      </c>
      <c r="N19" s="29">
        <f t="shared" si="18"/>
        <v>5100</v>
      </c>
      <c r="O19" s="29">
        <f t="shared" si="18"/>
        <v>5100</v>
      </c>
      <c r="P19" s="29">
        <f t="shared" si="18"/>
        <v>5100</v>
      </c>
      <c r="Q19" s="29">
        <f t="shared" si="18"/>
        <v>5100</v>
      </c>
      <c r="R19" s="29">
        <f t="shared" si="18"/>
        <v>5100</v>
      </c>
      <c r="S19" s="29">
        <f t="shared" si="18"/>
        <v>5100</v>
      </c>
      <c r="T19" s="29">
        <f t="shared" si="18"/>
        <v>5100</v>
      </c>
      <c r="U19" s="29">
        <f t="shared" si="18"/>
        <v>5100</v>
      </c>
      <c r="V19" s="29">
        <f t="shared" si="18"/>
        <v>5100</v>
      </c>
      <c r="W19" s="29">
        <f t="shared" si="18"/>
        <v>5100</v>
      </c>
      <c r="X19" s="29">
        <f t="shared" si="18"/>
        <v>5100</v>
      </c>
      <c r="Y19" s="29">
        <f t="shared" si="18"/>
        <v>5100</v>
      </c>
      <c r="Z19" s="29">
        <f t="shared" si="18"/>
        <v>5100</v>
      </c>
      <c r="AA19" s="29">
        <f>SUM(AA20:AA21)</f>
        <v>5100</v>
      </c>
      <c r="AB19" s="29">
        <f t="shared" ref="AB19" si="19">SUM(AB20:AB21)</f>
        <v>5100</v>
      </c>
      <c r="AC19" s="29">
        <f t="shared" ref="AC19" si="20">SUM(AC20:AC21)</f>
        <v>5100</v>
      </c>
      <c r="AD19" s="29">
        <f t="shared" ref="AD19" si="21">SUM(AD20:AD21)</f>
        <v>5100</v>
      </c>
      <c r="AE19" s="29">
        <f t="shared" ref="AE19" si="22">SUM(AE20:AE21)</f>
        <v>5100</v>
      </c>
      <c r="AF19" s="29">
        <f t="shared" ref="AF19" si="23">SUM(AF20:AF21)</f>
        <v>5100</v>
      </c>
      <c r="AG19" s="29">
        <f t="shared" ref="AG19" si="24">SUM(AG20:AG21)</f>
        <v>5100</v>
      </c>
      <c r="AH19" s="29">
        <f t="shared" ref="AH19" si="25">SUM(AH20:AH21)</f>
        <v>5100</v>
      </c>
      <c r="AI19" s="29">
        <f t="shared" ref="AI19" si="26">SUM(AI20:AI21)</f>
        <v>5100</v>
      </c>
      <c r="AJ19" s="29">
        <f>SUM(AJ20:AJ21)</f>
        <v>5100</v>
      </c>
      <c r="AK19" s="29">
        <f t="shared" ref="AK19" si="27">SUM(AK20:AK21)</f>
        <v>5100</v>
      </c>
      <c r="AL19" s="29">
        <f t="shared" ref="AL19" si="28">SUM(AL20:AL21)</f>
        <v>5100</v>
      </c>
      <c r="AM19" s="29">
        <f t="shared" ref="AM19:AQ19" si="29">SUM(AM20:AM21)</f>
        <v>5100</v>
      </c>
      <c r="AO19" s="29">
        <f t="shared" si="29"/>
        <v>5100</v>
      </c>
      <c r="AP19" s="29">
        <f t="shared" si="29"/>
        <v>5100</v>
      </c>
      <c r="AQ19" s="29">
        <f t="shared" si="29"/>
        <v>5100</v>
      </c>
    </row>
    <row r="20" spans="2:43" x14ac:dyDescent="0.25">
      <c r="B20" s="20" t="s">
        <v>9</v>
      </c>
      <c r="C20" s="24">
        <f>+SP_Iniziale!D22</f>
        <v>10000</v>
      </c>
      <c r="D20" s="28">
        <f>C20+'Variazioni Patrimoniali'!C27</f>
        <v>5100</v>
      </c>
      <c r="E20" s="28">
        <f>D20+'Variazioni Patrimoniali'!D27</f>
        <v>5100</v>
      </c>
      <c r="F20" s="28">
        <f>E20+'Variazioni Patrimoniali'!E27</f>
        <v>5100</v>
      </c>
      <c r="G20" s="28">
        <f>F20+'Variazioni Patrimoniali'!F27</f>
        <v>5100</v>
      </c>
      <c r="H20" s="28">
        <f>G20+'Variazioni Patrimoniali'!G27</f>
        <v>5100</v>
      </c>
      <c r="I20" s="28">
        <f>H20+'Variazioni Patrimoniali'!H27</f>
        <v>5100</v>
      </c>
      <c r="J20" s="28">
        <f>I20+'Variazioni Patrimoniali'!I27</f>
        <v>5100</v>
      </c>
      <c r="K20" s="28">
        <f>J20+'Variazioni Patrimoniali'!J27</f>
        <v>5100</v>
      </c>
      <c r="L20" s="28">
        <f>K20+'Variazioni Patrimoniali'!K27</f>
        <v>5100</v>
      </c>
      <c r="M20" s="28">
        <f>L20+'Variazioni Patrimoniali'!L27</f>
        <v>5100</v>
      </c>
      <c r="N20" s="28">
        <f>M20+'Variazioni Patrimoniali'!M27</f>
        <v>5100</v>
      </c>
      <c r="O20" s="28">
        <f>N20+'Variazioni Patrimoniali'!N27</f>
        <v>5100</v>
      </c>
      <c r="P20" s="28">
        <f>O20+'Variazioni Patrimoniali'!O27</f>
        <v>5100</v>
      </c>
      <c r="Q20" s="28">
        <f>P20+'Variazioni Patrimoniali'!P27</f>
        <v>5100</v>
      </c>
      <c r="R20" s="28">
        <f>Q20+'Variazioni Patrimoniali'!Q27</f>
        <v>5100</v>
      </c>
      <c r="S20" s="28">
        <f>R20+'Variazioni Patrimoniali'!R27</f>
        <v>5100</v>
      </c>
      <c r="T20" s="28">
        <f>S20+'Variazioni Patrimoniali'!S27</f>
        <v>5100</v>
      </c>
      <c r="U20" s="28">
        <f>T20+'Variazioni Patrimoniali'!T27</f>
        <v>5100</v>
      </c>
      <c r="V20" s="28">
        <f>U20+'Variazioni Patrimoniali'!U27</f>
        <v>5100</v>
      </c>
      <c r="W20" s="28">
        <f>V20+'Variazioni Patrimoniali'!V27</f>
        <v>5100</v>
      </c>
      <c r="X20" s="28">
        <f>W20+'Variazioni Patrimoniali'!W27</f>
        <v>5100</v>
      </c>
      <c r="Y20" s="28">
        <f>X20+'Variazioni Patrimoniali'!X27</f>
        <v>5100</v>
      </c>
      <c r="Z20" s="28">
        <f>Y20+'Variazioni Patrimoniali'!Y27</f>
        <v>5100</v>
      </c>
      <c r="AA20" s="28">
        <f>Z20+'Variazioni Patrimoniali'!Z27</f>
        <v>5100</v>
      </c>
      <c r="AB20" s="28">
        <f>AA20+'Variazioni Patrimoniali'!AA27</f>
        <v>5100</v>
      </c>
      <c r="AC20" s="28">
        <f>AB20+'Variazioni Patrimoniali'!AB27</f>
        <v>5100</v>
      </c>
      <c r="AD20" s="28">
        <f>AC20+'Variazioni Patrimoniali'!AC27</f>
        <v>5100</v>
      </c>
      <c r="AE20" s="28">
        <f>AD20+'Variazioni Patrimoniali'!AD27</f>
        <v>5100</v>
      </c>
      <c r="AF20" s="28">
        <f>AE20+'Variazioni Patrimoniali'!AE27</f>
        <v>5100</v>
      </c>
      <c r="AG20" s="28">
        <f>AF20+'Variazioni Patrimoniali'!AF27</f>
        <v>5100</v>
      </c>
      <c r="AH20" s="28">
        <f>AG20+'Variazioni Patrimoniali'!AG27</f>
        <v>5100</v>
      </c>
      <c r="AI20" s="28">
        <f>AH20+'Variazioni Patrimoniali'!AH27</f>
        <v>5100</v>
      </c>
      <c r="AJ20" s="28">
        <f>AI20+'Variazioni Patrimoniali'!AI27</f>
        <v>5100</v>
      </c>
      <c r="AK20" s="28">
        <f>AJ20+'Variazioni Patrimoniali'!AJ27</f>
        <v>5100</v>
      </c>
      <c r="AL20" s="28">
        <f>AK20+'Variazioni Patrimoniali'!AK27</f>
        <v>5100</v>
      </c>
      <c r="AM20" s="28">
        <f>AL20+'Variazioni Patrimoniali'!AL27</f>
        <v>5100</v>
      </c>
      <c r="AO20" s="28">
        <f t="shared" ref="AO20:AO21" si="30">+O20</f>
        <v>5100</v>
      </c>
      <c r="AP20" s="28">
        <f t="shared" ref="AP20:AP21" si="31">+AA20</f>
        <v>5100</v>
      </c>
      <c r="AQ20" s="28">
        <f t="shared" ref="AQ20:AQ21" si="32">+AM20</f>
        <v>5100</v>
      </c>
    </row>
    <row r="21" spans="2:43" x14ac:dyDescent="0.25">
      <c r="B21" s="20" t="s">
        <v>10</v>
      </c>
      <c r="C21" s="24">
        <f>+SP_Iniziale!D23</f>
        <v>0</v>
      </c>
      <c r="D21" s="28">
        <f>+C21</f>
        <v>0</v>
      </c>
      <c r="E21" s="28">
        <f t="shared" ref="E21:AM21" si="33">+D21</f>
        <v>0</v>
      </c>
      <c r="F21" s="28">
        <f t="shared" si="33"/>
        <v>0</v>
      </c>
      <c r="G21" s="28">
        <f t="shared" si="33"/>
        <v>0</v>
      </c>
      <c r="H21" s="28">
        <f t="shared" si="33"/>
        <v>0</v>
      </c>
      <c r="I21" s="28">
        <f t="shared" si="33"/>
        <v>0</v>
      </c>
      <c r="J21" s="28">
        <f t="shared" si="33"/>
        <v>0</v>
      </c>
      <c r="K21" s="28">
        <f t="shared" si="33"/>
        <v>0</v>
      </c>
      <c r="L21" s="28">
        <f t="shared" si="33"/>
        <v>0</v>
      </c>
      <c r="M21" s="28">
        <f t="shared" si="33"/>
        <v>0</v>
      </c>
      <c r="N21" s="28">
        <f t="shared" si="33"/>
        <v>0</v>
      </c>
      <c r="O21" s="28">
        <f t="shared" si="33"/>
        <v>0</v>
      </c>
      <c r="P21" s="28">
        <f t="shared" si="33"/>
        <v>0</v>
      </c>
      <c r="Q21" s="28">
        <f t="shared" si="33"/>
        <v>0</v>
      </c>
      <c r="R21" s="28">
        <f t="shared" si="33"/>
        <v>0</v>
      </c>
      <c r="S21" s="28">
        <f t="shared" si="33"/>
        <v>0</v>
      </c>
      <c r="T21" s="28">
        <f t="shared" si="33"/>
        <v>0</v>
      </c>
      <c r="U21" s="28">
        <f t="shared" si="33"/>
        <v>0</v>
      </c>
      <c r="V21" s="28">
        <f t="shared" si="33"/>
        <v>0</v>
      </c>
      <c r="W21" s="28">
        <f t="shared" si="33"/>
        <v>0</v>
      </c>
      <c r="X21" s="28">
        <f t="shared" si="33"/>
        <v>0</v>
      </c>
      <c r="Y21" s="28">
        <f t="shared" si="33"/>
        <v>0</v>
      </c>
      <c r="Z21" s="28">
        <f t="shared" si="33"/>
        <v>0</v>
      </c>
      <c r="AA21" s="28">
        <f t="shared" si="33"/>
        <v>0</v>
      </c>
      <c r="AB21" s="28">
        <f t="shared" si="33"/>
        <v>0</v>
      </c>
      <c r="AC21" s="28">
        <f t="shared" si="33"/>
        <v>0</v>
      </c>
      <c r="AD21" s="28">
        <f t="shared" si="33"/>
        <v>0</v>
      </c>
      <c r="AE21" s="28">
        <f t="shared" si="33"/>
        <v>0</v>
      </c>
      <c r="AF21" s="28">
        <f t="shared" si="33"/>
        <v>0</v>
      </c>
      <c r="AG21" s="28">
        <f t="shared" si="33"/>
        <v>0</v>
      </c>
      <c r="AH21" s="28">
        <f t="shared" si="33"/>
        <v>0</v>
      </c>
      <c r="AI21" s="28">
        <f t="shared" si="33"/>
        <v>0</v>
      </c>
      <c r="AJ21" s="28">
        <f t="shared" si="33"/>
        <v>0</v>
      </c>
      <c r="AK21" s="28">
        <f t="shared" si="33"/>
        <v>0</v>
      </c>
      <c r="AL21" s="28">
        <f t="shared" si="33"/>
        <v>0</v>
      </c>
      <c r="AM21" s="28">
        <f t="shared" si="33"/>
        <v>0</v>
      </c>
      <c r="AO21" s="28">
        <f t="shared" si="30"/>
        <v>0</v>
      </c>
      <c r="AP21" s="28">
        <f t="shared" si="31"/>
        <v>0</v>
      </c>
      <c r="AQ21" s="28">
        <f t="shared" si="32"/>
        <v>0</v>
      </c>
    </row>
    <row r="22" spans="2:43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O22" s="3"/>
      <c r="AP22" s="3"/>
      <c r="AQ22" s="3"/>
    </row>
    <row r="23" spans="2:43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O23" s="3"/>
      <c r="AP23" s="3"/>
      <c r="AQ23" s="3"/>
    </row>
    <row r="24" spans="2:43" x14ac:dyDescent="0.25">
      <c r="B24" s="17" t="s">
        <v>11</v>
      </c>
      <c r="C24" s="23">
        <f>+C25-C27+C28-C31+C32</f>
        <v>300000</v>
      </c>
      <c r="D24" s="23">
        <f t="shared" ref="D24:G24" ca="1" si="34">+D25-D27+D28-D31+D32</f>
        <v>297854.16666666669</v>
      </c>
      <c r="E24" s="23">
        <f t="shared" ca="1" si="34"/>
        <v>295709.33333333331</v>
      </c>
      <c r="F24" s="23">
        <f t="shared" ca="1" si="34"/>
        <v>293563.48333333334</v>
      </c>
      <c r="G24" s="23">
        <f t="shared" ca="1" si="34"/>
        <v>291417.63333333336</v>
      </c>
      <c r="H24" s="23">
        <f t="shared" ref="H24" ca="1" si="35">+H25-H27+H28-H31+H32</f>
        <v>289271.78333333333</v>
      </c>
      <c r="I24" s="23">
        <f t="shared" ref="I24" ca="1" si="36">+I25-I27+I28-I31+I32</f>
        <v>287125.93333333335</v>
      </c>
      <c r="J24" s="23">
        <f t="shared" ref="J24:K24" ca="1" si="37">+J25-J27+J28-J31+J32</f>
        <v>284980.08333333331</v>
      </c>
      <c r="K24" s="23">
        <f t="shared" ca="1" si="37"/>
        <v>282834.23333333334</v>
      </c>
      <c r="L24" s="23">
        <f t="shared" ref="L24" ca="1" si="38">+L25-L27+L28-L31+L32</f>
        <v>280688.38333333336</v>
      </c>
      <c r="M24" s="23">
        <f t="shared" ref="M24" ca="1" si="39">+M25-M27+M28-M31+M32</f>
        <v>278542.53333333327</v>
      </c>
      <c r="N24" s="23">
        <f t="shared" ref="N24:O24" ca="1" si="40">+N25-N27+N28-N31+N32</f>
        <v>276396.68333333329</v>
      </c>
      <c r="O24" s="23">
        <f t="shared" ca="1" si="40"/>
        <v>274250.83333333331</v>
      </c>
      <c r="P24" s="23">
        <f t="shared" ref="P24" ca="1" si="41">+P25-P27+P28-P31+P32</f>
        <v>272104.98333333328</v>
      </c>
      <c r="Q24" s="23">
        <f t="shared" ref="Q24" ca="1" si="42">+Q25-Q27+Q28-Q31+Q32</f>
        <v>269959.1333333333</v>
      </c>
      <c r="R24" s="23">
        <f t="shared" ref="R24:S24" ca="1" si="43">+R25-R27+R28-R31+R32</f>
        <v>267813.28333333333</v>
      </c>
      <c r="S24" s="23">
        <f t="shared" ca="1" si="43"/>
        <v>265667.43333333329</v>
      </c>
      <c r="T24" s="23">
        <f t="shared" ref="T24" ca="1" si="44">+T25-T27+T28-T31+T32</f>
        <v>263521.58333333331</v>
      </c>
      <c r="U24" s="23">
        <f t="shared" ref="U24" ca="1" si="45">+U25-U27+U28-U31+U32</f>
        <v>261375.73333333331</v>
      </c>
      <c r="V24" s="23">
        <f t="shared" ref="V24:W24" ca="1" si="46">+V25-V27+V28-V31+V32</f>
        <v>259229.8833333333</v>
      </c>
      <c r="W24" s="23">
        <f t="shared" ca="1" si="46"/>
        <v>257084.0333333333</v>
      </c>
      <c r="X24" s="23">
        <f t="shared" ref="X24" ca="1" si="47">+X25-X27+X28-X31+X32</f>
        <v>254938.18333333326</v>
      </c>
      <c r="Y24" s="23">
        <f t="shared" ref="Y24" ca="1" si="48">+Y25-Y27+Y28-Y31+Y32</f>
        <v>252792.33333333328</v>
      </c>
      <c r="Z24" s="23">
        <f t="shared" ref="Z24:AA24" ca="1" si="49">+Z25-Z27+Z28-Z31+Z32</f>
        <v>250646.48333333328</v>
      </c>
      <c r="AA24" s="23">
        <f t="shared" ca="1" si="49"/>
        <v>248500.63333333327</v>
      </c>
      <c r="AB24" s="23">
        <f t="shared" ref="AB24" ca="1" si="50">+AB25-AB27+AB28-AB31+AB32</f>
        <v>246354.7833333333</v>
      </c>
      <c r="AC24" s="23">
        <f t="shared" ref="AC24" ca="1" si="51">+AC25-AC27+AC28-AC31+AC32</f>
        <v>244208.93333333329</v>
      </c>
      <c r="AD24" s="23">
        <f t="shared" ref="AD24:AE24" ca="1" si="52">+AD25-AD27+AD28-AD31+AD32</f>
        <v>242063.08333333328</v>
      </c>
      <c r="AE24" s="23">
        <f t="shared" ca="1" si="52"/>
        <v>239917.23333333328</v>
      </c>
      <c r="AF24" s="23">
        <f t="shared" ref="AF24" ca="1" si="53">+AF25-AF27+AF28-AF31+AF32</f>
        <v>237771.38333333324</v>
      </c>
      <c r="AG24" s="23">
        <f t="shared" ref="AG24" ca="1" si="54">+AG25-AG27+AG28-AG31+AG32</f>
        <v>235625.53333333327</v>
      </c>
      <c r="AH24" s="23">
        <f t="shared" ref="AH24:AI24" ca="1" si="55">+AH25-AH27+AH28-AH31+AH32</f>
        <v>233479.68333333326</v>
      </c>
      <c r="AI24" s="23">
        <f t="shared" ca="1" si="55"/>
        <v>231333.83333333326</v>
      </c>
      <c r="AJ24" s="23">
        <f t="shared" ref="AJ24" ca="1" si="56">+AJ25-AJ27+AJ28-AJ31+AJ32</f>
        <v>229187.98333333328</v>
      </c>
      <c r="AK24" s="23">
        <f t="shared" ref="AK24" ca="1" si="57">+AK25-AK27+AK28-AK31+AK32</f>
        <v>227042.1333333333</v>
      </c>
      <c r="AL24" s="23">
        <f t="shared" ref="AL24:AQ24" ca="1" si="58">+AL25-AL27+AL28-AL31+AL32</f>
        <v>224896.2833333333</v>
      </c>
      <c r="AM24" s="23">
        <f t="shared" ca="1" si="58"/>
        <v>222750.43333333326</v>
      </c>
      <c r="AO24" s="23">
        <f t="shared" ca="1" si="58"/>
        <v>274250.83333333331</v>
      </c>
      <c r="AP24" s="23">
        <f t="shared" ca="1" si="58"/>
        <v>248500.63333333327</v>
      </c>
      <c r="AQ24" s="23">
        <f t="shared" ca="1" si="58"/>
        <v>222750.43333333326</v>
      </c>
    </row>
    <row r="25" spans="2:43" x14ac:dyDescent="0.25">
      <c r="B25" s="17" t="s">
        <v>12</v>
      </c>
      <c r="C25" s="23">
        <f>+C26</f>
        <v>230000</v>
      </c>
      <c r="D25" s="23">
        <f ca="1">+D26</f>
        <v>230000</v>
      </c>
      <c r="E25" s="23">
        <f ca="1">+E26</f>
        <v>230000</v>
      </c>
      <c r="F25" s="23">
        <f t="shared" ref="F25:Z25" ca="1" si="59">+F26</f>
        <v>230000</v>
      </c>
      <c r="G25" s="23">
        <f t="shared" ca="1" si="59"/>
        <v>230000</v>
      </c>
      <c r="H25" s="23">
        <f t="shared" ca="1" si="59"/>
        <v>230000</v>
      </c>
      <c r="I25" s="23">
        <f t="shared" ca="1" si="59"/>
        <v>230000</v>
      </c>
      <c r="J25" s="23">
        <f t="shared" ca="1" si="59"/>
        <v>230000</v>
      </c>
      <c r="K25" s="23">
        <f t="shared" ca="1" si="59"/>
        <v>230000</v>
      </c>
      <c r="L25" s="23">
        <f t="shared" ca="1" si="59"/>
        <v>230000</v>
      </c>
      <c r="M25" s="23">
        <f t="shared" ca="1" si="59"/>
        <v>230000</v>
      </c>
      <c r="N25" s="23">
        <f t="shared" ca="1" si="59"/>
        <v>230000</v>
      </c>
      <c r="O25" s="23">
        <f t="shared" ca="1" si="59"/>
        <v>230000</v>
      </c>
      <c r="P25" s="23">
        <f t="shared" ca="1" si="59"/>
        <v>230000</v>
      </c>
      <c r="Q25" s="23">
        <f t="shared" ca="1" si="59"/>
        <v>230000</v>
      </c>
      <c r="R25" s="23">
        <f t="shared" ca="1" si="59"/>
        <v>230000</v>
      </c>
      <c r="S25" s="23">
        <f t="shared" ca="1" si="59"/>
        <v>230000</v>
      </c>
      <c r="T25" s="23">
        <f t="shared" ca="1" si="59"/>
        <v>230000</v>
      </c>
      <c r="U25" s="23">
        <f t="shared" ca="1" si="59"/>
        <v>230000</v>
      </c>
      <c r="V25" s="23">
        <f t="shared" ca="1" si="59"/>
        <v>230000</v>
      </c>
      <c r="W25" s="23">
        <f t="shared" ca="1" si="59"/>
        <v>230000</v>
      </c>
      <c r="X25" s="23">
        <f t="shared" ca="1" si="59"/>
        <v>230000</v>
      </c>
      <c r="Y25" s="23">
        <f t="shared" ca="1" si="59"/>
        <v>230000</v>
      </c>
      <c r="Z25" s="23">
        <f t="shared" ca="1" si="59"/>
        <v>230000</v>
      </c>
      <c r="AA25" s="23">
        <f ca="1">+AA26</f>
        <v>230000</v>
      </c>
      <c r="AB25" s="23">
        <f t="shared" ref="AB25" ca="1" si="60">+AB26</f>
        <v>230000</v>
      </c>
      <c r="AC25" s="23">
        <f t="shared" ref="AC25" ca="1" si="61">+AC26</f>
        <v>230000</v>
      </c>
      <c r="AD25" s="23">
        <f t="shared" ref="AD25" ca="1" si="62">+AD26</f>
        <v>230000</v>
      </c>
      <c r="AE25" s="23">
        <f t="shared" ref="AE25" ca="1" si="63">+AE26</f>
        <v>230000</v>
      </c>
      <c r="AF25" s="23">
        <f t="shared" ref="AF25" ca="1" si="64">+AF26</f>
        <v>230000</v>
      </c>
      <c r="AG25" s="23">
        <f t="shared" ref="AG25" ca="1" si="65">+AG26</f>
        <v>230000</v>
      </c>
      <c r="AH25" s="23">
        <f t="shared" ref="AH25" ca="1" si="66">+AH26</f>
        <v>230000</v>
      </c>
      <c r="AI25" s="23">
        <f t="shared" ref="AI25" ca="1" si="67">+AI26</f>
        <v>230000</v>
      </c>
      <c r="AJ25" s="23">
        <f ca="1">+AJ26</f>
        <v>230000</v>
      </c>
      <c r="AK25" s="23">
        <f t="shared" ref="AK25" ca="1" si="68">+AK26</f>
        <v>230000</v>
      </c>
      <c r="AL25" s="23">
        <f t="shared" ref="AL25" ca="1" si="69">+AL26</f>
        <v>230000</v>
      </c>
      <c r="AM25" s="23">
        <f t="shared" ref="AM25:AQ25" ca="1" si="70">+AM26</f>
        <v>230000</v>
      </c>
      <c r="AO25" s="23">
        <f t="shared" ca="1" si="70"/>
        <v>230000</v>
      </c>
      <c r="AP25" s="23">
        <f t="shared" ca="1" si="70"/>
        <v>230000</v>
      </c>
      <c r="AQ25" s="23">
        <f t="shared" ca="1" si="70"/>
        <v>230000</v>
      </c>
    </row>
    <row r="26" spans="2:43" x14ac:dyDescent="0.25">
      <c r="B26" s="20" t="s">
        <v>13</v>
      </c>
      <c r="C26" s="24">
        <f>+SP_Iniziale!D28</f>
        <v>230000</v>
      </c>
      <c r="D26" s="24">
        <f ca="1">+C26+'Variazioni Patrimoniali'!C12</f>
        <v>230000</v>
      </c>
      <c r="E26" s="24">
        <f ca="1">+D26+'Variazioni Patrimoniali'!D12</f>
        <v>230000</v>
      </c>
      <c r="F26" s="24">
        <f ca="1">+E26+'Variazioni Patrimoniali'!E12</f>
        <v>230000</v>
      </c>
      <c r="G26" s="24">
        <f ca="1">+F26+'Variazioni Patrimoniali'!F12</f>
        <v>230000</v>
      </c>
      <c r="H26" s="24">
        <f ca="1">+G26+'Variazioni Patrimoniali'!G12</f>
        <v>230000</v>
      </c>
      <c r="I26" s="24">
        <f ca="1">+H26+'Variazioni Patrimoniali'!H12</f>
        <v>230000</v>
      </c>
      <c r="J26" s="24">
        <f ca="1">+I26+'Variazioni Patrimoniali'!I12</f>
        <v>230000</v>
      </c>
      <c r="K26" s="24">
        <f ca="1">+J26+'Variazioni Patrimoniali'!J12</f>
        <v>230000</v>
      </c>
      <c r="L26" s="24">
        <f ca="1">+K26+'Variazioni Patrimoniali'!K12</f>
        <v>230000</v>
      </c>
      <c r="M26" s="24">
        <f ca="1">+L26+'Variazioni Patrimoniali'!L12</f>
        <v>230000</v>
      </c>
      <c r="N26" s="24">
        <f ca="1">+M26+'Variazioni Patrimoniali'!M12</f>
        <v>230000</v>
      </c>
      <c r="O26" s="24">
        <f ca="1">+N26+'Variazioni Patrimoniali'!N12</f>
        <v>230000</v>
      </c>
      <c r="P26" s="24">
        <f ca="1">+O26+'Variazioni Patrimoniali'!O12</f>
        <v>230000</v>
      </c>
      <c r="Q26" s="24">
        <f ca="1">+P26+'Variazioni Patrimoniali'!P12</f>
        <v>230000</v>
      </c>
      <c r="R26" s="24">
        <f ca="1">+Q26+'Variazioni Patrimoniali'!Q12</f>
        <v>230000</v>
      </c>
      <c r="S26" s="24">
        <f ca="1">+R26+'Variazioni Patrimoniali'!R12</f>
        <v>230000</v>
      </c>
      <c r="T26" s="24">
        <f ca="1">+S26+'Variazioni Patrimoniali'!S12</f>
        <v>230000</v>
      </c>
      <c r="U26" s="24">
        <f ca="1">+T26+'Variazioni Patrimoniali'!T12</f>
        <v>230000</v>
      </c>
      <c r="V26" s="24">
        <f ca="1">+U26+'Variazioni Patrimoniali'!U12</f>
        <v>230000</v>
      </c>
      <c r="W26" s="24">
        <f ca="1">+V26+'Variazioni Patrimoniali'!V12</f>
        <v>230000</v>
      </c>
      <c r="X26" s="24">
        <f ca="1">+W26+'Variazioni Patrimoniali'!W12</f>
        <v>230000</v>
      </c>
      <c r="Y26" s="24">
        <f ca="1">+X26+'Variazioni Patrimoniali'!X12</f>
        <v>230000</v>
      </c>
      <c r="Z26" s="24">
        <f ca="1">+Y26+'Variazioni Patrimoniali'!Y12</f>
        <v>230000</v>
      </c>
      <c r="AA26" s="24">
        <f ca="1">+Z26+'Variazioni Patrimoniali'!Z12</f>
        <v>230000</v>
      </c>
      <c r="AB26" s="24">
        <f ca="1">+AA26+'Variazioni Patrimoniali'!AA12</f>
        <v>230000</v>
      </c>
      <c r="AC26" s="24">
        <f ca="1">+AB26+'Variazioni Patrimoniali'!AB12</f>
        <v>230000</v>
      </c>
      <c r="AD26" s="24">
        <f ca="1">+AC26+'Variazioni Patrimoniali'!AC12</f>
        <v>230000</v>
      </c>
      <c r="AE26" s="24">
        <f ca="1">+AD26+'Variazioni Patrimoniali'!AD12</f>
        <v>230000</v>
      </c>
      <c r="AF26" s="24">
        <f ca="1">+AE26+'Variazioni Patrimoniali'!AE12</f>
        <v>230000</v>
      </c>
      <c r="AG26" s="24">
        <f ca="1">+AF26+'Variazioni Patrimoniali'!AF12</f>
        <v>230000</v>
      </c>
      <c r="AH26" s="24">
        <f ca="1">+AG26+'Variazioni Patrimoniali'!AG12</f>
        <v>230000</v>
      </c>
      <c r="AI26" s="24">
        <f ca="1">+AH26+'Variazioni Patrimoniali'!AH12</f>
        <v>230000</v>
      </c>
      <c r="AJ26" s="24">
        <f ca="1">+AI26+'Variazioni Patrimoniali'!AI12</f>
        <v>230000</v>
      </c>
      <c r="AK26" s="24">
        <f ca="1">+AJ26+'Variazioni Patrimoniali'!AJ12</f>
        <v>230000</v>
      </c>
      <c r="AL26" s="24">
        <f ca="1">+AK26+'Variazioni Patrimoniali'!AK12</f>
        <v>230000</v>
      </c>
      <c r="AM26" s="24">
        <f ca="1">+AL26+'Variazioni Patrimoniali'!AL12</f>
        <v>230000</v>
      </c>
      <c r="AO26" s="24">
        <f t="shared" ref="AO26:AO32" ca="1" si="71">+O26</f>
        <v>230000</v>
      </c>
      <c r="AP26" s="24">
        <f t="shared" ref="AP26:AP32" ca="1" si="72">+AA26</f>
        <v>230000</v>
      </c>
      <c r="AQ26" s="24">
        <f t="shared" ref="AQ26:AQ32" ca="1" si="73">+AM26</f>
        <v>230000</v>
      </c>
    </row>
    <row r="27" spans="2:43" x14ac:dyDescent="0.25">
      <c r="B27" s="17" t="s">
        <v>14</v>
      </c>
      <c r="C27" s="23">
        <f>+SP_Iniziale!D29</f>
        <v>40000</v>
      </c>
      <c r="D27" s="23">
        <f ca="1">+C27+'Variazioni Patrimoniali'!C18</f>
        <v>41000</v>
      </c>
      <c r="E27" s="23">
        <f ca="1">+D27+'Variazioni Patrimoniali'!D18</f>
        <v>42000</v>
      </c>
      <c r="F27" s="23">
        <f ca="1">+E27+'Variazioni Patrimoniali'!E18</f>
        <v>43000</v>
      </c>
      <c r="G27" s="23">
        <f ca="1">+F27+'Variazioni Patrimoniali'!F18</f>
        <v>44000</v>
      </c>
      <c r="H27" s="23">
        <f ca="1">+G27+'Variazioni Patrimoniali'!G18</f>
        <v>45000</v>
      </c>
      <c r="I27" s="23">
        <f ca="1">+H27+'Variazioni Patrimoniali'!H18</f>
        <v>46000</v>
      </c>
      <c r="J27" s="23">
        <f ca="1">+I27+'Variazioni Patrimoniali'!I18</f>
        <v>47000</v>
      </c>
      <c r="K27" s="23">
        <f ca="1">+J27+'Variazioni Patrimoniali'!J18</f>
        <v>48000</v>
      </c>
      <c r="L27" s="23">
        <f ca="1">+K27+'Variazioni Patrimoniali'!K18</f>
        <v>49000</v>
      </c>
      <c r="M27" s="23">
        <f ca="1">+L27+'Variazioni Patrimoniali'!L18</f>
        <v>50000</v>
      </c>
      <c r="N27" s="23">
        <f ca="1">+M27+'Variazioni Patrimoniali'!M18</f>
        <v>51000</v>
      </c>
      <c r="O27" s="23">
        <f ca="1">+N27+'Variazioni Patrimoniali'!N18</f>
        <v>52000</v>
      </c>
      <c r="P27" s="23">
        <f ca="1">+O27+'Variazioni Patrimoniali'!O18</f>
        <v>53000</v>
      </c>
      <c r="Q27" s="23">
        <f ca="1">+P27+'Variazioni Patrimoniali'!P18</f>
        <v>54000</v>
      </c>
      <c r="R27" s="23">
        <f ca="1">+Q27+'Variazioni Patrimoniali'!Q18</f>
        <v>55000</v>
      </c>
      <c r="S27" s="23">
        <f ca="1">+R27+'Variazioni Patrimoniali'!R18</f>
        <v>56000</v>
      </c>
      <c r="T27" s="23">
        <f ca="1">+S27+'Variazioni Patrimoniali'!S18</f>
        <v>57000</v>
      </c>
      <c r="U27" s="23">
        <f ca="1">+T27+'Variazioni Patrimoniali'!T18</f>
        <v>58000</v>
      </c>
      <c r="V27" s="23">
        <f ca="1">+U27+'Variazioni Patrimoniali'!U18</f>
        <v>59000</v>
      </c>
      <c r="W27" s="23">
        <f ca="1">+V27+'Variazioni Patrimoniali'!V18</f>
        <v>60000</v>
      </c>
      <c r="X27" s="23">
        <f ca="1">+W27+'Variazioni Patrimoniali'!W18</f>
        <v>61000</v>
      </c>
      <c r="Y27" s="23">
        <f ca="1">+X27+'Variazioni Patrimoniali'!X18</f>
        <v>62000</v>
      </c>
      <c r="Z27" s="23">
        <f ca="1">+Y27+'Variazioni Patrimoniali'!Y18</f>
        <v>63000</v>
      </c>
      <c r="AA27" s="23">
        <f ca="1">+Z27+'Variazioni Patrimoniali'!Z18</f>
        <v>64000</v>
      </c>
      <c r="AB27" s="23">
        <f ca="1">+AA27+'Variazioni Patrimoniali'!AA18</f>
        <v>65000</v>
      </c>
      <c r="AC27" s="23">
        <f ca="1">+AB27+'Variazioni Patrimoniali'!AB18</f>
        <v>66000</v>
      </c>
      <c r="AD27" s="23">
        <f ca="1">+AC27+'Variazioni Patrimoniali'!AC18</f>
        <v>67000</v>
      </c>
      <c r="AE27" s="23">
        <f ca="1">+AD27+'Variazioni Patrimoniali'!AD18</f>
        <v>68000</v>
      </c>
      <c r="AF27" s="23">
        <f ca="1">+AE27+'Variazioni Patrimoniali'!AE18</f>
        <v>69000</v>
      </c>
      <c r="AG27" s="23">
        <f ca="1">+AF27+'Variazioni Patrimoniali'!AF18</f>
        <v>70000</v>
      </c>
      <c r="AH27" s="23">
        <f ca="1">+AG27+'Variazioni Patrimoniali'!AG18</f>
        <v>71000</v>
      </c>
      <c r="AI27" s="23">
        <f ca="1">+AH27+'Variazioni Patrimoniali'!AH18</f>
        <v>72000</v>
      </c>
      <c r="AJ27" s="23">
        <f ca="1">+AI27+'Variazioni Patrimoniali'!AI18</f>
        <v>73000</v>
      </c>
      <c r="AK27" s="23">
        <f ca="1">+AJ27+'Variazioni Patrimoniali'!AJ18</f>
        <v>74000</v>
      </c>
      <c r="AL27" s="23">
        <f ca="1">+AK27+'Variazioni Patrimoniali'!AK18</f>
        <v>75000</v>
      </c>
      <c r="AM27" s="23">
        <f ca="1">+AL27+'Variazioni Patrimoniali'!AL18</f>
        <v>76000</v>
      </c>
      <c r="AO27" s="23">
        <f t="shared" ca="1" si="71"/>
        <v>52000</v>
      </c>
      <c r="AP27" s="23">
        <f t="shared" ca="1" si="72"/>
        <v>64000</v>
      </c>
      <c r="AQ27" s="23">
        <f t="shared" ca="1" si="73"/>
        <v>76000</v>
      </c>
    </row>
    <row r="28" spans="2:43" x14ac:dyDescent="0.25">
      <c r="B28" s="17" t="s">
        <v>15</v>
      </c>
      <c r="C28" s="23">
        <f>+C29+C30</f>
        <v>140000</v>
      </c>
      <c r="D28" s="23">
        <f ca="1">+D29+D30</f>
        <v>140000</v>
      </c>
      <c r="E28" s="23">
        <f ca="1">+E29+E30</f>
        <v>140000</v>
      </c>
      <c r="F28" s="23">
        <f t="shared" ref="F28:Z28" ca="1" si="74">+F29+F30</f>
        <v>140000</v>
      </c>
      <c r="G28" s="23">
        <f t="shared" ca="1" si="74"/>
        <v>140000</v>
      </c>
      <c r="H28" s="23">
        <f t="shared" ca="1" si="74"/>
        <v>140000</v>
      </c>
      <c r="I28" s="23">
        <f t="shared" ca="1" si="74"/>
        <v>140000</v>
      </c>
      <c r="J28" s="23">
        <f t="shared" ca="1" si="74"/>
        <v>140000</v>
      </c>
      <c r="K28" s="23">
        <f t="shared" ca="1" si="74"/>
        <v>140000</v>
      </c>
      <c r="L28" s="23">
        <f t="shared" ca="1" si="74"/>
        <v>140000</v>
      </c>
      <c r="M28" s="23">
        <f t="shared" ca="1" si="74"/>
        <v>140000</v>
      </c>
      <c r="N28" s="23">
        <f t="shared" ca="1" si="74"/>
        <v>140000</v>
      </c>
      <c r="O28" s="23">
        <f t="shared" ca="1" si="74"/>
        <v>140000</v>
      </c>
      <c r="P28" s="23">
        <f t="shared" ca="1" si="74"/>
        <v>140000</v>
      </c>
      <c r="Q28" s="23">
        <f t="shared" ca="1" si="74"/>
        <v>140000</v>
      </c>
      <c r="R28" s="23">
        <f t="shared" ca="1" si="74"/>
        <v>140000</v>
      </c>
      <c r="S28" s="23">
        <f t="shared" ca="1" si="74"/>
        <v>140000</v>
      </c>
      <c r="T28" s="23">
        <f t="shared" ca="1" si="74"/>
        <v>140000</v>
      </c>
      <c r="U28" s="23">
        <f t="shared" ca="1" si="74"/>
        <v>140000</v>
      </c>
      <c r="V28" s="23">
        <f t="shared" ca="1" si="74"/>
        <v>140000</v>
      </c>
      <c r="W28" s="23">
        <f t="shared" ca="1" si="74"/>
        <v>140000</v>
      </c>
      <c r="X28" s="23">
        <f t="shared" ca="1" si="74"/>
        <v>140000</v>
      </c>
      <c r="Y28" s="23">
        <f t="shared" ca="1" si="74"/>
        <v>140000</v>
      </c>
      <c r="Z28" s="23">
        <f t="shared" ca="1" si="74"/>
        <v>140000</v>
      </c>
      <c r="AA28" s="23">
        <f ca="1">+AA29+AA30</f>
        <v>140000</v>
      </c>
      <c r="AB28" s="23">
        <f t="shared" ref="AB28" ca="1" si="75">+AB29+AB30</f>
        <v>140000</v>
      </c>
      <c r="AC28" s="23">
        <f t="shared" ref="AC28" ca="1" si="76">+AC29+AC30</f>
        <v>140000</v>
      </c>
      <c r="AD28" s="23">
        <f t="shared" ref="AD28" ca="1" si="77">+AD29+AD30</f>
        <v>140000</v>
      </c>
      <c r="AE28" s="23">
        <f t="shared" ref="AE28" ca="1" si="78">+AE29+AE30</f>
        <v>140000</v>
      </c>
      <c r="AF28" s="23">
        <f t="shared" ref="AF28" ca="1" si="79">+AF29+AF30</f>
        <v>140000</v>
      </c>
      <c r="AG28" s="23">
        <f t="shared" ref="AG28" ca="1" si="80">+AG29+AG30</f>
        <v>140000</v>
      </c>
      <c r="AH28" s="23">
        <f t="shared" ref="AH28" ca="1" si="81">+AH29+AH30</f>
        <v>140000</v>
      </c>
      <c r="AI28" s="23">
        <f t="shared" ref="AI28" ca="1" si="82">+AI29+AI30</f>
        <v>140000</v>
      </c>
      <c r="AJ28" s="23">
        <f ca="1">+AJ29+AJ30</f>
        <v>140000</v>
      </c>
      <c r="AK28" s="23">
        <f t="shared" ref="AK28" ca="1" si="83">+AK29+AK30</f>
        <v>140000</v>
      </c>
      <c r="AL28" s="23">
        <f t="shared" ref="AL28" ca="1" si="84">+AL29+AL30</f>
        <v>140000</v>
      </c>
      <c r="AM28" s="23">
        <f t="shared" ref="AM28" ca="1" si="85">+AM29+AM30</f>
        <v>140000</v>
      </c>
      <c r="AO28" s="23">
        <f t="shared" ca="1" si="71"/>
        <v>140000</v>
      </c>
      <c r="AP28" s="23">
        <f t="shared" ca="1" si="72"/>
        <v>140000</v>
      </c>
      <c r="AQ28" s="23">
        <f t="shared" ca="1" si="73"/>
        <v>140000</v>
      </c>
    </row>
    <row r="29" spans="2:43" x14ac:dyDescent="0.25">
      <c r="B29" s="20" t="s">
        <v>16</v>
      </c>
      <c r="C29" s="24">
        <f>+SP_Iniziale!D31</f>
        <v>80000</v>
      </c>
      <c r="D29" s="24">
        <f ca="1">+C29+'Variazioni Patrimoniali'!C13</f>
        <v>80000</v>
      </c>
      <c r="E29" s="24">
        <f ca="1">+D29+'Variazioni Patrimoniali'!D13</f>
        <v>80000</v>
      </c>
      <c r="F29" s="24">
        <f ca="1">+E29+'Variazioni Patrimoniali'!E13</f>
        <v>80000</v>
      </c>
      <c r="G29" s="24">
        <f ca="1">+F29+'Variazioni Patrimoniali'!F13</f>
        <v>80000</v>
      </c>
      <c r="H29" s="24">
        <f ca="1">+G29+'Variazioni Patrimoniali'!G13</f>
        <v>80000</v>
      </c>
      <c r="I29" s="24">
        <f ca="1">+H29+'Variazioni Patrimoniali'!H13</f>
        <v>80000</v>
      </c>
      <c r="J29" s="24">
        <f ca="1">+I29+'Variazioni Patrimoniali'!I13</f>
        <v>80000</v>
      </c>
      <c r="K29" s="24">
        <f ca="1">+J29+'Variazioni Patrimoniali'!J13</f>
        <v>80000</v>
      </c>
      <c r="L29" s="24">
        <f ca="1">+K29+'Variazioni Patrimoniali'!K13</f>
        <v>80000</v>
      </c>
      <c r="M29" s="24">
        <f ca="1">+L29+'Variazioni Patrimoniali'!L13</f>
        <v>80000</v>
      </c>
      <c r="N29" s="24">
        <f ca="1">+M29+'Variazioni Patrimoniali'!M13</f>
        <v>80000</v>
      </c>
      <c r="O29" s="24">
        <f ca="1">+N29+'Variazioni Patrimoniali'!N13</f>
        <v>80000</v>
      </c>
      <c r="P29" s="24">
        <f ca="1">+O29+'Variazioni Patrimoniali'!O13</f>
        <v>80000</v>
      </c>
      <c r="Q29" s="24">
        <f ca="1">+P29+'Variazioni Patrimoniali'!P13</f>
        <v>80000</v>
      </c>
      <c r="R29" s="24">
        <f ca="1">+Q29+'Variazioni Patrimoniali'!Q13</f>
        <v>80000</v>
      </c>
      <c r="S29" s="24">
        <f ca="1">+R29+'Variazioni Patrimoniali'!R13</f>
        <v>80000</v>
      </c>
      <c r="T29" s="24">
        <f ca="1">+S29+'Variazioni Patrimoniali'!S13</f>
        <v>80000</v>
      </c>
      <c r="U29" s="24">
        <f ca="1">+T29+'Variazioni Patrimoniali'!T13</f>
        <v>80000</v>
      </c>
      <c r="V29" s="24">
        <f ca="1">+U29+'Variazioni Patrimoniali'!U13</f>
        <v>80000</v>
      </c>
      <c r="W29" s="24">
        <f ca="1">+V29+'Variazioni Patrimoniali'!V13</f>
        <v>80000</v>
      </c>
      <c r="X29" s="24">
        <f ca="1">+W29+'Variazioni Patrimoniali'!W13</f>
        <v>80000</v>
      </c>
      <c r="Y29" s="24">
        <f ca="1">+X29+'Variazioni Patrimoniali'!X13</f>
        <v>80000</v>
      </c>
      <c r="Z29" s="24">
        <f ca="1">+Y29+'Variazioni Patrimoniali'!Y13</f>
        <v>80000</v>
      </c>
      <c r="AA29" s="24">
        <f ca="1">+Z29+'Variazioni Patrimoniali'!Z13</f>
        <v>80000</v>
      </c>
      <c r="AB29" s="24">
        <f ca="1">+AA29+'Variazioni Patrimoniali'!AA13</f>
        <v>80000</v>
      </c>
      <c r="AC29" s="24">
        <f ca="1">+AB29+'Variazioni Patrimoniali'!AB13</f>
        <v>80000</v>
      </c>
      <c r="AD29" s="24">
        <f ca="1">+AC29+'Variazioni Patrimoniali'!AC13</f>
        <v>80000</v>
      </c>
      <c r="AE29" s="24">
        <f ca="1">+AD29+'Variazioni Patrimoniali'!AD13</f>
        <v>80000</v>
      </c>
      <c r="AF29" s="24">
        <f ca="1">+AE29+'Variazioni Patrimoniali'!AE13</f>
        <v>80000</v>
      </c>
      <c r="AG29" s="24">
        <f ca="1">+AF29+'Variazioni Patrimoniali'!AF13</f>
        <v>80000</v>
      </c>
      <c r="AH29" s="24">
        <f ca="1">+AG29+'Variazioni Patrimoniali'!AG13</f>
        <v>80000</v>
      </c>
      <c r="AI29" s="24">
        <f ca="1">+AH29+'Variazioni Patrimoniali'!AH13</f>
        <v>80000</v>
      </c>
      <c r="AJ29" s="24">
        <f ca="1">+AI29+'Variazioni Patrimoniali'!AI13</f>
        <v>80000</v>
      </c>
      <c r="AK29" s="24">
        <f ca="1">+AJ29+'Variazioni Patrimoniali'!AJ13</f>
        <v>80000</v>
      </c>
      <c r="AL29" s="24">
        <f ca="1">+AK29+'Variazioni Patrimoniali'!AK13</f>
        <v>80000</v>
      </c>
      <c r="AM29" s="24">
        <f ca="1">+AL29+'Variazioni Patrimoniali'!AL13</f>
        <v>80000</v>
      </c>
      <c r="AO29" s="24">
        <f t="shared" ca="1" si="71"/>
        <v>80000</v>
      </c>
      <c r="AP29" s="24">
        <f t="shared" ca="1" si="72"/>
        <v>80000</v>
      </c>
      <c r="AQ29" s="24">
        <f t="shared" ca="1" si="73"/>
        <v>80000</v>
      </c>
    </row>
    <row r="30" spans="2:43" x14ac:dyDescent="0.25">
      <c r="B30" s="20" t="s">
        <v>17</v>
      </c>
      <c r="C30" s="24">
        <f>+SP_Iniziale!D32</f>
        <v>60000</v>
      </c>
      <c r="D30" s="24">
        <f ca="1">+C30+'Variazioni Patrimoniali'!C14</f>
        <v>60000</v>
      </c>
      <c r="E30" s="24">
        <f ca="1">+D30+'Variazioni Patrimoniali'!D14</f>
        <v>60000</v>
      </c>
      <c r="F30" s="24">
        <f ca="1">+E30+'Variazioni Patrimoniali'!E14</f>
        <v>60000</v>
      </c>
      <c r="G30" s="24">
        <f ca="1">+F30+'Variazioni Patrimoniali'!F14</f>
        <v>60000</v>
      </c>
      <c r="H30" s="24">
        <f ca="1">+G30+'Variazioni Patrimoniali'!G14</f>
        <v>60000</v>
      </c>
      <c r="I30" s="24">
        <f ca="1">+H30+'Variazioni Patrimoniali'!H14</f>
        <v>60000</v>
      </c>
      <c r="J30" s="24">
        <f ca="1">+I30+'Variazioni Patrimoniali'!I14</f>
        <v>60000</v>
      </c>
      <c r="K30" s="24">
        <f ca="1">+J30+'Variazioni Patrimoniali'!J14</f>
        <v>60000</v>
      </c>
      <c r="L30" s="24">
        <f ca="1">+K30+'Variazioni Patrimoniali'!K14</f>
        <v>60000</v>
      </c>
      <c r="M30" s="24">
        <f ca="1">+L30+'Variazioni Patrimoniali'!L14</f>
        <v>60000</v>
      </c>
      <c r="N30" s="24">
        <f ca="1">+M30+'Variazioni Patrimoniali'!M14</f>
        <v>60000</v>
      </c>
      <c r="O30" s="24">
        <f ca="1">+N30+'Variazioni Patrimoniali'!N14</f>
        <v>60000</v>
      </c>
      <c r="P30" s="24">
        <f ca="1">+O30+'Variazioni Patrimoniali'!O14</f>
        <v>60000</v>
      </c>
      <c r="Q30" s="24">
        <f ca="1">+P30+'Variazioni Patrimoniali'!P14</f>
        <v>60000</v>
      </c>
      <c r="R30" s="24">
        <f ca="1">+Q30+'Variazioni Patrimoniali'!Q14</f>
        <v>60000</v>
      </c>
      <c r="S30" s="24">
        <f ca="1">+R30+'Variazioni Patrimoniali'!R14</f>
        <v>60000</v>
      </c>
      <c r="T30" s="24">
        <f ca="1">+S30+'Variazioni Patrimoniali'!S14</f>
        <v>60000</v>
      </c>
      <c r="U30" s="24">
        <f ca="1">+T30+'Variazioni Patrimoniali'!T14</f>
        <v>60000</v>
      </c>
      <c r="V30" s="24">
        <f ca="1">+U30+'Variazioni Patrimoniali'!U14</f>
        <v>60000</v>
      </c>
      <c r="W30" s="24">
        <f ca="1">+V30+'Variazioni Patrimoniali'!V14</f>
        <v>60000</v>
      </c>
      <c r="X30" s="24">
        <f ca="1">+W30+'Variazioni Patrimoniali'!W14</f>
        <v>60000</v>
      </c>
      <c r="Y30" s="24">
        <f ca="1">+X30+'Variazioni Patrimoniali'!X14</f>
        <v>60000</v>
      </c>
      <c r="Z30" s="24">
        <f ca="1">+Y30+'Variazioni Patrimoniali'!Y14</f>
        <v>60000</v>
      </c>
      <c r="AA30" s="24">
        <f ca="1">+Z30+'Variazioni Patrimoniali'!Z14</f>
        <v>60000</v>
      </c>
      <c r="AB30" s="24">
        <f ca="1">+AA30+'Variazioni Patrimoniali'!AA14</f>
        <v>60000</v>
      </c>
      <c r="AC30" s="24">
        <f ca="1">+AB30+'Variazioni Patrimoniali'!AB14</f>
        <v>60000</v>
      </c>
      <c r="AD30" s="24">
        <f ca="1">+AC30+'Variazioni Patrimoniali'!AC14</f>
        <v>60000</v>
      </c>
      <c r="AE30" s="24">
        <f ca="1">+AD30+'Variazioni Patrimoniali'!AD14</f>
        <v>60000</v>
      </c>
      <c r="AF30" s="24">
        <f ca="1">+AE30+'Variazioni Patrimoniali'!AE14</f>
        <v>60000</v>
      </c>
      <c r="AG30" s="24">
        <f ca="1">+AF30+'Variazioni Patrimoniali'!AF14</f>
        <v>60000</v>
      </c>
      <c r="AH30" s="24">
        <f ca="1">+AG30+'Variazioni Patrimoniali'!AG14</f>
        <v>60000</v>
      </c>
      <c r="AI30" s="24">
        <f ca="1">+AH30+'Variazioni Patrimoniali'!AH14</f>
        <v>60000</v>
      </c>
      <c r="AJ30" s="24">
        <f ca="1">+AI30+'Variazioni Patrimoniali'!AI14</f>
        <v>60000</v>
      </c>
      <c r="AK30" s="24">
        <f ca="1">+AJ30+'Variazioni Patrimoniali'!AJ14</f>
        <v>60000</v>
      </c>
      <c r="AL30" s="24">
        <f ca="1">+AK30+'Variazioni Patrimoniali'!AK14</f>
        <v>60000</v>
      </c>
      <c r="AM30" s="24">
        <f ca="1">+AL30+'Variazioni Patrimoniali'!AL14</f>
        <v>60000</v>
      </c>
      <c r="AO30" s="24">
        <f t="shared" ca="1" si="71"/>
        <v>60000</v>
      </c>
      <c r="AP30" s="24">
        <f t="shared" ca="1" si="72"/>
        <v>60000</v>
      </c>
      <c r="AQ30" s="24">
        <f t="shared" ca="1" si="73"/>
        <v>60000</v>
      </c>
    </row>
    <row r="31" spans="2:43" x14ac:dyDescent="0.25">
      <c r="B31" s="17" t="s">
        <v>18</v>
      </c>
      <c r="C31" s="23">
        <f>+SP_Iniziale!D33</f>
        <v>30000</v>
      </c>
      <c r="D31" s="23">
        <f ca="1">+C31+'Variazioni Patrimoniali'!C19</f>
        <v>31145.833333333332</v>
      </c>
      <c r="E31" s="23">
        <f ca="1">+D31+'Variazioni Patrimoniali'!D19</f>
        <v>32291.666666666664</v>
      </c>
      <c r="F31" s="23">
        <f ca="1">+E31+'Variazioni Patrimoniali'!E19</f>
        <v>33437.5</v>
      </c>
      <c r="G31" s="23">
        <f ca="1">+F31+'Variazioni Patrimoniali'!F19</f>
        <v>34583.333333333336</v>
      </c>
      <c r="H31" s="23">
        <f ca="1">+G31+'Variazioni Patrimoniali'!G19</f>
        <v>35729.166666666672</v>
      </c>
      <c r="I31" s="23">
        <f ca="1">+H31+'Variazioni Patrimoniali'!H19</f>
        <v>36875.000000000007</v>
      </c>
      <c r="J31" s="23">
        <f ca="1">+I31+'Variazioni Patrimoniali'!I19</f>
        <v>38020.833333333343</v>
      </c>
      <c r="K31" s="23">
        <f ca="1">+J31+'Variazioni Patrimoniali'!J19</f>
        <v>39166.666666666679</v>
      </c>
      <c r="L31" s="23">
        <f ca="1">+K31+'Variazioni Patrimoniali'!K19</f>
        <v>40312.500000000015</v>
      </c>
      <c r="M31" s="23">
        <f ca="1">+L31+'Variazioni Patrimoniali'!L19</f>
        <v>41458.33333333335</v>
      </c>
      <c r="N31" s="23">
        <f ca="1">+M31+'Variazioni Patrimoniali'!M19</f>
        <v>42604.166666666686</v>
      </c>
      <c r="O31" s="23">
        <f ca="1">+N31+'Variazioni Patrimoniali'!N19</f>
        <v>43750.000000000022</v>
      </c>
      <c r="P31" s="23">
        <f ca="1">+O31+'Variazioni Patrimoniali'!O19</f>
        <v>44895.833333333358</v>
      </c>
      <c r="Q31" s="23">
        <f ca="1">+P31+'Variazioni Patrimoniali'!P19</f>
        <v>46041.666666666693</v>
      </c>
      <c r="R31" s="23">
        <f ca="1">+Q31+'Variazioni Patrimoniali'!Q19</f>
        <v>47187.500000000029</v>
      </c>
      <c r="S31" s="23">
        <f ca="1">+R31+'Variazioni Patrimoniali'!R19</f>
        <v>48333.333333333365</v>
      </c>
      <c r="T31" s="23">
        <f ca="1">+S31+'Variazioni Patrimoniali'!S19</f>
        <v>49479.166666666701</v>
      </c>
      <c r="U31" s="23">
        <f ca="1">+T31+'Variazioni Patrimoniali'!T19</f>
        <v>50625.000000000036</v>
      </c>
      <c r="V31" s="23">
        <f ca="1">+U31+'Variazioni Patrimoniali'!U19</f>
        <v>51770.833333333372</v>
      </c>
      <c r="W31" s="23">
        <f ca="1">+V31+'Variazioni Patrimoniali'!V19</f>
        <v>52916.666666666708</v>
      </c>
      <c r="X31" s="23">
        <f ca="1">+W31+'Variazioni Patrimoniali'!W19</f>
        <v>54062.500000000044</v>
      </c>
      <c r="Y31" s="23">
        <f ca="1">+X31+'Variazioni Patrimoniali'!X19</f>
        <v>55208.333333333379</v>
      </c>
      <c r="Z31" s="23">
        <f ca="1">+Y31+'Variazioni Patrimoniali'!Y19</f>
        <v>56354.166666666715</v>
      </c>
      <c r="AA31" s="23">
        <f ca="1">+Z31+'Variazioni Patrimoniali'!Z19</f>
        <v>57500.000000000051</v>
      </c>
      <c r="AB31" s="23">
        <f ca="1">+AA31+'Variazioni Patrimoniali'!AA19</f>
        <v>58645.833333333387</v>
      </c>
      <c r="AC31" s="23">
        <f ca="1">+AB31+'Variazioni Patrimoniali'!AB19</f>
        <v>59791.666666666722</v>
      </c>
      <c r="AD31" s="23">
        <f ca="1">+AC31+'Variazioni Patrimoniali'!AC19</f>
        <v>60937.500000000058</v>
      </c>
      <c r="AE31" s="23">
        <f ca="1">+AD31+'Variazioni Patrimoniali'!AD19</f>
        <v>62083.333333333394</v>
      </c>
      <c r="AF31" s="23">
        <f ca="1">+AE31+'Variazioni Patrimoniali'!AE19</f>
        <v>63229.16666666673</v>
      </c>
      <c r="AG31" s="23">
        <f ca="1">+AF31+'Variazioni Patrimoniali'!AF19</f>
        <v>64375.000000000065</v>
      </c>
      <c r="AH31" s="23">
        <f ca="1">+AG31+'Variazioni Patrimoniali'!AG19</f>
        <v>65520.833333333401</v>
      </c>
      <c r="AI31" s="23">
        <f ca="1">+AH31+'Variazioni Patrimoniali'!AH19</f>
        <v>66666.66666666673</v>
      </c>
      <c r="AJ31" s="23">
        <f ca="1">+AI31+'Variazioni Patrimoniali'!AI19</f>
        <v>67812.500000000058</v>
      </c>
      <c r="AK31" s="23">
        <f ca="1">+AJ31+'Variazioni Patrimoniali'!AJ19</f>
        <v>68958.333333333387</v>
      </c>
      <c r="AL31" s="23">
        <f ca="1">+AK31+'Variazioni Patrimoniali'!AK19</f>
        <v>70104.166666666715</v>
      </c>
      <c r="AM31" s="23">
        <f ca="1">+AL31+'Variazioni Patrimoniali'!AL19</f>
        <v>71250.000000000044</v>
      </c>
      <c r="AO31" s="23">
        <f t="shared" ca="1" si="71"/>
        <v>43750.000000000022</v>
      </c>
      <c r="AP31" s="23">
        <f t="shared" ca="1" si="72"/>
        <v>57500.000000000051</v>
      </c>
      <c r="AQ31" s="23">
        <f t="shared" ca="1" si="73"/>
        <v>71250.000000000044</v>
      </c>
    </row>
    <row r="32" spans="2:43" x14ac:dyDescent="0.25">
      <c r="B32" s="228" t="s">
        <v>301</v>
      </c>
      <c r="C32" s="23">
        <f>+SP_Iniziale!D34</f>
        <v>0</v>
      </c>
      <c r="D32" s="23">
        <f>+C32+'Variazioni Patrimoniali'!C28</f>
        <v>0</v>
      </c>
      <c r="E32" s="23">
        <f>+D32+'Variazioni Patrimoniali'!D28</f>
        <v>1</v>
      </c>
      <c r="F32" s="23">
        <f>+E32+'Variazioni Patrimoniali'!E28</f>
        <v>0.98333333333333328</v>
      </c>
      <c r="G32" s="23">
        <f>+F32+'Variazioni Patrimoniali'!F28</f>
        <v>0.96666666666666656</v>
      </c>
      <c r="H32" s="23">
        <f>+G32+'Variazioni Patrimoniali'!G28</f>
        <v>0.94999999999999984</v>
      </c>
      <c r="I32" s="23">
        <f>+H32+'Variazioni Patrimoniali'!H28</f>
        <v>0.93333333333333313</v>
      </c>
      <c r="J32" s="23">
        <f>+I32+'Variazioni Patrimoniali'!I28</f>
        <v>0.91666666666666641</v>
      </c>
      <c r="K32" s="23">
        <f>+J32+'Variazioni Patrimoniali'!J28</f>
        <v>0.89999999999999969</v>
      </c>
      <c r="L32" s="23">
        <f>+K32+'Variazioni Patrimoniali'!K28</f>
        <v>0.88333333333333297</v>
      </c>
      <c r="M32" s="23">
        <f>+L32+'Variazioni Patrimoniali'!L28</f>
        <v>0.86666666666666625</v>
      </c>
      <c r="N32" s="23">
        <f>+M32+'Variazioni Patrimoniali'!M28</f>
        <v>0.84999999999999953</v>
      </c>
      <c r="O32" s="23">
        <f>+N32+'Variazioni Patrimoniali'!N28</f>
        <v>0.83333333333333282</v>
      </c>
      <c r="P32" s="23">
        <f>+O32+'Variazioni Patrimoniali'!O28</f>
        <v>0.8166666666666661</v>
      </c>
      <c r="Q32" s="23">
        <f>+P32+'Variazioni Patrimoniali'!P28</f>
        <v>0.79999999999999938</v>
      </c>
      <c r="R32" s="23">
        <f>+Q32+'Variazioni Patrimoniali'!Q28</f>
        <v>0.78333333333333266</v>
      </c>
      <c r="S32" s="23">
        <f>+R32+'Variazioni Patrimoniali'!R28</f>
        <v>0.76666666666666594</v>
      </c>
      <c r="T32" s="23">
        <f>+S32+'Variazioni Patrimoniali'!S28</f>
        <v>0.74999999999999922</v>
      </c>
      <c r="U32" s="23">
        <f>+T32+'Variazioni Patrimoniali'!T28</f>
        <v>0.7333333333333325</v>
      </c>
      <c r="V32" s="23">
        <f>+U32+'Variazioni Patrimoniali'!U28</f>
        <v>0.71666666666666579</v>
      </c>
      <c r="W32" s="23">
        <f>+V32+'Variazioni Patrimoniali'!V28</f>
        <v>0.69999999999999907</v>
      </c>
      <c r="X32" s="23">
        <f>+W32+'Variazioni Patrimoniali'!W28</f>
        <v>0.68333333333333235</v>
      </c>
      <c r="Y32" s="23">
        <f>+X32+'Variazioni Patrimoniali'!X28</f>
        <v>0.66666666666666563</v>
      </c>
      <c r="Z32" s="23">
        <f>+Y32+'Variazioni Patrimoniali'!Y28</f>
        <v>0.64999999999999891</v>
      </c>
      <c r="AA32" s="23">
        <f>+Z32+'Variazioni Patrimoniali'!Z28</f>
        <v>0.63333333333333219</v>
      </c>
      <c r="AB32" s="23">
        <f>+AA32+'Variazioni Patrimoniali'!AA28</f>
        <v>0.61666666666666548</v>
      </c>
      <c r="AC32" s="23">
        <f>+AB32+'Variazioni Patrimoniali'!AB28</f>
        <v>0.59999999999999876</v>
      </c>
      <c r="AD32" s="23">
        <f>+AC32+'Variazioni Patrimoniali'!AC28</f>
        <v>0.58333333333333204</v>
      </c>
      <c r="AE32" s="23">
        <f>+AD32+'Variazioni Patrimoniali'!AD28</f>
        <v>0.56666666666666532</v>
      </c>
      <c r="AF32" s="23">
        <f>+AE32+'Variazioni Patrimoniali'!AE28</f>
        <v>0.5499999999999986</v>
      </c>
      <c r="AG32" s="23">
        <f>+AF32+'Variazioni Patrimoniali'!AF28</f>
        <v>0.53333333333333188</v>
      </c>
      <c r="AH32" s="23">
        <f>+AG32+'Variazioni Patrimoniali'!AG28</f>
        <v>0.51666666666666516</v>
      </c>
      <c r="AI32" s="23">
        <f>+AH32+'Variazioni Patrimoniali'!AH28</f>
        <v>0.4999999999999985</v>
      </c>
      <c r="AJ32" s="23">
        <f>+AI32+'Variazioni Patrimoniali'!AI28</f>
        <v>0.48333333333333184</v>
      </c>
      <c r="AK32" s="23">
        <f>+AJ32+'Variazioni Patrimoniali'!AJ28</f>
        <v>0.46666666666666518</v>
      </c>
      <c r="AL32" s="23">
        <f>+AK32+'Variazioni Patrimoniali'!AK28</f>
        <v>0.44999999999999851</v>
      </c>
      <c r="AM32" s="23">
        <f>+AL32+'Variazioni Patrimoniali'!AL28</f>
        <v>0.43333333333333185</v>
      </c>
      <c r="AO32" s="23">
        <f t="shared" si="71"/>
        <v>0.83333333333333282</v>
      </c>
      <c r="AP32" s="23">
        <f t="shared" si="72"/>
        <v>0.63333333333333219</v>
      </c>
      <c r="AQ32" s="23">
        <f t="shared" si="73"/>
        <v>0.43333333333333185</v>
      </c>
    </row>
    <row r="33" spans="2:43" x14ac:dyDescent="0.25">
      <c r="B33" s="228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O33" s="23"/>
      <c r="AP33" s="23"/>
      <c r="AQ33" s="23"/>
    </row>
    <row r="34" spans="2:43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O34" s="3"/>
      <c r="AP34" s="3"/>
      <c r="AQ34" s="3"/>
    </row>
    <row r="35" spans="2:43" x14ac:dyDescent="0.25">
      <c r="B35" s="17" t="s">
        <v>19</v>
      </c>
      <c r="C35" s="23">
        <f>+C36-C40</f>
        <v>183000</v>
      </c>
      <c r="D35" s="23">
        <f ca="1">+D36-D40</f>
        <v>181333.33333333334</v>
      </c>
      <c r="E35" s="23">
        <f ca="1">+E36-E40</f>
        <v>179666.66666666666</v>
      </c>
      <c r="F35" s="23">
        <f t="shared" ref="F35:Z35" ca="1" si="86">+F36-F40</f>
        <v>178000</v>
      </c>
      <c r="G35" s="23">
        <f t="shared" ca="1" si="86"/>
        <v>176333.33333333331</v>
      </c>
      <c r="H35" s="23">
        <f t="shared" ca="1" si="86"/>
        <v>174666.66666666666</v>
      </c>
      <c r="I35" s="23">
        <f t="shared" ca="1" si="86"/>
        <v>173000</v>
      </c>
      <c r="J35" s="23">
        <f t="shared" ca="1" si="86"/>
        <v>171333.33333333331</v>
      </c>
      <c r="K35" s="23">
        <f t="shared" ca="1" si="86"/>
        <v>169666.66666666666</v>
      </c>
      <c r="L35" s="23">
        <f t="shared" ca="1" si="86"/>
        <v>168000</v>
      </c>
      <c r="M35" s="23">
        <f t="shared" ca="1" si="86"/>
        <v>166333.33333333331</v>
      </c>
      <c r="N35" s="23">
        <f t="shared" ca="1" si="86"/>
        <v>164666.66666666666</v>
      </c>
      <c r="O35" s="23">
        <f t="shared" ca="1" si="86"/>
        <v>163000</v>
      </c>
      <c r="P35" s="23">
        <f t="shared" ca="1" si="86"/>
        <v>161333.33333333334</v>
      </c>
      <c r="Q35" s="23">
        <f t="shared" ca="1" si="86"/>
        <v>159666.66666666669</v>
      </c>
      <c r="R35" s="23">
        <f t="shared" ca="1" si="86"/>
        <v>158000</v>
      </c>
      <c r="S35" s="23">
        <f t="shared" ca="1" si="86"/>
        <v>156333.33333333334</v>
      </c>
      <c r="T35" s="23">
        <f t="shared" ca="1" si="86"/>
        <v>154666.66666666669</v>
      </c>
      <c r="U35" s="23">
        <f t="shared" ca="1" si="86"/>
        <v>153000</v>
      </c>
      <c r="V35" s="23">
        <f t="shared" ca="1" si="86"/>
        <v>151333.33333333334</v>
      </c>
      <c r="W35" s="23">
        <f t="shared" ca="1" si="86"/>
        <v>149666.66666666669</v>
      </c>
      <c r="X35" s="23">
        <f t="shared" ca="1" si="86"/>
        <v>148000.00000000003</v>
      </c>
      <c r="Y35" s="23">
        <f t="shared" ca="1" si="86"/>
        <v>146333.33333333337</v>
      </c>
      <c r="Z35" s="23">
        <f t="shared" ca="1" si="86"/>
        <v>144666.66666666669</v>
      </c>
      <c r="AA35" s="23">
        <f ca="1">+AA36-AA40</f>
        <v>143000.00000000003</v>
      </c>
      <c r="AB35" s="23">
        <f t="shared" ref="AB35" ca="1" si="87">+AB36-AB40</f>
        <v>141333.33333333337</v>
      </c>
      <c r="AC35" s="23">
        <f t="shared" ref="AC35" ca="1" si="88">+AC36-AC40</f>
        <v>139666.66666666669</v>
      </c>
      <c r="AD35" s="23">
        <f t="shared" ref="AD35" ca="1" si="89">+AD36-AD40</f>
        <v>138000.00000000003</v>
      </c>
      <c r="AE35" s="23">
        <f t="shared" ref="AE35" ca="1" si="90">+AE36-AE40</f>
        <v>136333.33333333337</v>
      </c>
      <c r="AF35" s="23">
        <f t="shared" ref="AF35" ca="1" si="91">+AF36-AF40</f>
        <v>134666.66666666669</v>
      </c>
      <c r="AG35" s="23">
        <f t="shared" ref="AG35" ca="1" si="92">+AG36-AG40</f>
        <v>133000.00000000003</v>
      </c>
      <c r="AH35" s="23">
        <f t="shared" ref="AH35" ca="1" si="93">+AH36-AH40</f>
        <v>131333.33333333337</v>
      </c>
      <c r="AI35" s="23">
        <f t="shared" ref="AI35" ca="1" si="94">+AI36-AI40</f>
        <v>129666.66666666669</v>
      </c>
      <c r="AJ35" s="23">
        <f ca="1">+AJ36-AJ40</f>
        <v>128000.00000000001</v>
      </c>
      <c r="AK35" s="23">
        <f t="shared" ref="AK35" ca="1" si="95">+AK36-AK40</f>
        <v>126333.33333333334</v>
      </c>
      <c r="AL35" s="23">
        <f t="shared" ref="AL35" ca="1" si="96">+AL36-AL40</f>
        <v>124666.66666666667</v>
      </c>
      <c r="AM35" s="23">
        <f t="shared" ref="AM35:AQ35" ca="1" si="97">+AM36-AM40</f>
        <v>123000</v>
      </c>
      <c r="AO35" s="23">
        <f t="shared" ca="1" si="97"/>
        <v>163000</v>
      </c>
      <c r="AP35" s="23">
        <f t="shared" ca="1" si="97"/>
        <v>143000.00000000003</v>
      </c>
      <c r="AQ35" s="23">
        <f t="shared" ca="1" si="97"/>
        <v>123000</v>
      </c>
    </row>
    <row r="36" spans="2:43" x14ac:dyDescent="0.25">
      <c r="B36" s="17" t="s">
        <v>20</v>
      </c>
      <c r="C36" s="23">
        <f>+SUM(C37:C39)</f>
        <v>203000</v>
      </c>
      <c r="D36" s="23">
        <f ca="1">+SUM(D37:D39)</f>
        <v>203000</v>
      </c>
      <c r="E36" s="23">
        <f ca="1">+SUM(E37:E39)</f>
        <v>203000</v>
      </c>
      <c r="F36" s="23">
        <f t="shared" ref="F36:Z36" ca="1" si="98">+SUM(F37:F39)</f>
        <v>203000</v>
      </c>
      <c r="G36" s="23">
        <f t="shared" ca="1" si="98"/>
        <v>203000</v>
      </c>
      <c r="H36" s="23">
        <f t="shared" ca="1" si="98"/>
        <v>203000</v>
      </c>
      <c r="I36" s="23">
        <f t="shared" ca="1" si="98"/>
        <v>203000</v>
      </c>
      <c r="J36" s="23">
        <f t="shared" ca="1" si="98"/>
        <v>203000</v>
      </c>
      <c r="K36" s="23">
        <f t="shared" ca="1" si="98"/>
        <v>203000</v>
      </c>
      <c r="L36" s="23">
        <f t="shared" ca="1" si="98"/>
        <v>203000</v>
      </c>
      <c r="M36" s="23">
        <f t="shared" ca="1" si="98"/>
        <v>203000</v>
      </c>
      <c r="N36" s="23">
        <f t="shared" ca="1" si="98"/>
        <v>203000</v>
      </c>
      <c r="O36" s="23">
        <f t="shared" ca="1" si="98"/>
        <v>203000</v>
      </c>
      <c r="P36" s="23">
        <f t="shared" ca="1" si="98"/>
        <v>203000</v>
      </c>
      <c r="Q36" s="23">
        <f t="shared" ca="1" si="98"/>
        <v>203000</v>
      </c>
      <c r="R36" s="23">
        <f t="shared" ca="1" si="98"/>
        <v>203000</v>
      </c>
      <c r="S36" s="23">
        <f t="shared" ca="1" si="98"/>
        <v>203000</v>
      </c>
      <c r="T36" s="23">
        <f t="shared" ca="1" si="98"/>
        <v>203000</v>
      </c>
      <c r="U36" s="23">
        <f t="shared" ca="1" si="98"/>
        <v>203000</v>
      </c>
      <c r="V36" s="23">
        <f t="shared" ca="1" si="98"/>
        <v>203000</v>
      </c>
      <c r="W36" s="23">
        <f t="shared" ca="1" si="98"/>
        <v>203000</v>
      </c>
      <c r="X36" s="23">
        <f t="shared" ca="1" si="98"/>
        <v>203000</v>
      </c>
      <c r="Y36" s="23">
        <f t="shared" ca="1" si="98"/>
        <v>203000</v>
      </c>
      <c r="Z36" s="23">
        <f t="shared" ca="1" si="98"/>
        <v>203000</v>
      </c>
      <c r="AA36" s="23">
        <f ca="1">+SUM(AA37:AA39)</f>
        <v>203000</v>
      </c>
      <c r="AB36" s="23">
        <f t="shared" ref="AB36" ca="1" si="99">+SUM(AB37:AB39)</f>
        <v>203000</v>
      </c>
      <c r="AC36" s="23">
        <f t="shared" ref="AC36" ca="1" si="100">+SUM(AC37:AC39)</f>
        <v>203000</v>
      </c>
      <c r="AD36" s="23">
        <f t="shared" ref="AD36" ca="1" si="101">+SUM(AD37:AD39)</f>
        <v>203000</v>
      </c>
      <c r="AE36" s="23">
        <f t="shared" ref="AE36" ca="1" si="102">+SUM(AE37:AE39)</f>
        <v>203000</v>
      </c>
      <c r="AF36" s="23">
        <f t="shared" ref="AF36" ca="1" si="103">+SUM(AF37:AF39)</f>
        <v>203000</v>
      </c>
      <c r="AG36" s="23">
        <f t="shared" ref="AG36" ca="1" si="104">+SUM(AG37:AG39)</f>
        <v>203000</v>
      </c>
      <c r="AH36" s="23">
        <f t="shared" ref="AH36" ca="1" si="105">+SUM(AH37:AH39)</f>
        <v>203000</v>
      </c>
      <c r="AI36" s="23">
        <f t="shared" ref="AI36" ca="1" si="106">+SUM(AI37:AI39)</f>
        <v>203000</v>
      </c>
      <c r="AJ36" s="23">
        <f ca="1">+SUM(AJ37:AJ39)</f>
        <v>203000</v>
      </c>
      <c r="AK36" s="23">
        <f t="shared" ref="AK36" ca="1" si="107">+SUM(AK37:AK39)</f>
        <v>203000</v>
      </c>
      <c r="AL36" s="23">
        <f t="shared" ref="AL36" ca="1" si="108">+SUM(AL37:AL39)</f>
        <v>203000</v>
      </c>
      <c r="AM36" s="23">
        <f t="shared" ref="AM36:AQ36" ca="1" si="109">+SUM(AM37:AM39)</f>
        <v>203000</v>
      </c>
      <c r="AO36" s="23">
        <f t="shared" ca="1" si="109"/>
        <v>203000</v>
      </c>
      <c r="AP36" s="23">
        <f t="shared" ca="1" si="109"/>
        <v>203000</v>
      </c>
      <c r="AQ36" s="23">
        <f t="shared" ca="1" si="109"/>
        <v>203000</v>
      </c>
    </row>
    <row r="37" spans="2:43" x14ac:dyDescent="0.25">
      <c r="B37" s="20" t="s">
        <v>21</v>
      </c>
      <c r="C37" s="24">
        <f>+SP_Iniziale!D39</f>
        <v>0</v>
      </c>
      <c r="D37" s="24">
        <f ca="1">+C37+'Variazioni Patrimoniali'!C15</f>
        <v>0</v>
      </c>
      <c r="E37" s="24">
        <f ca="1">+D37+'Variazioni Patrimoniali'!D15</f>
        <v>0</v>
      </c>
      <c r="F37" s="24">
        <f ca="1">+E37+'Variazioni Patrimoniali'!E15</f>
        <v>0</v>
      </c>
      <c r="G37" s="24">
        <f ca="1">+F37+'Variazioni Patrimoniali'!F15</f>
        <v>0</v>
      </c>
      <c r="H37" s="24">
        <f ca="1">+G37+'Variazioni Patrimoniali'!G15</f>
        <v>0</v>
      </c>
      <c r="I37" s="24">
        <f ca="1">+H37+'Variazioni Patrimoniali'!H15</f>
        <v>0</v>
      </c>
      <c r="J37" s="24">
        <f ca="1">+I37+'Variazioni Patrimoniali'!I15</f>
        <v>0</v>
      </c>
      <c r="K37" s="24">
        <f ca="1">+J37+'Variazioni Patrimoniali'!J15</f>
        <v>0</v>
      </c>
      <c r="L37" s="24">
        <f ca="1">+K37+'Variazioni Patrimoniali'!K15</f>
        <v>0</v>
      </c>
      <c r="M37" s="24">
        <f ca="1">+L37+'Variazioni Patrimoniali'!L15</f>
        <v>0</v>
      </c>
      <c r="N37" s="24">
        <f ca="1">+M37+'Variazioni Patrimoniali'!M15</f>
        <v>0</v>
      </c>
      <c r="O37" s="24">
        <f ca="1">+N37+'Variazioni Patrimoniali'!N15</f>
        <v>0</v>
      </c>
      <c r="P37" s="24">
        <f ca="1">+O37+'Variazioni Patrimoniali'!O15</f>
        <v>0</v>
      </c>
      <c r="Q37" s="24">
        <f ca="1">+P37+'Variazioni Patrimoniali'!P15</f>
        <v>0</v>
      </c>
      <c r="R37" s="24">
        <f ca="1">+Q37+'Variazioni Patrimoniali'!Q15</f>
        <v>0</v>
      </c>
      <c r="S37" s="24">
        <f ca="1">+R37+'Variazioni Patrimoniali'!R15</f>
        <v>0</v>
      </c>
      <c r="T37" s="24">
        <f ca="1">+S37+'Variazioni Patrimoniali'!S15</f>
        <v>0</v>
      </c>
      <c r="U37" s="24">
        <f ca="1">+T37+'Variazioni Patrimoniali'!T15</f>
        <v>0</v>
      </c>
      <c r="V37" s="24">
        <f ca="1">+U37+'Variazioni Patrimoniali'!U15</f>
        <v>0</v>
      </c>
      <c r="W37" s="24">
        <f ca="1">+V37+'Variazioni Patrimoniali'!V15</f>
        <v>0</v>
      </c>
      <c r="X37" s="24">
        <f ca="1">+W37+'Variazioni Patrimoniali'!W15</f>
        <v>0</v>
      </c>
      <c r="Y37" s="24">
        <f ca="1">+X37+'Variazioni Patrimoniali'!X15</f>
        <v>0</v>
      </c>
      <c r="Z37" s="24">
        <f ca="1">+Y37+'Variazioni Patrimoniali'!Y15</f>
        <v>0</v>
      </c>
      <c r="AA37" s="24">
        <f ca="1">+Z37+'Variazioni Patrimoniali'!Z15</f>
        <v>0</v>
      </c>
      <c r="AB37" s="24">
        <f ca="1">+AA37+'Variazioni Patrimoniali'!AA15</f>
        <v>0</v>
      </c>
      <c r="AC37" s="24">
        <f ca="1">+AB37+'Variazioni Patrimoniali'!AB15</f>
        <v>0</v>
      </c>
      <c r="AD37" s="24">
        <f ca="1">+AC37+'Variazioni Patrimoniali'!AC15</f>
        <v>0</v>
      </c>
      <c r="AE37" s="24">
        <f ca="1">+AD37+'Variazioni Patrimoniali'!AD15</f>
        <v>0</v>
      </c>
      <c r="AF37" s="24">
        <f ca="1">+AE37+'Variazioni Patrimoniali'!AE15</f>
        <v>0</v>
      </c>
      <c r="AG37" s="24">
        <f ca="1">+AF37+'Variazioni Patrimoniali'!AF15</f>
        <v>0</v>
      </c>
      <c r="AH37" s="24">
        <f ca="1">+AG37+'Variazioni Patrimoniali'!AG15</f>
        <v>0</v>
      </c>
      <c r="AI37" s="24">
        <f ca="1">+AH37+'Variazioni Patrimoniali'!AH15</f>
        <v>0</v>
      </c>
      <c r="AJ37" s="24">
        <f ca="1">+AI37+'Variazioni Patrimoniali'!AI15</f>
        <v>0</v>
      </c>
      <c r="AK37" s="24">
        <f ca="1">+AJ37+'Variazioni Patrimoniali'!AJ15</f>
        <v>0</v>
      </c>
      <c r="AL37" s="24">
        <f ca="1">+AK37+'Variazioni Patrimoniali'!AK15</f>
        <v>0</v>
      </c>
      <c r="AM37" s="24">
        <f ca="1">+AL37+'Variazioni Patrimoniali'!AL15</f>
        <v>0</v>
      </c>
      <c r="AO37" s="24">
        <f t="shared" ref="AO37:AO40" ca="1" si="110">+O37</f>
        <v>0</v>
      </c>
      <c r="AP37" s="24">
        <f t="shared" ref="AP37:AP40" ca="1" si="111">+AA37</f>
        <v>0</v>
      </c>
      <c r="AQ37" s="24">
        <f t="shared" ref="AQ37:AQ40" ca="1" si="112">+AM37</f>
        <v>0</v>
      </c>
    </row>
    <row r="38" spans="2:43" x14ac:dyDescent="0.25">
      <c r="B38" s="20" t="s">
        <v>22</v>
      </c>
      <c r="C38" s="24">
        <f>+SP_Iniziale!D40</f>
        <v>193000</v>
      </c>
      <c r="D38" s="24">
        <f ca="1">+C38+'Variazioni Patrimoniali'!C16</f>
        <v>193000</v>
      </c>
      <c r="E38" s="24">
        <f ca="1">+D38+'Variazioni Patrimoniali'!D16</f>
        <v>193000</v>
      </c>
      <c r="F38" s="24">
        <f ca="1">+E38+'Variazioni Patrimoniali'!E16</f>
        <v>193000</v>
      </c>
      <c r="G38" s="24">
        <f ca="1">+F38+'Variazioni Patrimoniali'!F16</f>
        <v>193000</v>
      </c>
      <c r="H38" s="24">
        <f ca="1">+G38+'Variazioni Patrimoniali'!G16</f>
        <v>193000</v>
      </c>
      <c r="I38" s="24">
        <f ca="1">+H38+'Variazioni Patrimoniali'!H16</f>
        <v>193000</v>
      </c>
      <c r="J38" s="24">
        <f ca="1">+I38+'Variazioni Patrimoniali'!I16</f>
        <v>193000</v>
      </c>
      <c r="K38" s="24">
        <f ca="1">+J38+'Variazioni Patrimoniali'!J16</f>
        <v>193000</v>
      </c>
      <c r="L38" s="24">
        <f ca="1">+K38+'Variazioni Patrimoniali'!K16</f>
        <v>193000</v>
      </c>
      <c r="M38" s="24">
        <f ca="1">+L38+'Variazioni Patrimoniali'!L16</f>
        <v>193000</v>
      </c>
      <c r="N38" s="24">
        <f ca="1">+M38+'Variazioni Patrimoniali'!M16</f>
        <v>193000</v>
      </c>
      <c r="O38" s="24">
        <f ca="1">+N38+'Variazioni Patrimoniali'!N16</f>
        <v>193000</v>
      </c>
      <c r="P38" s="24">
        <f ca="1">+O38+'Variazioni Patrimoniali'!O16</f>
        <v>193000</v>
      </c>
      <c r="Q38" s="24">
        <f ca="1">+P38+'Variazioni Patrimoniali'!P16</f>
        <v>193000</v>
      </c>
      <c r="R38" s="24">
        <f ca="1">+Q38+'Variazioni Patrimoniali'!Q16</f>
        <v>193000</v>
      </c>
      <c r="S38" s="24">
        <f ca="1">+R38+'Variazioni Patrimoniali'!R16</f>
        <v>193000</v>
      </c>
      <c r="T38" s="24">
        <f ca="1">+S38+'Variazioni Patrimoniali'!S16</f>
        <v>193000</v>
      </c>
      <c r="U38" s="24">
        <f ca="1">+T38+'Variazioni Patrimoniali'!T16</f>
        <v>193000</v>
      </c>
      <c r="V38" s="24">
        <f ca="1">+U38+'Variazioni Patrimoniali'!U16</f>
        <v>193000</v>
      </c>
      <c r="W38" s="24">
        <f ca="1">+V38+'Variazioni Patrimoniali'!V16</f>
        <v>193000</v>
      </c>
      <c r="X38" s="24">
        <f ca="1">+W38+'Variazioni Patrimoniali'!W16</f>
        <v>193000</v>
      </c>
      <c r="Y38" s="24">
        <f ca="1">+X38+'Variazioni Patrimoniali'!X16</f>
        <v>193000</v>
      </c>
      <c r="Z38" s="24">
        <f ca="1">+Y38+'Variazioni Patrimoniali'!Y16</f>
        <v>193000</v>
      </c>
      <c r="AA38" s="24">
        <f ca="1">+Z38+'Variazioni Patrimoniali'!Z16</f>
        <v>193000</v>
      </c>
      <c r="AB38" s="24">
        <f ca="1">+AA38+'Variazioni Patrimoniali'!AA16</f>
        <v>193000</v>
      </c>
      <c r="AC38" s="24">
        <f ca="1">+AB38+'Variazioni Patrimoniali'!AB16</f>
        <v>193000</v>
      </c>
      <c r="AD38" s="24">
        <f ca="1">+AC38+'Variazioni Patrimoniali'!AC16</f>
        <v>193000</v>
      </c>
      <c r="AE38" s="24">
        <f ca="1">+AD38+'Variazioni Patrimoniali'!AD16</f>
        <v>193000</v>
      </c>
      <c r="AF38" s="24">
        <f ca="1">+AE38+'Variazioni Patrimoniali'!AE16</f>
        <v>193000</v>
      </c>
      <c r="AG38" s="24">
        <f ca="1">+AF38+'Variazioni Patrimoniali'!AF16</f>
        <v>193000</v>
      </c>
      <c r="AH38" s="24">
        <f ca="1">+AG38+'Variazioni Patrimoniali'!AG16</f>
        <v>193000</v>
      </c>
      <c r="AI38" s="24">
        <f ca="1">+AH38+'Variazioni Patrimoniali'!AH16</f>
        <v>193000</v>
      </c>
      <c r="AJ38" s="24">
        <f ca="1">+AI38+'Variazioni Patrimoniali'!AI16</f>
        <v>193000</v>
      </c>
      <c r="AK38" s="24">
        <f ca="1">+AJ38+'Variazioni Patrimoniali'!AJ16</f>
        <v>193000</v>
      </c>
      <c r="AL38" s="24">
        <f ca="1">+AK38+'Variazioni Patrimoniali'!AK16</f>
        <v>193000</v>
      </c>
      <c r="AM38" s="24">
        <f ca="1">+AL38+'Variazioni Patrimoniali'!AL16</f>
        <v>193000</v>
      </c>
      <c r="AO38" s="24">
        <f t="shared" ca="1" si="110"/>
        <v>193000</v>
      </c>
      <c r="AP38" s="24">
        <f t="shared" ca="1" si="111"/>
        <v>193000</v>
      </c>
      <c r="AQ38" s="24">
        <f t="shared" ca="1" si="112"/>
        <v>193000</v>
      </c>
    </row>
    <row r="39" spans="2:43" x14ac:dyDescent="0.25">
      <c r="B39" s="20" t="s">
        <v>23</v>
      </c>
      <c r="C39" s="24">
        <f>+SP_Iniziale!D41</f>
        <v>10000</v>
      </c>
      <c r="D39" s="24">
        <f ca="1">+C39+'Variazioni Patrimoniali'!C17</f>
        <v>10000</v>
      </c>
      <c r="E39" s="24">
        <f ca="1">+D39+'Variazioni Patrimoniali'!D17</f>
        <v>10000</v>
      </c>
      <c r="F39" s="24">
        <f ca="1">+E39+'Variazioni Patrimoniali'!E17</f>
        <v>10000</v>
      </c>
      <c r="G39" s="24">
        <f ca="1">+F39+'Variazioni Patrimoniali'!F17</f>
        <v>10000</v>
      </c>
      <c r="H39" s="24">
        <f ca="1">+G39+'Variazioni Patrimoniali'!G17</f>
        <v>10000</v>
      </c>
      <c r="I39" s="24">
        <f ca="1">+H39+'Variazioni Patrimoniali'!H17</f>
        <v>10000</v>
      </c>
      <c r="J39" s="24">
        <f ca="1">+I39+'Variazioni Patrimoniali'!I17</f>
        <v>10000</v>
      </c>
      <c r="K39" s="24">
        <f ca="1">+J39+'Variazioni Patrimoniali'!J17</f>
        <v>10000</v>
      </c>
      <c r="L39" s="24">
        <f ca="1">+K39+'Variazioni Patrimoniali'!K17</f>
        <v>10000</v>
      </c>
      <c r="M39" s="24">
        <f ca="1">+L39+'Variazioni Patrimoniali'!L17</f>
        <v>10000</v>
      </c>
      <c r="N39" s="24">
        <f ca="1">+M39+'Variazioni Patrimoniali'!M17</f>
        <v>10000</v>
      </c>
      <c r="O39" s="24">
        <f ca="1">+N39+'Variazioni Patrimoniali'!N17</f>
        <v>10000</v>
      </c>
      <c r="P39" s="24">
        <f ca="1">+O39+'Variazioni Patrimoniali'!O17</f>
        <v>10000</v>
      </c>
      <c r="Q39" s="24">
        <f ca="1">+P39+'Variazioni Patrimoniali'!P17</f>
        <v>10000</v>
      </c>
      <c r="R39" s="24">
        <f ca="1">+Q39+'Variazioni Patrimoniali'!Q17</f>
        <v>10000</v>
      </c>
      <c r="S39" s="24">
        <f ca="1">+R39+'Variazioni Patrimoniali'!R17</f>
        <v>10000</v>
      </c>
      <c r="T39" s="24">
        <f ca="1">+S39+'Variazioni Patrimoniali'!S17</f>
        <v>10000</v>
      </c>
      <c r="U39" s="24">
        <f ca="1">+T39+'Variazioni Patrimoniali'!T17</f>
        <v>10000</v>
      </c>
      <c r="V39" s="24">
        <f ca="1">+U39+'Variazioni Patrimoniali'!U17</f>
        <v>10000</v>
      </c>
      <c r="W39" s="24">
        <f ca="1">+V39+'Variazioni Patrimoniali'!V17</f>
        <v>10000</v>
      </c>
      <c r="X39" s="24">
        <f ca="1">+W39+'Variazioni Patrimoniali'!W17</f>
        <v>10000</v>
      </c>
      <c r="Y39" s="24">
        <f ca="1">+X39+'Variazioni Patrimoniali'!X17</f>
        <v>10000</v>
      </c>
      <c r="Z39" s="24">
        <f ca="1">+Y39+'Variazioni Patrimoniali'!Y17</f>
        <v>10000</v>
      </c>
      <c r="AA39" s="24">
        <f ca="1">+Z39+'Variazioni Patrimoniali'!Z17</f>
        <v>10000</v>
      </c>
      <c r="AB39" s="24">
        <f ca="1">+AA39+'Variazioni Patrimoniali'!AA17</f>
        <v>10000</v>
      </c>
      <c r="AC39" s="24">
        <f ca="1">+AB39+'Variazioni Patrimoniali'!AB17</f>
        <v>10000</v>
      </c>
      <c r="AD39" s="24">
        <f ca="1">+AC39+'Variazioni Patrimoniali'!AC17</f>
        <v>10000</v>
      </c>
      <c r="AE39" s="24">
        <f ca="1">+AD39+'Variazioni Patrimoniali'!AD17</f>
        <v>10000</v>
      </c>
      <c r="AF39" s="24">
        <f ca="1">+AE39+'Variazioni Patrimoniali'!AE17</f>
        <v>10000</v>
      </c>
      <c r="AG39" s="24">
        <f ca="1">+AF39+'Variazioni Patrimoniali'!AF17</f>
        <v>10000</v>
      </c>
      <c r="AH39" s="24">
        <f ca="1">+AG39+'Variazioni Patrimoniali'!AG17</f>
        <v>10000</v>
      </c>
      <c r="AI39" s="24">
        <f ca="1">+AH39+'Variazioni Patrimoniali'!AH17</f>
        <v>10000</v>
      </c>
      <c r="AJ39" s="24">
        <f ca="1">+AI39+'Variazioni Patrimoniali'!AI17</f>
        <v>10000</v>
      </c>
      <c r="AK39" s="24">
        <f ca="1">+AJ39+'Variazioni Patrimoniali'!AJ17</f>
        <v>10000</v>
      </c>
      <c r="AL39" s="24">
        <f ca="1">+AK39+'Variazioni Patrimoniali'!AK17</f>
        <v>10000</v>
      </c>
      <c r="AM39" s="24">
        <f ca="1">+AL39+'Variazioni Patrimoniali'!AL17</f>
        <v>10000</v>
      </c>
      <c r="AO39" s="24">
        <f t="shared" ca="1" si="110"/>
        <v>10000</v>
      </c>
      <c r="AP39" s="24">
        <f t="shared" ca="1" si="111"/>
        <v>10000</v>
      </c>
      <c r="AQ39" s="24">
        <f t="shared" ca="1" si="112"/>
        <v>10000</v>
      </c>
    </row>
    <row r="40" spans="2:43" x14ac:dyDescent="0.25">
      <c r="B40" s="17" t="s">
        <v>24</v>
      </c>
      <c r="C40" s="23">
        <f>+SP_Iniziale!D42</f>
        <v>20000</v>
      </c>
      <c r="D40" s="23">
        <f ca="1">+C40+'Variazioni Patrimoniali'!C20</f>
        <v>21666.666666666668</v>
      </c>
      <c r="E40" s="23">
        <f ca="1">+D40+'Variazioni Patrimoniali'!D20</f>
        <v>23333.333333333336</v>
      </c>
      <c r="F40" s="23">
        <f ca="1">+E40+'Variazioni Patrimoniali'!E20</f>
        <v>25000.000000000004</v>
      </c>
      <c r="G40" s="23">
        <f ca="1">+F40+'Variazioni Patrimoniali'!F20</f>
        <v>26666.666666666672</v>
      </c>
      <c r="H40" s="23">
        <f ca="1">+G40+'Variazioni Patrimoniali'!G20</f>
        <v>28333.333333333339</v>
      </c>
      <c r="I40" s="23">
        <f ca="1">+H40+'Variazioni Patrimoniali'!H20</f>
        <v>30000.000000000007</v>
      </c>
      <c r="J40" s="23">
        <f ca="1">+I40+'Variazioni Patrimoniali'!I20</f>
        <v>31666.666666666675</v>
      </c>
      <c r="K40" s="23">
        <f ca="1">+J40+'Variazioni Patrimoniali'!J20</f>
        <v>33333.333333333343</v>
      </c>
      <c r="L40" s="23">
        <f ca="1">+K40+'Variazioni Patrimoniali'!K20</f>
        <v>35000.000000000007</v>
      </c>
      <c r="M40" s="23">
        <f ca="1">+L40+'Variazioni Patrimoniali'!L20</f>
        <v>36666.666666666672</v>
      </c>
      <c r="N40" s="23">
        <f ca="1">+M40+'Variazioni Patrimoniali'!M20</f>
        <v>38333.333333333336</v>
      </c>
      <c r="O40" s="23">
        <f ca="1">+N40+'Variazioni Patrimoniali'!N20</f>
        <v>40000</v>
      </c>
      <c r="P40" s="23">
        <f ca="1">+O40+'Variazioni Patrimoniali'!O20</f>
        <v>41666.666666666664</v>
      </c>
      <c r="Q40" s="23">
        <f ca="1">+P40+'Variazioni Patrimoniali'!P20</f>
        <v>43333.333333333328</v>
      </c>
      <c r="R40" s="23">
        <f ca="1">+Q40+'Variazioni Patrimoniali'!Q20</f>
        <v>44999.999999999993</v>
      </c>
      <c r="S40" s="23">
        <f ca="1">+R40+'Variazioni Patrimoniali'!R20</f>
        <v>46666.666666666657</v>
      </c>
      <c r="T40" s="23">
        <f ca="1">+S40+'Variazioni Patrimoniali'!S20</f>
        <v>48333.333333333321</v>
      </c>
      <c r="U40" s="23">
        <f ca="1">+T40+'Variazioni Patrimoniali'!T20</f>
        <v>49999.999999999985</v>
      </c>
      <c r="V40" s="23">
        <f ca="1">+U40+'Variazioni Patrimoniali'!U20</f>
        <v>51666.66666666665</v>
      </c>
      <c r="W40" s="23">
        <f ca="1">+V40+'Variazioni Patrimoniali'!V20</f>
        <v>53333.333333333314</v>
      </c>
      <c r="X40" s="23">
        <f ca="1">+W40+'Variazioni Patrimoniali'!W20</f>
        <v>54999.999999999978</v>
      </c>
      <c r="Y40" s="23">
        <f ca="1">+X40+'Variazioni Patrimoniali'!X20</f>
        <v>56666.666666666642</v>
      </c>
      <c r="Z40" s="23">
        <f ca="1">+Y40+'Variazioni Patrimoniali'!Y20</f>
        <v>58333.333333333307</v>
      </c>
      <c r="AA40" s="23">
        <f ca="1">+Z40+'Variazioni Patrimoniali'!Z20</f>
        <v>59999.999999999971</v>
      </c>
      <c r="AB40" s="23">
        <f ca="1">+AA40+'Variazioni Patrimoniali'!AA20</f>
        <v>61666.666666666635</v>
      </c>
      <c r="AC40" s="23">
        <f ca="1">+AB40+'Variazioni Patrimoniali'!AB20</f>
        <v>63333.333333333299</v>
      </c>
      <c r="AD40" s="23">
        <f ca="1">+AC40+'Variazioni Patrimoniali'!AC20</f>
        <v>64999.999999999964</v>
      </c>
      <c r="AE40" s="23">
        <f ca="1">+AD40+'Variazioni Patrimoniali'!AD20</f>
        <v>66666.666666666628</v>
      </c>
      <c r="AF40" s="23">
        <f ca="1">+AE40+'Variazioni Patrimoniali'!AE20</f>
        <v>68333.333333333299</v>
      </c>
      <c r="AG40" s="23">
        <f ca="1">+AF40+'Variazioni Patrimoniali'!AF20</f>
        <v>69999.999999999971</v>
      </c>
      <c r="AH40" s="23">
        <f ca="1">+AG40+'Variazioni Patrimoniali'!AG20</f>
        <v>71666.666666666642</v>
      </c>
      <c r="AI40" s="23">
        <f ca="1">+AH40+'Variazioni Patrimoniali'!AH20</f>
        <v>73333.333333333314</v>
      </c>
      <c r="AJ40" s="23">
        <f ca="1">+AI40+'Variazioni Patrimoniali'!AI20</f>
        <v>74999.999999999985</v>
      </c>
      <c r="AK40" s="23">
        <f ca="1">+AJ40+'Variazioni Patrimoniali'!AJ20</f>
        <v>76666.666666666657</v>
      </c>
      <c r="AL40" s="23">
        <f ca="1">+AK40+'Variazioni Patrimoniali'!AK20</f>
        <v>78333.333333333328</v>
      </c>
      <c r="AM40" s="23">
        <f ca="1">+AL40+'Variazioni Patrimoniali'!AL20</f>
        <v>80000</v>
      </c>
      <c r="AO40" s="23">
        <f t="shared" ca="1" si="110"/>
        <v>40000</v>
      </c>
      <c r="AP40" s="23">
        <f t="shared" ca="1" si="111"/>
        <v>59999.999999999971</v>
      </c>
      <c r="AQ40" s="23">
        <f t="shared" ca="1" si="112"/>
        <v>80000</v>
      </c>
    </row>
    <row r="41" spans="2:43" ht="14.25" customHeight="1" x14ac:dyDescent="0.25"/>
    <row r="42" spans="2:43" x14ac:dyDescent="0.25">
      <c r="B42" s="17" t="s">
        <v>347</v>
      </c>
      <c r="C42" s="23">
        <f>+SP_Iniziale!D44</f>
        <v>0</v>
      </c>
      <c r="D42" s="23">
        <f>+C42+'Variazioni Patrimoniali'!C31</f>
        <v>0</v>
      </c>
      <c r="E42" s="23">
        <f>+D42+'Variazioni Patrimoniali'!D31</f>
        <v>0</v>
      </c>
      <c r="F42" s="23">
        <f>+E42+'Variazioni Patrimoniali'!E31</f>
        <v>0</v>
      </c>
      <c r="G42" s="23">
        <f>+F42+'Variazioni Patrimoniali'!F31</f>
        <v>0</v>
      </c>
      <c r="H42" s="23">
        <f>+G42+'Variazioni Patrimoniali'!G31</f>
        <v>0</v>
      </c>
      <c r="I42" s="23">
        <f>+H42+'Variazioni Patrimoniali'!H31</f>
        <v>0</v>
      </c>
      <c r="J42" s="23">
        <f>+I42+'Variazioni Patrimoniali'!I31</f>
        <v>0</v>
      </c>
      <c r="K42" s="23">
        <f>+J42+'Variazioni Patrimoniali'!J31</f>
        <v>0</v>
      </c>
      <c r="L42" s="23">
        <f>+K42+'Variazioni Patrimoniali'!K31</f>
        <v>0</v>
      </c>
      <c r="M42" s="23">
        <f>+L42+'Variazioni Patrimoniali'!L31</f>
        <v>0</v>
      </c>
      <c r="N42" s="23">
        <f>+M42+'Variazioni Patrimoniali'!M31</f>
        <v>0</v>
      </c>
      <c r="O42" s="23">
        <f>+N42+'Variazioni Patrimoniali'!N31</f>
        <v>0</v>
      </c>
      <c r="P42" s="23">
        <f>+O42+'Variazioni Patrimoniali'!O31</f>
        <v>0</v>
      </c>
      <c r="Q42" s="23">
        <f>+P42+'Variazioni Patrimoniali'!P31</f>
        <v>0</v>
      </c>
      <c r="R42" s="23">
        <f>+Q42+'Variazioni Patrimoniali'!Q31</f>
        <v>0</v>
      </c>
      <c r="S42" s="23">
        <f>+R42+'Variazioni Patrimoniali'!R31</f>
        <v>-60000</v>
      </c>
      <c r="T42" s="23">
        <f>+S42+'Variazioni Patrimoniali'!S31</f>
        <v>-60000</v>
      </c>
      <c r="U42" s="23">
        <f>+T42+'Variazioni Patrimoniali'!T31</f>
        <v>-60000</v>
      </c>
      <c r="V42" s="23">
        <f>+U42+'Variazioni Patrimoniali'!U31</f>
        <v>-60000</v>
      </c>
      <c r="W42" s="23">
        <f>+V42+'Variazioni Patrimoniali'!V31</f>
        <v>-60000</v>
      </c>
      <c r="X42" s="23">
        <f>+W42+'Variazioni Patrimoniali'!W31</f>
        <v>-60000</v>
      </c>
      <c r="Y42" s="23">
        <f>+X42+'Variazioni Patrimoniali'!X31</f>
        <v>-60000</v>
      </c>
      <c r="Z42" s="23">
        <f>+Y42+'Variazioni Patrimoniali'!Y31</f>
        <v>-60000</v>
      </c>
      <c r="AA42" s="23">
        <f>+Z42+'Variazioni Patrimoniali'!Z31</f>
        <v>-60000</v>
      </c>
      <c r="AB42" s="23">
        <f>+AA42+'Variazioni Patrimoniali'!AA31</f>
        <v>-60000</v>
      </c>
      <c r="AC42" s="23">
        <f>+AB42+'Variazioni Patrimoniali'!AB31</f>
        <v>-60000</v>
      </c>
      <c r="AD42" s="23">
        <f>+AC42+'Variazioni Patrimoniali'!AC31</f>
        <v>-60000</v>
      </c>
      <c r="AE42" s="23">
        <f>+AD42+'Variazioni Patrimoniali'!AD31</f>
        <v>-60000</v>
      </c>
      <c r="AF42" s="23">
        <f>+AE42+'Variazioni Patrimoniali'!AE31</f>
        <v>-60000</v>
      </c>
      <c r="AG42" s="23">
        <f>+AF42+'Variazioni Patrimoniali'!AF31</f>
        <v>-60000</v>
      </c>
      <c r="AH42" s="23">
        <f>+AG42+'Variazioni Patrimoniali'!AG31</f>
        <v>-60000</v>
      </c>
      <c r="AI42" s="23">
        <f>+AH42+'Variazioni Patrimoniali'!AH31</f>
        <v>-60000</v>
      </c>
      <c r="AJ42" s="23">
        <f>+AI42+'Variazioni Patrimoniali'!AI31</f>
        <v>-60000</v>
      </c>
      <c r="AK42" s="23">
        <f>+AJ42+'Variazioni Patrimoniali'!AJ31</f>
        <v>-60000</v>
      </c>
      <c r="AL42" s="23">
        <f>+AK42+'Variazioni Patrimoniali'!AK31</f>
        <v>-60000</v>
      </c>
      <c r="AM42" s="23">
        <f>+AL42+'Variazioni Patrimoniali'!AL31</f>
        <v>-60000</v>
      </c>
      <c r="AO42" s="23">
        <f>+O42</f>
        <v>0</v>
      </c>
      <c r="AP42" s="23">
        <f>+AA42</f>
        <v>-60000</v>
      </c>
      <c r="AQ42" s="23">
        <f>+AM42</f>
        <v>-60000</v>
      </c>
    </row>
    <row r="44" spans="2:43" x14ac:dyDescent="0.25">
      <c r="B44" s="17" t="s">
        <v>25</v>
      </c>
      <c r="C44" s="23">
        <f>+C35+C24+C19+C12+C9+C42</f>
        <v>1073000</v>
      </c>
      <c r="D44" s="23">
        <f t="shared" ref="D44:AQ44" ca="1" si="113">+D35+D24+D19+D12+D9+D42</f>
        <v>1162497.5</v>
      </c>
      <c r="E44" s="23">
        <f t="shared" ca="1" si="113"/>
        <v>1158686</v>
      </c>
      <c r="F44" s="23">
        <f t="shared" ca="1" si="113"/>
        <v>1154873.4833333334</v>
      </c>
      <c r="G44" s="23">
        <f t="shared" ca="1" si="113"/>
        <v>1151060.9666666668</v>
      </c>
      <c r="H44" s="23">
        <f t="shared" ca="1" si="113"/>
        <v>1147248.45</v>
      </c>
      <c r="I44" s="23">
        <f t="shared" ca="1" si="113"/>
        <v>1143435.9333333333</v>
      </c>
      <c r="J44" s="23">
        <f t="shared" ca="1" si="113"/>
        <v>1139623.4166666665</v>
      </c>
      <c r="K44" s="23">
        <f t="shared" ca="1" si="113"/>
        <v>1135810.8999999999</v>
      </c>
      <c r="L44" s="23">
        <f t="shared" ca="1" si="113"/>
        <v>1131998.3833333333</v>
      </c>
      <c r="M44" s="23">
        <f t="shared" ca="1" si="113"/>
        <v>1128185.8666666667</v>
      </c>
      <c r="N44" s="23">
        <f t="shared" ca="1" si="113"/>
        <v>1124373.3500000001</v>
      </c>
      <c r="O44" s="23">
        <f t="shared" ca="1" si="113"/>
        <v>1120560.8333333333</v>
      </c>
      <c r="P44" s="23">
        <f t="shared" ca="1" si="113"/>
        <v>1137793.3166666667</v>
      </c>
      <c r="Q44" s="23">
        <f t="shared" ca="1" si="113"/>
        <v>1133980.8</v>
      </c>
      <c r="R44" s="23">
        <f t="shared" ca="1" si="113"/>
        <v>1130168.2833333332</v>
      </c>
      <c r="S44" s="23">
        <f t="shared" ca="1" si="113"/>
        <v>1066355.7666666666</v>
      </c>
      <c r="T44" s="23">
        <f t="shared" ca="1" si="113"/>
        <v>1062543.25</v>
      </c>
      <c r="U44" s="23">
        <f t="shared" ca="1" si="113"/>
        <v>1061733.0106252406</v>
      </c>
      <c r="V44" s="23">
        <f t="shared" ca="1" si="113"/>
        <v>1057920.493958574</v>
      </c>
      <c r="W44" s="23">
        <f t="shared" ca="1" si="113"/>
        <v>1054107.9772919072</v>
      </c>
      <c r="X44" s="23">
        <f t="shared" ca="1" si="113"/>
        <v>1050295.4606252406</v>
      </c>
      <c r="Y44" s="23">
        <f t="shared" ca="1" si="113"/>
        <v>1046482.943958574</v>
      </c>
      <c r="Z44" s="23">
        <f t="shared" ca="1" si="113"/>
        <v>1047173.8432297683</v>
      </c>
      <c r="AA44" s="23">
        <f t="shared" ca="1" si="113"/>
        <v>1035855.6333333333</v>
      </c>
      <c r="AB44" s="23">
        <f t="shared" ca="1" si="113"/>
        <v>1032043.1166666667</v>
      </c>
      <c r="AC44" s="23">
        <f t="shared" ca="1" si="113"/>
        <v>1028230.6000000001</v>
      </c>
      <c r="AD44" s="23">
        <f t="shared" ca="1" si="113"/>
        <v>1024418.0833333333</v>
      </c>
      <c r="AE44" s="23">
        <f t="shared" ca="1" si="113"/>
        <v>1020605.5666666667</v>
      </c>
      <c r="AF44" s="23">
        <f t="shared" ca="1" si="113"/>
        <v>1016793.0499999998</v>
      </c>
      <c r="AG44" s="23">
        <f t="shared" ca="1" si="113"/>
        <v>1016808.5702370284</v>
      </c>
      <c r="AH44" s="23">
        <f t="shared" ca="1" si="113"/>
        <v>1012996.0535703618</v>
      </c>
      <c r="AI44" s="23">
        <f t="shared" ca="1" si="113"/>
        <v>1009183.536903695</v>
      </c>
      <c r="AJ44" s="23">
        <f t="shared" ca="1" si="113"/>
        <v>1005371.0202370284</v>
      </c>
      <c r="AK44" s="23">
        <f t="shared" ca="1" si="113"/>
        <v>1001558.5035703618</v>
      </c>
      <c r="AL44" s="23">
        <f t="shared" ca="1" si="113"/>
        <v>1003488.0422592377</v>
      </c>
      <c r="AM44" s="23">
        <f t="shared" ca="1" si="113"/>
        <v>990453.49186449591</v>
      </c>
      <c r="AO44" s="23">
        <f t="shared" ca="1" si="113"/>
        <v>1120560.8333333333</v>
      </c>
      <c r="AP44" s="23">
        <f t="shared" ca="1" si="113"/>
        <v>1035855.6333333333</v>
      </c>
      <c r="AQ44" s="23">
        <f t="shared" ca="1" si="113"/>
        <v>990453.49186449591</v>
      </c>
    </row>
    <row r="45" spans="2:43" x14ac:dyDescent="0.2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O45" s="23"/>
      <c r="AP45" s="23"/>
      <c r="AQ45" s="23"/>
    </row>
    <row r="46" spans="2:43" x14ac:dyDescent="0.25">
      <c r="B46" s="17" t="s">
        <v>26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O46" s="24"/>
      <c r="AP46" s="24"/>
      <c r="AQ46" s="24"/>
    </row>
    <row r="48" spans="2:43" x14ac:dyDescent="0.25">
      <c r="B48" s="17" t="s">
        <v>27</v>
      </c>
      <c r="C48" s="23">
        <f>+C49</f>
        <v>450000</v>
      </c>
      <c r="D48" s="23">
        <f>+D49</f>
        <v>477509</v>
      </c>
      <c r="E48" s="23">
        <f>+E49</f>
        <v>481937.4901890693</v>
      </c>
      <c r="F48" s="23">
        <f t="shared" ref="F48:Z48" si="114">+F49</f>
        <v>500637.4173132815</v>
      </c>
      <c r="G48" s="23">
        <f t="shared" si="114"/>
        <v>454309.42807447619</v>
      </c>
      <c r="H48" s="23">
        <f t="shared" si="114"/>
        <v>458124.47212416586</v>
      </c>
      <c r="I48" s="23">
        <f t="shared" si="114"/>
        <v>467323.62015698187</v>
      </c>
      <c r="J48" s="23">
        <f t="shared" si="114"/>
        <v>471084.43840632774</v>
      </c>
      <c r="K48" s="23">
        <f t="shared" si="114"/>
        <v>474829.58657963469</v>
      </c>
      <c r="L48" s="23">
        <f t="shared" si="114"/>
        <v>478559.12996888621</v>
      </c>
      <c r="M48" s="23">
        <f t="shared" si="114"/>
        <v>482273.13359401585</v>
      </c>
      <c r="N48" s="23">
        <f t="shared" si="114"/>
        <v>485971.6622040408</v>
      </c>
      <c r="O48" s="23">
        <f t="shared" ca="1" si="114"/>
        <v>489654.78027819062</v>
      </c>
      <c r="P48" s="23">
        <f t="shared" ca="1" si="114"/>
        <v>493466.55202703149</v>
      </c>
      <c r="Q48" s="23">
        <f t="shared" ca="1" si="114"/>
        <v>505609.64139358548</v>
      </c>
      <c r="R48" s="23">
        <f t="shared" ca="1" si="114"/>
        <v>505267.01455444552</v>
      </c>
      <c r="S48" s="23">
        <f t="shared" ca="1" si="114"/>
        <v>444925.81532713532</v>
      </c>
      <c r="T48" s="23">
        <f t="shared" ca="1" si="114"/>
        <v>441736.03776327224</v>
      </c>
      <c r="U48" s="23">
        <f t="shared" ca="1" si="114"/>
        <v>460119.3858609345</v>
      </c>
      <c r="V48" s="23">
        <f t="shared" ca="1" si="114"/>
        <v>456866.30175318057</v>
      </c>
      <c r="W48" s="23">
        <f t="shared" ca="1" si="114"/>
        <v>453626.77216254233</v>
      </c>
      <c r="X48" s="23">
        <f t="shared" ca="1" si="114"/>
        <v>450400.74061186507</v>
      </c>
      <c r="Y48" s="23">
        <f t="shared" ca="1" si="114"/>
        <v>447188.15085931565</v>
      </c>
      <c r="Z48" s="23">
        <f t="shared" ca="1" si="114"/>
        <v>448492.3628352629</v>
      </c>
      <c r="AA48" s="23">
        <f ca="1">+AA49</f>
        <v>445287.72465678264</v>
      </c>
      <c r="AB48" s="23">
        <f t="shared" ref="AB48" ca="1" si="115">+AB49</f>
        <v>442241.87913737935</v>
      </c>
      <c r="AC48" s="23">
        <f t="shared" ref="AC48" ca="1" si="116">+AC49</f>
        <v>454690.05825975363</v>
      </c>
      <c r="AD48" s="23">
        <f t="shared" ref="AD48" ca="1" si="117">+AD49</f>
        <v>451657.63715033798</v>
      </c>
      <c r="AE48" s="23">
        <f t="shared" ref="AE48" ca="1" si="118">+AE49</f>
        <v>448637.85112887825</v>
      </c>
      <c r="AF48" s="23">
        <f t="shared" ref="AF48" ca="1" si="119">+AF49</f>
        <v>445630.64754917461</v>
      </c>
      <c r="AG48" s="23">
        <f t="shared" ref="AG48" ca="1" si="120">+AG49</f>
        <v>461082.56781511207</v>
      </c>
      <c r="AH48" s="23">
        <f t="shared" ref="AH48" ca="1" si="121">+AH49</f>
        <v>458013.51124921575</v>
      </c>
      <c r="AI48" s="23">
        <f t="shared" ref="AI48" ca="1" si="122">+AI49</f>
        <v>454957.24241901067</v>
      </c>
      <c r="AJ48" s="23">
        <f ca="1">+AJ49</f>
        <v>451913.7080422648</v>
      </c>
      <c r="AK48" s="23">
        <f t="shared" ref="AK48" ca="1" si="123">+AK49</f>
        <v>448882.85505875538</v>
      </c>
      <c r="AL48" s="23">
        <f t="shared" ref="AL48" ca="1" si="124">+AL49</f>
        <v>451606.68598488654</v>
      </c>
      <c r="AM48" s="23">
        <f t="shared" ref="AM48:AQ48" ca="1" si="125">+AM49</f>
        <v>448577.1122599495</v>
      </c>
      <c r="AO48" s="23">
        <f t="shared" ca="1" si="125"/>
        <v>489654.78027819062</v>
      </c>
      <c r="AP48" s="23">
        <f t="shared" ca="1" si="125"/>
        <v>445287.72465678264</v>
      </c>
      <c r="AQ48" s="23">
        <f t="shared" ca="1" si="125"/>
        <v>448577.1122599495</v>
      </c>
    </row>
    <row r="49" spans="2:43" x14ac:dyDescent="0.25">
      <c r="B49" s="20" t="s">
        <v>28</v>
      </c>
      <c r="C49" s="24">
        <f>+SP_Iniziale!D51</f>
        <v>450000</v>
      </c>
      <c r="D49" s="24">
        <f>+IF('Flussi Cassa'!D39&lt;0,-'Flussi Cassa'!D39,0)</f>
        <v>477509</v>
      </c>
      <c r="E49" s="24">
        <f>+IF('Flussi Cassa'!E39&lt;0,-'Flussi Cassa'!E39,0)</f>
        <v>481937.4901890693</v>
      </c>
      <c r="F49" s="24">
        <f>+IF('Flussi Cassa'!F39&lt;0,-'Flussi Cassa'!F39,0)</f>
        <v>500637.4173132815</v>
      </c>
      <c r="G49" s="24">
        <f>+IF('Flussi Cassa'!G39&lt;0,-'Flussi Cassa'!G39,0)</f>
        <v>454309.42807447619</v>
      </c>
      <c r="H49" s="24">
        <f>+IF('Flussi Cassa'!H39&lt;0,-'Flussi Cassa'!H39,0)</f>
        <v>458124.47212416586</v>
      </c>
      <c r="I49" s="24">
        <f>+IF('Flussi Cassa'!I39&lt;0,-'Flussi Cassa'!I39,0)</f>
        <v>467323.62015698187</v>
      </c>
      <c r="J49" s="24">
        <f>+IF('Flussi Cassa'!J39&lt;0,-'Flussi Cassa'!J39,0)</f>
        <v>471084.43840632774</v>
      </c>
      <c r="K49" s="24">
        <f>+IF('Flussi Cassa'!K39&lt;0,-'Flussi Cassa'!K39,0)</f>
        <v>474829.58657963469</v>
      </c>
      <c r="L49" s="24">
        <f>+IF('Flussi Cassa'!L39&lt;0,-'Flussi Cassa'!L39,0)</f>
        <v>478559.12996888621</v>
      </c>
      <c r="M49" s="24">
        <f>+IF('Flussi Cassa'!M39&lt;0,-'Flussi Cassa'!M39,0)</f>
        <v>482273.13359401585</v>
      </c>
      <c r="N49" s="24">
        <f>+IF('Flussi Cassa'!N39&lt;0,-'Flussi Cassa'!N39,0)</f>
        <v>485971.6622040408</v>
      </c>
      <c r="O49" s="24">
        <f ca="1">+IF('Flussi Cassa'!O39&lt;0,-'Flussi Cassa'!O39,0)</f>
        <v>489654.78027819062</v>
      </c>
      <c r="P49" s="24">
        <f ca="1">+IF('Flussi Cassa'!P39&lt;0,-'Flussi Cassa'!P39,0)</f>
        <v>493466.55202703149</v>
      </c>
      <c r="Q49" s="24">
        <f ca="1">+IF('Flussi Cassa'!Q39&lt;0,-'Flussi Cassa'!Q39,0)</f>
        <v>505609.64139358548</v>
      </c>
      <c r="R49" s="24">
        <f ca="1">+IF('Flussi Cassa'!R39&lt;0,-'Flussi Cassa'!R39,0)</f>
        <v>505267.01455444552</v>
      </c>
      <c r="S49" s="24">
        <f ca="1">+IF('Flussi Cassa'!S39&lt;0,-'Flussi Cassa'!S39,0)</f>
        <v>444925.81532713532</v>
      </c>
      <c r="T49" s="24">
        <f ca="1">+IF('Flussi Cassa'!T39&lt;0,-'Flussi Cassa'!T39,0)</f>
        <v>441736.03776327224</v>
      </c>
      <c r="U49" s="24">
        <f ca="1">+IF('Flussi Cassa'!U39&lt;0,-'Flussi Cassa'!U39,0)</f>
        <v>460119.3858609345</v>
      </c>
      <c r="V49" s="24">
        <f ca="1">+IF('Flussi Cassa'!V39&lt;0,-'Flussi Cassa'!V39,0)</f>
        <v>456866.30175318057</v>
      </c>
      <c r="W49" s="24">
        <f ca="1">+IF('Flussi Cassa'!W39&lt;0,-'Flussi Cassa'!W39,0)</f>
        <v>453626.77216254233</v>
      </c>
      <c r="X49" s="24">
        <f ca="1">+IF('Flussi Cassa'!X39&lt;0,-'Flussi Cassa'!X39,0)</f>
        <v>450400.74061186507</v>
      </c>
      <c r="Y49" s="24">
        <f ca="1">+IF('Flussi Cassa'!Y39&lt;0,-'Flussi Cassa'!Y39,0)</f>
        <v>447188.15085931565</v>
      </c>
      <c r="Z49" s="24">
        <f ca="1">+IF('Flussi Cassa'!Z39&lt;0,-'Flussi Cassa'!Z39,0)</f>
        <v>448492.3628352629</v>
      </c>
      <c r="AA49" s="24">
        <f ca="1">+IF('Flussi Cassa'!AA39&lt;0,-'Flussi Cassa'!AA39,0)</f>
        <v>445287.72465678264</v>
      </c>
      <c r="AB49" s="24">
        <f ca="1">+IF('Flussi Cassa'!AB39&lt;0,-'Flussi Cassa'!AB39,0)</f>
        <v>442241.87913737935</v>
      </c>
      <c r="AC49" s="24">
        <f ca="1">+IF('Flussi Cassa'!AC39&lt;0,-'Flussi Cassa'!AC39,0)</f>
        <v>454690.05825975363</v>
      </c>
      <c r="AD49" s="24">
        <f ca="1">+IF('Flussi Cassa'!AD39&lt;0,-'Flussi Cassa'!AD39,0)</f>
        <v>451657.63715033798</v>
      </c>
      <c r="AE49" s="24">
        <f ca="1">+IF('Flussi Cassa'!AE39&lt;0,-'Flussi Cassa'!AE39,0)</f>
        <v>448637.85112887825</v>
      </c>
      <c r="AF49" s="24">
        <f ca="1">+IF('Flussi Cassa'!AF39&lt;0,-'Flussi Cassa'!AF39,0)</f>
        <v>445630.64754917461</v>
      </c>
      <c r="AG49" s="24">
        <f ca="1">+IF('Flussi Cassa'!AG39&lt;0,-'Flussi Cassa'!AG39,0)</f>
        <v>461082.56781511207</v>
      </c>
      <c r="AH49" s="24">
        <f ca="1">+IF('Flussi Cassa'!AH39&lt;0,-'Flussi Cassa'!AH39,0)</f>
        <v>458013.51124921575</v>
      </c>
      <c r="AI49" s="24">
        <f ca="1">+IF('Flussi Cassa'!AI39&lt;0,-'Flussi Cassa'!AI39,0)</f>
        <v>454957.24241901067</v>
      </c>
      <c r="AJ49" s="24">
        <f ca="1">+IF('Flussi Cassa'!AJ39&lt;0,-'Flussi Cassa'!AJ39,0)</f>
        <v>451913.7080422648</v>
      </c>
      <c r="AK49" s="24">
        <f ca="1">+IF('Flussi Cassa'!AK39&lt;0,-'Flussi Cassa'!AK39,0)</f>
        <v>448882.85505875538</v>
      </c>
      <c r="AL49" s="24">
        <f ca="1">+IF('Flussi Cassa'!AL39&lt;0,-'Flussi Cassa'!AL39,0)</f>
        <v>451606.68598488654</v>
      </c>
      <c r="AM49" s="24">
        <f ca="1">+IF('Flussi Cassa'!AM39&lt;0,-'Flussi Cassa'!AM39,0)</f>
        <v>448577.1122599495</v>
      </c>
      <c r="AO49" s="24">
        <f t="shared" ref="AO49" ca="1" si="126">+O49</f>
        <v>489654.78027819062</v>
      </c>
      <c r="AP49" s="24">
        <f t="shared" ref="AP49" ca="1" si="127">+AA49</f>
        <v>445287.72465678264</v>
      </c>
      <c r="AQ49" s="24">
        <f t="shared" ref="AQ49" ca="1" si="128">+AM49</f>
        <v>448577.1122599495</v>
      </c>
    </row>
    <row r="50" spans="2:43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O50" s="3"/>
      <c r="AP50" s="3"/>
      <c r="AQ50" s="3"/>
    </row>
    <row r="51" spans="2:43" x14ac:dyDescent="0.25">
      <c r="B51" s="17" t="s">
        <v>29</v>
      </c>
      <c r="C51" s="23">
        <f>+C52+SUM(C55:C60)</f>
        <v>315000</v>
      </c>
      <c r="D51" s="29">
        <f>+D52+SUM(D55:D60)</f>
        <v>393318</v>
      </c>
      <c r="E51" s="29">
        <f>+E52+SUM(E55:E60)</f>
        <v>395008</v>
      </c>
      <c r="F51" s="29">
        <f t="shared" ref="F51:Z51" si="129">+F52+SUM(F55:F60)</f>
        <v>397408</v>
      </c>
      <c r="G51" s="29">
        <f t="shared" si="129"/>
        <v>399808</v>
      </c>
      <c r="H51" s="29">
        <f t="shared" si="129"/>
        <v>402208</v>
      </c>
      <c r="I51" s="29">
        <f t="shared" si="129"/>
        <v>399208</v>
      </c>
      <c r="J51" s="29">
        <f t="shared" si="129"/>
        <v>401608</v>
      </c>
      <c r="K51" s="29">
        <f t="shared" si="129"/>
        <v>404008</v>
      </c>
      <c r="L51" s="29">
        <f t="shared" si="129"/>
        <v>406408</v>
      </c>
      <c r="M51" s="29">
        <f t="shared" si="129"/>
        <v>408808</v>
      </c>
      <c r="N51" s="29">
        <f t="shared" si="129"/>
        <v>411208</v>
      </c>
      <c r="O51" s="29">
        <f t="shared" ca="1" si="129"/>
        <v>421113.69322976848</v>
      </c>
      <c r="P51" s="29">
        <f t="shared" ca="1" si="129"/>
        <v>440494.7732297685</v>
      </c>
      <c r="Q51" s="29">
        <f t="shared" ca="1" si="129"/>
        <v>430483.6532297685</v>
      </c>
      <c r="R51" s="29">
        <f t="shared" ca="1" si="129"/>
        <v>432907.6532297685</v>
      </c>
      <c r="S51" s="29">
        <f t="shared" ca="1" si="129"/>
        <v>435331.6532297685</v>
      </c>
      <c r="T51" s="29">
        <f t="shared" ca="1" si="129"/>
        <v>437755.6532297685</v>
      </c>
      <c r="U51" s="29">
        <f t="shared" ca="1" si="129"/>
        <v>421622.0956</v>
      </c>
      <c r="V51" s="29">
        <f t="shared" ca="1" si="129"/>
        <v>424046.0956</v>
      </c>
      <c r="W51" s="29">
        <f t="shared" ca="1" si="129"/>
        <v>426470.0956</v>
      </c>
      <c r="X51" s="29">
        <f t="shared" ca="1" si="129"/>
        <v>428894.0956</v>
      </c>
      <c r="Y51" s="29">
        <f t="shared" ca="1" si="129"/>
        <v>431318.0956</v>
      </c>
      <c r="Z51" s="29">
        <f t="shared" ca="1" si="129"/>
        <v>433742.0956</v>
      </c>
      <c r="AA51" s="29">
        <f ca="1">+AA52+SUM(AA55:AA60)</f>
        <v>438230.49462946929</v>
      </c>
      <c r="AB51" s="29">
        <f t="shared" ref="AB51" ca="1" si="130">+AB52+SUM(AB55:AB60)</f>
        <v>440731.3354294693</v>
      </c>
      <c r="AC51" s="29">
        <f t="shared" ref="AC51" ca="1" si="131">+AC52+SUM(AC55:AC60)</f>
        <v>427750.94261068932</v>
      </c>
      <c r="AD51" s="29">
        <f t="shared" ref="AD51" ca="1" si="132">+AD52+SUM(AD55:AD60)</f>
        <v>430199.18261068931</v>
      </c>
      <c r="AE51" s="29">
        <f t="shared" ref="AE51" ca="1" si="133">+AE52+SUM(AE55:AE60)</f>
        <v>432647.4226106893</v>
      </c>
      <c r="AF51" s="29">
        <f t="shared" ref="AF51" ca="1" si="134">+AF52+SUM(AF55:AF60)</f>
        <v>435095.66261068929</v>
      </c>
      <c r="AG51" s="29">
        <f t="shared" ref="AG51" ca="1" si="135">+AG52+SUM(AG55:AG60)</f>
        <v>422925.34568365873</v>
      </c>
      <c r="AH51" s="29">
        <f t="shared" ref="AH51" ca="1" si="136">+AH52+SUM(AH55:AH60)</f>
        <v>425373.58568365872</v>
      </c>
      <c r="AI51" s="29">
        <f t="shared" ref="AI51" ca="1" si="137">+AI52+SUM(AI55:AI60)</f>
        <v>427821.82568365871</v>
      </c>
      <c r="AJ51" s="29">
        <f ca="1">+AJ52+SUM(AJ55:AJ60)</f>
        <v>430270.0656836587</v>
      </c>
      <c r="AK51" s="29">
        <f t="shared" ref="AK51" ca="1" si="138">+AK52+SUM(AK55:AK60)</f>
        <v>432718.30568365875</v>
      </c>
      <c r="AL51" s="29">
        <f t="shared" ref="AL51" ca="1" si="139">+AL52+SUM(AL55:AL60)</f>
        <v>435166.54568365874</v>
      </c>
      <c r="AM51" s="29">
        <f t="shared" ref="AM51:AQ51" ca="1" si="140">+AM52+SUM(AM55:AM60)</f>
        <v>437614.78568365873</v>
      </c>
      <c r="AO51" s="29">
        <f t="shared" ca="1" si="140"/>
        <v>421113.69322976848</v>
      </c>
      <c r="AP51" s="29">
        <f t="shared" ca="1" si="140"/>
        <v>438230.49462946929</v>
      </c>
      <c r="AQ51" s="29">
        <f t="shared" ca="1" si="140"/>
        <v>437614.78568365873</v>
      </c>
    </row>
    <row r="52" spans="2:43" x14ac:dyDescent="0.25">
      <c r="B52" s="20" t="s">
        <v>30</v>
      </c>
      <c r="C52" s="23">
        <f>+C53+C54</f>
        <v>250000</v>
      </c>
      <c r="D52" s="23">
        <f>+D53+D54</f>
        <v>326640</v>
      </c>
      <c r="E52" s="23">
        <f>+E53+E54</f>
        <v>327237.8</v>
      </c>
      <c r="F52" s="23">
        <f t="shared" ref="F52:Z52" si="141">+F53+F54</f>
        <v>327237.8</v>
      </c>
      <c r="G52" s="23">
        <f t="shared" si="141"/>
        <v>327237.8</v>
      </c>
      <c r="H52" s="23">
        <f t="shared" si="141"/>
        <v>327237.8</v>
      </c>
      <c r="I52" s="23">
        <f t="shared" si="141"/>
        <v>327237.8</v>
      </c>
      <c r="J52" s="23">
        <f t="shared" si="141"/>
        <v>327237.8</v>
      </c>
      <c r="K52" s="23">
        <f t="shared" si="141"/>
        <v>327237.8</v>
      </c>
      <c r="L52" s="23">
        <f t="shared" si="141"/>
        <v>327237.8</v>
      </c>
      <c r="M52" s="23">
        <f t="shared" si="141"/>
        <v>327237.8</v>
      </c>
      <c r="N52" s="23">
        <f t="shared" si="141"/>
        <v>327237.8</v>
      </c>
      <c r="O52" s="23">
        <f t="shared" si="141"/>
        <v>327237.8</v>
      </c>
      <c r="P52" s="23">
        <f t="shared" si="141"/>
        <v>343232</v>
      </c>
      <c r="Q52" s="23">
        <f t="shared" si="141"/>
        <v>343232</v>
      </c>
      <c r="R52" s="23">
        <f t="shared" si="141"/>
        <v>343232</v>
      </c>
      <c r="S52" s="23">
        <f t="shared" si="141"/>
        <v>343232</v>
      </c>
      <c r="T52" s="23">
        <f t="shared" si="141"/>
        <v>343232</v>
      </c>
      <c r="U52" s="23">
        <f t="shared" si="141"/>
        <v>343232</v>
      </c>
      <c r="V52" s="23">
        <f t="shared" si="141"/>
        <v>343232</v>
      </c>
      <c r="W52" s="23">
        <f t="shared" si="141"/>
        <v>343232</v>
      </c>
      <c r="X52" s="23">
        <f t="shared" si="141"/>
        <v>343232</v>
      </c>
      <c r="Y52" s="23">
        <f t="shared" si="141"/>
        <v>343232</v>
      </c>
      <c r="Z52" s="23">
        <f t="shared" si="141"/>
        <v>343232</v>
      </c>
      <c r="AA52" s="23">
        <f>+AA53+AA54</f>
        <v>343232</v>
      </c>
      <c r="AB52" s="23">
        <f t="shared" ref="AB52" si="142">+AB53+AB54</f>
        <v>343232</v>
      </c>
      <c r="AC52" s="23">
        <f t="shared" ref="AC52" si="143">+AC53+AC54</f>
        <v>343232</v>
      </c>
      <c r="AD52" s="23">
        <f t="shared" ref="AD52" si="144">+AD53+AD54</f>
        <v>343232</v>
      </c>
      <c r="AE52" s="23">
        <f t="shared" ref="AE52" si="145">+AE53+AE54</f>
        <v>343232</v>
      </c>
      <c r="AF52" s="23">
        <f t="shared" ref="AF52" si="146">+AF53+AF54</f>
        <v>343232</v>
      </c>
      <c r="AG52" s="23">
        <f t="shared" ref="AG52" si="147">+AG53+AG54</f>
        <v>343232</v>
      </c>
      <c r="AH52" s="23">
        <f t="shared" ref="AH52" si="148">+AH53+AH54</f>
        <v>343232</v>
      </c>
      <c r="AI52" s="23">
        <f t="shared" ref="AI52" si="149">+AI53+AI54</f>
        <v>343232</v>
      </c>
      <c r="AJ52" s="23">
        <f>+AJ53+AJ54</f>
        <v>343232</v>
      </c>
      <c r="AK52" s="23">
        <f t="shared" ref="AK52" si="150">+AK53+AK54</f>
        <v>343232</v>
      </c>
      <c r="AL52" s="23">
        <f t="shared" ref="AL52" si="151">+AL53+AL54</f>
        <v>343232</v>
      </c>
      <c r="AM52" s="23">
        <f t="shared" ref="AM52" si="152">+AM53+AM54</f>
        <v>343232</v>
      </c>
      <c r="AO52" s="23">
        <f t="shared" ref="AO52:AO59" si="153">+O52</f>
        <v>327237.8</v>
      </c>
      <c r="AP52" s="23">
        <f t="shared" ref="AP52:AP59" si="154">+AA52</f>
        <v>343232</v>
      </c>
      <c r="AQ52" s="23">
        <f t="shared" ref="AQ52:AQ59" si="155">+AM52</f>
        <v>343232</v>
      </c>
    </row>
    <row r="53" spans="2:43" x14ac:dyDescent="0.25">
      <c r="B53" s="261" t="s">
        <v>31</v>
      </c>
      <c r="C53" s="24">
        <f>+SP_Iniziale!D55</f>
        <v>200000</v>
      </c>
      <c r="D53" s="24">
        <f>+C53+'Variazioni Patrimoniali'!C11</f>
        <v>276640</v>
      </c>
      <c r="E53" s="24">
        <f>+D53+'Variazioni Patrimoniali'!D11</f>
        <v>277237.8</v>
      </c>
      <c r="F53" s="24">
        <f>+E53+'Variazioni Patrimoniali'!E11</f>
        <v>277237.8</v>
      </c>
      <c r="G53" s="24">
        <f>+F53+'Variazioni Patrimoniali'!F11</f>
        <v>277237.8</v>
      </c>
      <c r="H53" s="24">
        <f>+G53+'Variazioni Patrimoniali'!G11</f>
        <v>277237.8</v>
      </c>
      <c r="I53" s="24">
        <f>+H53+'Variazioni Patrimoniali'!H11</f>
        <v>277237.8</v>
      </c>
      <c r="J53" s="24">
        <f>+I53+'Variazioni Patrimoniali'!I11</f>
        <v>277237.8</v>
      </c>
      <c r="K53" s="24">
        <f>+J53+'Variazioni Patrimoniali'!J11</f>
        <v>277237.8</v>
      </c>
      <c r="L53" s="24">
        <f>+K53+'Variazioni Patrimoniali'!K11</f>
        <v>277237.8</v>
      </c>
      <c r="M53" s="24">
        <f>+L53+'Variazioni Patrimoniali'!L11</f>
        <v>277237.8</v>
      </c>
      <c r="N53" s="24">
        <f>+M53+'Variazioni Patrimoniali'!M11</f>
        <v>277237.8</v>
      </c>
      <c r="O53" s="24">
        <f>+N53+'Variazioni Patrimoniali'!N11</f>
        <v>277237.8</v>
      </c>
      <c r="P53" s="24">
        <f>+O53+'Variazioni Patrimoniali'!O11</f>
        <v>293232</v>
      </c>
      <c r="Q53" s="24">
        <f>+P53+'Variazioni Patrimoniali'!P11</f>
        <v>293232</v>
      </c>
      <c r="R53" s="24">
        <f>+Q53+'Variazioni Patrimoniali'!Q11</f>
        <v>293232</v>
      </c>
      <c r="S53" s="24">
        <f>+R53+'Variazioni Patrimoniali'!R11</f>
        <v>293232</v>
      </c>
      <c r="T53" s="24">
        <f>+S53+'Variazioni Patrimoniali'!S11</f>
        <v>293232</v>
      </c>
      <c r="U53" s="24">
        <f>+T53+'Variazioni Patrimoniali'!T11</f>
        <v>293232</v>
      </c>
      <c r="V53" s="24">
        <f>+U53+'Variazioni Patrimoniali'!U11</f>
        <v>293232</v>
      </c>
      <c r="W53" s="24">
        <f>+V53+'Variazioni Patrimoniali'!V11</f>
        <v>293232</v>
      </c>
      <c r="X53" s="24">
        <f>+W53+'Variazioni Patrimoniali'!W11</f>
        <v>293232</v>
      </c>
      <c r="Y53" s="24">
        <f>+X53+'Variazioni Patrimoniali'!X11</f>
        <v>293232</v>
      </c>
      <c r="Z53" s="24">
        <f>+Y53+'Variazioni Patrimoniali'!Y11</f>
        <v>293232</v>
      </c>
      <c r="AA53" s="24">
        <f>+Z53+'Variazioni Patrimoniali'!Z11</f>
        <v>293232</v>
      </c>
      <c r="AB53" s="24">
        <f>+AA53+'Variazioni Patrimoniali'!AA11</f>
        <v>293232</v>
      </c>
      <c r="AC53" s="24">
        <f>+AB53+'Variazioni Patrimoniali'!AB11</f>
        <v>293232</v>
      </c>
      <c r="AD53" s="24">
        <f>+AC53+'Variazioni Patrimoniali'!AC11</f>
        <v>293232</v>
      </c>
      <c r="AE53" s="24">
        <f>+AD53+'Variazioni Patrimoniali'!AD11</f>
        <v>293232</v>
      </c>
      <c r="AF53" s="24">
        <f>+AE53+'Variazioni Patrimoniali'!AE11</f>
        <v>293232</v>
      </c>
      <c r="AG53" s="24">
        <f>+AF53+'Variazioni Patrimoniali'!AF11</f>
        <v>293232</v>
      </c>
      <c r="AH53" s="24">
        <f>+AG53+'Variazioni Patrimoniali'!AG11</f>
        <v>293232</v>
      </c>
      <c r="AI53" s="24">
        <f>+AH53+'Variazioni Patrimoniali'!AH11</f>
        <v>293232</v>
      </c>
      <c r="AJ53" s="24">
        <f>+AI53+'Variazioni Patrimoniali'!AI11</f>
        <v>293232</v>
      </c>
      <c r="AK53" s="24">
        <f>+AJ53+'Variazioni Patrimoniali'!AJ11</f>
        <v>293232</v>
      </c>
      <c r="AL53" s="24">
        <f>+AK53+'Variazioni Patrimoniali'!AK11</f>
        <v>293232</v>
      </c>
      <c r="AM53" s="24">
        <f>+AL53+'Variazioni Patrimoniali'!AL11</f>
        <v>293232</v>
      </c>
      <c r="AO53" s="24">
        <f t="shared" si="153"/>
        <v>277237.8</v>
      </c>
      <c r="AP53" s="24">
        <f t="shared" si="154"/>
        <v>293232</v>
      </c>
      <c r="AQ53" s="24">
        <f t="shared" si="155"/>
        <v>293232</v>
      </c>
    </row>
    <row r="54" spans="2:43" x14ac:dyDescent="0.25">
      <c r="B54" s="20" t="s">
        <v>32</v>
      </c>
      <c r="C54" s="24">
        <f>+SP_Iniziale!D56</f>
        <v>50000</v>
      </c>
      <c r="D54" s="24">
        <f>+C54+'Variazioni Patrimoniali'!C21</f>
        <v>50000</v>
      </c>
      <c r="E54" s="24">
        <f>+D54+'Variazioni Patrimoniali'!D21</f>
        <v>50000</v>
      </c>
      <c r="F54" s="24">
        <f>+E54+'Variazioni Patrimoniali'!E21</f>
        <v>50000</v>
      </c>
      <c r="G54" s="24">
        <f>+F54+'Variazioni Patrimoniali'!F21</f>
        <v>50000</v>
      </c>
      <c r="H54" s="24">
        <f>+G54+'Variazioni Patrimoniali'!G21</f>
        <v>50000</v>
      </c>
      <c r="I54" s="24">
        <f>+H54+'Variazioni Patrimoniali'!H21</f>
        <v>50000</v>
      </c>
      <c r="J54" s="24">
        <f>+I54+'Variazioni Patrimoniali'!I21</f>
        <v>50000</v>
      </c>
      <c r="K54" s="24">
        <f>+J54+'Variazioni Patrimoniali'!J21</f>
        <v>50000</v>
      </c>
      <c r="L54" s="24">
        <f>+K54+'Variazioni Patrimoniali'!K21</f>
        <v>50000</v>
      </c>
      <c r="M54" s="24">
        <f>+L54+'Variazioni Patrimoniali'!L21</f>
        <v>50000</v>
      </c>
      <c r="N54" s="24">
        <f>+M54+'Variazioni Patrimoniali'!M21</f>
        <v>50000</v>
      </c>
      <c r="O54" s="24">
        <f>+N54+'Variazioni Patrimoniali'!N21</f>
        <v>50000</v>
      </c>
      <c r="P54" s="24">
        <f>+O54+'Variazioni Patrimoniali'!O21</f>
        <v>50000</v>
      </c>
      <c r="Q54" s="24">
        <f>+P54+'Variazioni Patrimoniali'!P21</f>
        <v>50000</v>
      </c>
      <c r="R54" s="24">
        <f>+Q54+'Variazioni Patrimoniali'!Q21</f>
        <v>50000</v>
      </c>
      <c r="S54" s="24">
        <f>+R54+'Variazioni Patrimoniali'!R21</f>
        <v>50000</v>
      </c>
      <c r="T54" s="24">
        <f>+S54+'Variazioni Patrimoniali'!S21</f>
        <v>50000</v>
      </c>
      <c r="U54" s="24">
        <f>+T54+'Variazioni Patrimoniali'!T21</f>
        <v>50000</v>
      </c>
      <c r="V54" s="24">
        <f>+U54+'Variazioni Patrimoniali'!U21</f>
        <v>50000</v>
      </c>
      <c r="W54" s="24">
        <f>+V54+'Variazioni Patrimoniali'!V21</f>
        <v>50000</v>
      </c>
      <c r="X54" s="24">
        <f>+W54+'Variazioni Patrimoniali'!W21</f>
        <v>50000</v>
      </c>
      <c r="Y54" s="24">
        <f>+X54+'Variazioni Patrimoniali'!X21</f>
        <v>50000</v>
      </c>
      <c r="Z54" s="24">
        <f>+Y54+'Variazioni Patrimoniali'!Y21</f>
        <v>50000</v>
      </c>
      <c r="AA54" s="24">
        <f>+Z54+'Variazioni Patrimoniali'!Z21</f>
        <v>50000</v>
      </c>
      <c r="AB54" s="24">
        <f>+AA54+'Variazioni Patrimoniali'!AA21</f>
        <v>50000</v>
      </c>
      <c r="AC54" s="24">
        <f>+AB54+'Variazioni Patrimoniali'!AB21</f>
        <v>50000</v>
      </c>
      <c r="AD54" s="24">
        <f>+AC54+'Variazioni Patrimoniali'!AC21</f>
        <v>50000</v>
      </c>
      <c r="AE54" s="24">
        <f>+AD54+'Variazioni Patrimoniali'!AD21</f>
        <v>50000</v>
      </c>
      <c r="AF54" s="24">
        <f>+AE54+'Variazioni Patrimoniali'!AE21</f>
        <v>50000</v>
      </c>
      <c r="AG54" s="24">
        <f>+AF54+'Variazioni Patrimoniali'!AF21</f>
        <v>50000</v>
      </c>
      <c r="AH54" s="24">
        <f>+AG54+'Variazioni Patrimoniali'!AG21</f>
        <v>50000</v>
      </c>
      <c r="AI54" s="24">
        <f>+AH54+'Variazioni Patrimoniali'!AH21</f>
        <v>50000</v>
      </c>
      <c r="AJ54" s="24">
        <f>+AI54+'Variazioni Patrimoniali'!AI21</f>
        <v>50000</v>
      </c>
      <c r="AK54" s="24">
        <f>+AJ54+'Variazioni Patrimoniali'!AJ21</f>
        <v>50000</v>
      </c>
      <c r="AL54" s="24">
        <f>+AK54+'Variazioni Patrimoniali'!AK21</f>
        <v>50000</v>
      </c>
      <c r="AM54" s="24">
        <f>+AL54+'Variazioni Patrimoniali'!AL21</f>
        <v>50000</v>
      </c>
      <c r="AO54" s="24">
        <f t="shared" si="153"/>
        <v>50000</v>
      </c>
      <c r="AP54" s="24">
        <f t="shared" si="154"/>
        <v>50000</v>
      </c>
      <c r="AQ54" s="24">
        <f t="shared" si="155"/>
        <v>50000</v>
      </c>
    </row>
    <row r="55" spans="2:43" x14ac:dyDescent="0.25">
      <c r="B55" s="20" t="s">
        <v>33</v>
      </c>
      <c r="C55" s="24">
        <f>+SP_Iniziale!D57</f>
        <v>5000</v>
      </c>
      <c r="D55" s="24">
        <f>+C55+'Variazioni Patrimoniali'!C22</f>
        <v>7400</v>
      </c>
      <c r="E55" s="24">
        <f>+D55+'Variazioni Patrimoniali'!D22</f>
        <v>8600</v>
      </c>
      <c r="F55" s="24">
        <f>+E55+'Variazioni Patrimoniali'!E22</f>
        <v>11000</v>
      </c>
      <c r="G55" s="24">
        <f>+F55+'Variazioni Patrimoniali'!F22</f>
        <v>13400</v>
      </c>
      <c r="H55" s="24">
        <f>+G55+'Variazioni Patrimoniali'!G22</f>
        <v>15800</v>
      </c>
      <c r="I55" s="24">
        <f>+H55+'Variazioni Patrimoniali'!H22</f>
        <v>12800</v>
      </c>
      <c r="J55" s="24">
        <f>+I55+'Variazioni Patrimoniali'!I22</f>
        <v>15200</v>
      </c>
      <c r="K55" s="24">
        <f>+J55+'Variazioni Patrimoniali'!J22</f>
        <v>17600</v>
      </c>
      <c r="L55" s="24">
        <f>+K55+'Variazioni Patrimoniali'!K22</f>
        <v>20000</v>
      </c>
      <c r="M55" s="24">
        <f>+L55+'Variazioni Patrimoniali'!L22</f>
        <v>22400</v>
      </c>
      <c r="N55" s="24">
        <f>+M55+'Variazioni Patrimoniali'!M22</f>
        <v>24800</v>
      </c>
      <c r="O55" s="24">
        <f>+N55+'Variazioni Patrimoniali'!N22</f>
        <v>27200</v>
      </c>
      <c r="P55" s="24">
        <f>+O55+'Variazioni Patrimoniali'!O22</f>
        <v>29624</v>
      </c>
      <c r="Q55" s="24">
        <f>+P55+'Variazioni Patrimoniali'!P22</f>
        <v>19612.88</v>
      </c>
      <c r="R55" s="24">
        <f>+Q55+'Variazioni Patrimoniali'!Q22</f>
        <v>22036.880000000001</v>
      </c>
      <c r="S55" s="24">
        <f>+R55+'Variazioni Patrimoniali'!R22</f>
        <v>24460.880000000001</v>
      </c>
      <c r="T55" s="24">
        <f>+S55+'Variazioni Patrimoniali'!S22</f>
        <v>26884.880000000001</v>
      </c>
      <c r="U55" s="24">
        <f>+T55+'Variazioni Patrimoniali'!T22</f>
        <v>18257.015599999999</v>
      </c>
      <c r="V55" s="24">
        <f>+U55+'Variazioni Patrimoniali'!U22</f>
        <v>20681.015599999999</v>
      </c>
      <c r="W55" s="24">
        <f>+V55+'Variazioni Patrimoniali'!V22</f>
        <v>23105.015599999999</v>
      </c>
      <c r="X55" s="24">
        <f>+W55+'Variazioni Patrimoniali'!W22</f>
        <v>25529.015599999999</v>
      </c>
      <c r="Y55" s="24">
        <f>+X55+'Variazioni Patrimoniali'!X22</f>
        <v>27953.015599999999</v>
      </c>
      <c r="Z55" s="24">
        <f>+Y55+'Variazioni Patrimoniali'!Y22</f>
        <v>30377.015599999999</v>
      </c>
      <c r="AA55" s="24">
        <f>+Z55+'Variazioni Patrimoniali'!Z22</f>
        <v>32801.015599999999</v>
      </c>
      <c r="AB55" s="24">
        <f>+AA55+'Variazioni Patrimoniali'!AA22</f>
        <v>35249.255599999997</v>
      </c>
      <c r="AC55" s="24">
        <f>+AB55+'Variazioni Patrimoniali'!AB22</f>
        <v>22268.862781219999</v>
      </c>
      <c r="AD55" s="24">
        <f>+AC55+'Variazioni Patrimoniali'!AC22</f>
        <v>24717.102781219997</v>
      </c>
      <c r="AE55" s="24">
        <f>+AD55+'Variazioni Patrimoniali'!AD22</f>
        <v>27165.342781219995</v>
      </c>
      <c r="AF55" s="24">
        <f>+AE55+'Variazioni Patrimoniali'!AE22</f>
        <v>29613.582781219993</v>
      </c>
      <c r="AG55" s="24">
        <f>+AF55+'Variazioni Patrimoniali'!AF22</f>
        <v>19507.664883658737</v>
      </c>
      <c r="AH55" s="24">
        <f>+AG55+'Variazioni Patrimoniali'!AG22</f>
        <v>21955.904883658739</v>
      </c>
      <c r="AI55" s="24">
        <f>+AH55+'Variazioni Patrimoniali'!AH22</f>
        <v>24404.144883658737</v>
      </c>
      <c r="AJ55" s="24">
        <f>+AI55+'Variazioni Patrimoniali'!AI22</f>
        <v>26852.384883658735</v>
      </c>
      <c r="AK55" s="24">
        <f>+AJ55+'Variazioni Patrimoniali'!AJ22</f>
        <v>29300.624883658733</v>
      </c>
      <c r="AL55" s="24">
        <f>+AK55+'Variazioni Patrimoniali'!AK22</f>
        <v>31748.864883658731</v>
      </c>
      <c r="AM55" s="24">
        <f>+AL55+'Variazioni Patrimoniali'!AL22</f>
        <v>34197.104883658729</v>
      </c>
      <c r="AO55" s="24">
        <f t="shared" si="153"/>
        <v>27200</v>
      </c>
      <c r="AP55" s="24">
        <f t="shared" si="154"/>
        <v>32801.015599999999</v>
      </c>
      <c r="AQ55" s="24">
        <f t="shared" si="155"/>
        <v>34197.104883658729</v>
      </c>
    </row>
    <row r="56" spans="2:43" x14ac:dyDescent="0.25">
      <c r="B56" s="20" t="s">
        <v>34</v>
      </c>
      <c r="C56" s="24">
        <f>+SP_Iniziale!D58</f>
        <v>12000</v>
      </c>
      <c r="D56" s="24">
        <f>+C56+'Variazioni Patrimoniali'!C24</f>
        <v>17208</v>
      </c>
      <c r="E56" s="24">
        <f>+D56+'Variazioni Patrimoniali'!D24</f>
        <v>17208</v>
      </c>
      <c r="F56" s="24">
        <f>+E56+'Variazioni Patrimoniali'!E24</f>
        <v>17208</v>
      </c>
      <c r="G56" s="24">
        <f>+F56+'Variazioni Patrimoniali'!F24</f>
        <v>17208</v>
      </c>
      <c r="H56" s="24">
        <f>+G56+'Variazioni Patrimoniali'!G24</f>
        <v>17208</v>
      </c>
      <c r="I56" s="24">
        <f>+H56+'Variazioni Patrimoniali'!H24</f>
        <v>17208</v>
      </c>
      <c r="J56" s="24">
        <f>+I56+'Variazioni Patrimoniali'!I24</f>
        <v>17208</v>
      </c>
      <c r="K56" s="24">
        <f>+J56+'Variazioni Patrimoniali'!J24</f>
        <v>17208</v>
      </c>
      <c r="L56" s="24">
        <f>+K56+'Variazioni Patrimoniali'!K24</f>
        <v>17208</v>
      </c>
      <c r="M56" s="24">
        <f>+L56+'Variazioni Patrimoniali'!L24</f>
        <v>17208</v>
      </c>
      <c r="N56" s="24">
        <f>+M56+'Variazioni Patrimoniali'!M24</f>
        <v>17208</v>
      </c>
      <c r="O56" s="24">
        <f>+N56+'Variazioni Patrimoniali'!N24</f>
        <v>17208</v>
      </c>
      <c r="P56" s="24">
        <f>+O56+'Variazioni Patrimoniali'!O24</f>
        <v>17260.080000000002</v>
      </c>
      <c r="Q56" s="24">
        <f>+P56+'Variazioni Patrimoniali'!P24</f>
        <v>17260.080000000002</v>
      </c>
      <c r="R56" s="24">
        <f>+Q56+'Variazioni Patrimoniali'!Q24</f>
        <v>17260.080000000002</v>
      </c>
      <c r="S56" s="24">
        <f>+R56+'Variazioni Patrimoniali'!R24</f>
        <v>17260.080000000002</v>
      </c>
      <c r="T56" s="24">
        <f>+S56+'Variazioni Patrimoniali'!S24</f>
        <v>17260.080000000002</v>
      </c>
      <c r="U56" s="24">
        <f>+T56+'Variazioni Patrimoniali'!T24</f>
        <v>17260.080000000002</v>
      </c>
      <c r="V56" s="24">
        <f>+U56+'Variazioni Patrimoniali'!U24</f>
        <v>17260.080000000002</v>
      </c>
      <c r="W56" s="24">
        <f>+V56+'Variazioni Patrimoniali'!V24</f>
        <v>17260.080000000002</v>
      </c>
      <c r="X56" s="24">
        <f>+W56+'Variazioni Patrimoniali'!W24</f>
        <v>17260.080000000002</v>
      </c>
      <c r="Y56" s="24">
        <f>+X56+'Variazioni Patrimoniali'!X24</f>
        <v>17260.080000000002</v>
      </c>
      <c r="Z56" s="24">
        <f>+Y56+'Variazioni Patrimoniali'!Y24</f>
        <v>17260.080000000002</v>
      </c>
      <c r="AA56" s="24">
        <f>+Z56+'Variazioni Patrimoniali'!Z24</f>
        <v>17260.080000000002</v>
      </c>
      <c r="AB56" s="24">
        <f>+AA56+'Variazioni Patrimoniali'!AA24</f>
        <v>17312.680800000002</v>
      </c>
      <c r="AC56" s="24">
        <f>+AB56+'Variazioni Patrimoniali'!AB24</f>
        <v>17312.680800000002</v>
      </c>
      <c r="AD56" s="24">
        <f>+AC56+'Variazioni Patrimoniali'!AC24</f>
        <v>17312.680800000002</v>
      </c>
      <c r="AE56" s="24">
        <f>+AD56+'Variazioni Patrimoniali'!AD24</f>
        <v>17312.680800000002</v>
      </c>
      <c r="AF56" s="24">
        <f>+AE56+'Variazioni Patrimoniali'!AE24</f>
        <v>17312.680800000002</v>
      </c>
      <c r="AG56" s="24">
        <f>+AF56+'Variazioni Patrimoniali'!AF24</f>
        <v>17312.680800000002</v>
      </c>
      <c r="AH56" s="24">
        <f>+AG56+'Variazioni Patrimoniali'!AG24</f>
        <v>17312.680800000002</v>
      </c>
      <c r="AI56" s="24">
        <f>+AH56+'Variazioni Patrimoniali'!AH24</f>
        <v>17312.680800000002</v>
      </c>
      <c r="AJ56" s="24">
        <f>+AI56+'Variazioni Patrimoniali'!AI24</f>
        <v>17312.680800000002</v>
      </c>
      <c r="AK56" s="24">
        <f>+AJ56+'Variazioni Patrimoniali'!AJ24</f>
        <v>17312.680800000002</v>
      </c>
      <c r="AL56" s="24">
        <f>+AK56+'Variazioni Patrimoniali'!AK24</f>
        <v>17312.680800000002</v>
      </c>
      <c r="AM56" s="24">
        <f>+AL56+'Variazioni Patrimoniali'!AL24</f>
        <v>17312.680800000002</v>
      </c>
      <c r="AO56" s="24">
        <f t="shared" si="153"/>
        <v>17208</v>
      </c>
      <c r="AP56" s="24">
        <f t="shared" si="154"/>
        <v>17260.080000000002</v>
      </c>
      <c r="AQ56" s="24">
        <f t="shared" si="155"/>
        <v>17312.680800000002</v>
      </c>
    </row>
    <row r="57" spans="2:43" x14ac:dyDescent="0.25">
      <c r="B57" s="20" t="s">
        <v>35</v>
      </c>
      <c r="C57" s="24">
        <f>+SP_Iniziale!D59</f>
        <v>10000</v>
      </c>
      <c r="D57" s="28">
        <f>+C57+'Modulo Iva'!D17</f>
        <v>4070</v>
      </c>
      <c r="E57" s="28">
        <f>+D57+'Modulo Iva'!E17</f>
        <v>3962.2000000000007</v>
      </c>
      <c r="F57" s="28">
        <f>+E57+'Modulo Iva'!F17</f>
        <v>3962.2000000000007</v>
      </c>
      <c r="G57" s="28">
        <f>+F57+'Modulo Iva'!G17</f>
        <v>3962.2000000000007</v>
      </c>
      <c r="H57" s="28">
        <f>+G57+'Modulo Iva'!H17</f>
        <v>3962.2000000000007</v>
      </c>
      <c r="I57" s="28">
        <f>+H57+'Modulo Iva'!I17</f>
        <v>3962.2000000000007</v>
      </c>
      <c r="J57" s="28">
        <f>+I57+'Modulo Iva'!J17</f>
        <v>3962.2000000000007</v>
      </c>
      <c r="K57" s="28">
        <f>+J57+'Modulo Iva'!K17</f>
        <v>3962.2000000000007</v>
      </c>
      <c r="L57" s="28">
        <f>+K57+'Modulo Iva'!L17</f>
        <v>3962.2000000000007</v>
      </c>
      <c r="M57" s="28">
        <f>+L57+'Modulo Iva'!M17</f>
        <v>3962.2000000000007</v>
      </c>
      <c r="N57" s="28">
        <f>+M57+'Modulo Iva'!N17</f>
        <v>3962.2000000000007</v>
      </c>
      <c r="O57" s="28">
        <f>+N57+'Modulo Iva'!O17</f>
        <v>3962.2000000000007</v>
      </c>
      <c r="P57" s="28">
        <f>+O57+'Modulo Iva'!P17</f>
        <v>4873</v>
      </c>
      <c r="Q57" s="28">
        <f>+P57+'Modulo Iva'!Q17</f>
        <v>4873</v>
      </c>
      <c r="R57" s="28">
        <f>+Q57+'Modulo Iva'!R17</f>
        <v>4873</v>
      </c>
      <c r="S57" s="28">
        <f>+R57+'Modulo Iva'!S17</f>
        <v>4873</v>
      </c>
      <c r="T57" s="28">
        <f>+S57+'Modulo Iva'!T17</f>
        <v>4873</v>
      </c>
      <c r="U57" s="28">
        <f>+T57+'Modulo Iva'!U17</f>
        <v>4873</v>
      </c>
      <c r="V57" s="28">
        <f>+U57+'Modulo Iva'!V17</f>
        <v>4873</v>
      </c>
      <c r="W57" s="28">
        <f>+V57+'Modulo Iva'!W17</f>
        <v>4873</v>
      </c>
      <c r="X57" s="28">
        <f>+W57+'Modulo Iva'!X17</f>
        <v>4873</v>
      </c>
      <c r="Y57" s="28">
        <f>+X57+'Modulo Iva'!Y17</f>
        <v>4873</v>
      </c>
      <c r="Z57" s="28">
        <f>+Y57+'Modulo Iva'!Z17</f>
        <v>4873</v>
      </c>
      <c r="AA57" s="28">
        <f>+Z57+'Modulo Iva'!AA17</f>
        <v>4873</v>
      </c>
      <c r="AB57" s="28">
        <f>+AA57+'Modulo Iva'!AB17</f>
        <v>4873</v>
      </c>
      <c r="AC57" s="28">
        <f>+AB57+'Modulo Iva'!AC17</f>
        <v>4873</v>
      </c>
      <c r="AD57" s="28">
        <f>+AC57+'Modulo Iva'!AD17</f>
        <v>4873</v>
      </c>
      <c r="AE57" s="28">
        <f>+AD57+'Modulo Iva'!AE17</f>
        <v>4873</v>
      </c>
      <c r="AF57" s="28">
        <f>+AE57+'Modulo Iva'!AF17</f>
        <v>4873</v>
      </c>
      <c r="AG57" s="28">
        <f>+AF57+'Modulo Iva'!AG17</f>
        <v>4873</v>
      </c>
      <c r="AH57" s="28">
        <f>+AG57+'Modulo Iva'!AH17</f>
        <v>4873</v>
      </c>
      <c r="AI57" s="28">
        <f>+AH57+'Modulo Iva'!AI17</f>
        <v>4873</v>
      </c>
      <c r="AJ57" s="28">
        <f>+AI57+'Modulo Iva'!AJ17</f>
        <v>4873</v>
      </c>
      <c r="AK57" s="28">
        <f>+AJ57+'Modulo Iva'!AK17</f>
        <v>4873</v>
      </c>
      <c r="AL57" s="28">
        <f>+AK57+'Modulo Iva'!AL17</f>
        <v>4873</v>
      </c>
      <c r="AM57" s="28">
        <f>+AL57+'Modulo Iva'!AM17</f>
        <v>4873</v>
      </c>
      <c r="AO57" s="28">
        <f t="shared" si="153"/>
        <v>3962.2000000000007</v>
      </c>
      <c r="AP57" s="28">
        <f t="shared" si="154"/>
        <v>4873</v>
      </c>
      <c r="AQ57" s="28">
        <f t="shared" si="155"/>
        <v>4873</v>
      </c>
    </row>
    <row r="58" spans="2:43" x14ac:dyDescent="0.25">
      <c r="B58" s="20" t="s">
        <v>36</v>
      </c>
      <c r="C58" s="24">
        <f>+SP_Iniziale!D60</f>
        <v>30000</v>
      </c>
      <c r="D58" s="24">
        <f>+C58+'Variazioni Patrimoniali'!C34</f>
        <v>30000</v>
      </c>
      <c r="E58" s="24">
        <f>+D58+'Variazioni Patrimoniali'!D34</f>
        <v>30000</v>
      </c>
      <c r="F58" s="24">
        <f>+E58+'Variazioni Patrimoniali'!E34</f>
        <v>30000</v>
      </c>
      <c r="G58" s="24">
        <f>+F58+'Variazioni Patrimoniali'!F34</f>
        <v>30000</v>
      </c>
      <c r="H58" s="24">
        <f>+G58+'Variazioni Patrimoniali'!G34</f>
        <v>30000</v>
      </c>
      <c r="I58" s="24">
        <f>+H58+'Variazioni Patrimoniali'!H34</f>
        <v>30000</v>
      </c>
      <c r="J58" s="24">
        <f>+I58+'Variazioni Patrimoniali'!I34</f>
        <v>30000</v>
      </c>
      <c r="K58" s="24">
        <f>+J58+'Variazioni Patrimoniali'!J34</f>
        <v>30000</v>
      </c>
      <c r="L58" s="24">
        <f>+K58+'Variazioni Patrimoniali'!K34</f>
        <v>30000</v>
      </c>
      <c r="M58" s="24">
        <f>+L58+'Variazioni Patrimoniali'!L34</f>
        <v>30000</v>
      </c>
      <c r="N58" s="24">
        <f>+M58+'Variazioni Patrimoniali'!M34</f>
        <v>30000</v>
      </c>
      <c r="O58" s="24">
        <f ca="1">+N58+'Variazioni Patrimoniali'!N34</f>
        <v>37505.693229768483</v>
      </c>
      <c r="P58" s="24">
        <f ca="1">+O58+'Variazioni Patrimoniali'!O34</f>
        <v>37505.693229768483</v>
      </c>
      <c r="Q58" s="24">
        <f ca="1">+P58+'Variazioni Patrimoniali'!P34</f>
        <v>37505.693229768483</v>
      </c>
      <c r="R58" s="24">
        <f ca="1">+Q58+'Variazioni Patrimoniali'!Q34</f>
        <v>37505.693229768483</v>
      </c>
      <c r="S58" s="24">
        <f ca="1">+R58+'Variazioni Patrimoniali'!R34</f>
        <v>37505.693229768483</v>
      </c>
      <c r="T58" s="24">
        <f ca="1">+S58+'Variazioni Patrimoniali'!S34</f>
        <v>37505.693229768483</v>
      </c>
      <c r="U58" s="24">
        <f ca="1">+T58+'Variazioni Patrimoniali'!T34</f>
        <v>30000</v>
      </c>
      <c r="V58" s="24">
        <f ca="1">+U58+'Variazioni Patrimoniali'!U34</f>
        <v>30000</v>
      </c>
      <c r="W58" s="24">
        <f ca="1">+V58+'Variazioni Patrimoniali'!V34</f>
        <v>30000</v>
      </c>
      <c r="X58" s="24">
        <f ca="1">+W58+'Variazioni Patrimoniali'!W34</f>
        <v>30000</v>
      </c>
      <c r="Y58" s="24">
        <f ca="1">+X58+'Variazioni Patrimoniali'!X34</f>
        <v>30000</v>
      </c>
      <c r="Z58" s="24">
        <f ca="1">+Y58+'Variazioni Patrimoniali'!Y34</f>
        <v>30000</v>
      </c>
      <c r="AA58" s="24">
        <f ca="1">+Z58+'Variazioni Patrimoniali'!Z34</f>
        <v>32064.39902946931</v>
      </c>
      <c r="AB58" s="24">
        <f ca="1">+AA58+'Variazioni Patrimoniali'!AA34</f>
        <v>32064.39902946931</v>
      </c>
      <c r="AC58" s="24">
        <f ca="1">+AB58+'Variazioni Patrimoniali'!AB34</f>
        <v>32064.39902946931</v>
      </c>
      <c r="AD58" s="24">
        <f ca="1">+AC58+'Variazioni Patrimoniali'!AC34</f>
        <v>32064.39902946931</v>
      </c>
      <c r="AE58" s="24">
        <f ca="1">+AD58+'Variazioni Patrimoniali'!AD34</f>
        <v>32064.39902946931</v>
      </c>
      <c r="AF58" s="24">
        <f ca="1">+AE58+'Variazioni Patrimoniali'!AE34</f>
        <v>32064.39902946931</v>
      </c>
      <c r="AG58" s="24">
        <f ca="1">+AF58+'Variazioni Patrimoniali'!AF34</f>
        <v>30000</v>
      </c>
      <c r="AH58" s="24">
        <f ca="1">+AG58+'Variazioni Patrimoniali'!AG34</f>
        <v>30000</v>
      </c>
      <c r="AI58" s="24">
        <f ca="1">+AH58+'Variazioni Patrimoniali'!AH34</f>
        <v>30000</v>
      </c>
      <c r="AJ58" s="24">
        <f ca="1">+AI58+'Variazioni Patrimoniali'!AI34</f>
        <v>30000</v>
      </c>
      <c r="AK58" s="24">
        <f ca="1">+AJ58+'Variazioni Patrimoniali'!AJ34</f>
        <v>30000</v>
      </c>
      <c r="AL58" s="24">
        <f ca="1">+AK58+'Variazioni Patrimoniali'!AK34</f>
        <v>30000</v>
      </c>
      <c r="AM58" s="24">
        <f ca="1">+AL58+'Variazioni Patrimoniali'!AL34</f>
        <v>30000</v>
      </c>
      <c r="AO58" s="24">
        <f t="shared" ca="1" si="153"/>
        <v>37505.693229768483</v>
      </c>
      <c r="AP58" s="24">
        <f t="shared" ca="1" si="154"/>
        <v>32064.39902946931</v>
      </c>
      <c r="AQ58" s="24">
        <f t="shared" ca="1" si="155"/>
        <v>30000</v>
      </c>
    </row>
    <row r="59" spans="2:43" x14ac:dyDescent="0.25">
      <c r="B59" s="20" t="s">
        <v>37</v>
      </c>
      <c r="C59" s="24">
        <f>+SP_Iniziale!D61+SP_Iniziale!D62</f>
        <v>8000</v>
      </c>
      <c r="D59" s="24">
        <f>+C59-SP_Iniziale!E61-SP_Iniziale!E62</f>
        <v>8000</v>
      </c>
      <c r="E59" s="24">
        <f>+D59-SP_Iniziale!F61-SP_Iniziale!F62</f>
        <v>8000</v>
      </c>
      <c r="F59" s="24">
        <f>+E59-SP_Iniziale!G61-SP_Iniziale!G62</f>
        <v>8000</v>
      </c>
      <c r="G59" s="24">
        <f>+F59-SP_Iniziale!H61-SP_Iniziale!H62</f>
        <v>8000</v>
      </c>
      <c r="H59" s="24">
        <f>+G59-SP_Iniziale!I61-SP_Iniziale!I62</f>
        <v>8000</v>
      </c>
      <c r="I59" s="24">
        <f>+H59-SP_Iniziale!J61-SP_Iniziale!J62</f>
        <v>8000</v>
      </c>
      <c r="J59" s="24">
        <f>+I59-SP_Iniziale!K61-SP_Iniziale!K62</f>
        <v>8000</v>
      </c>
      <c r="K59" s="24">
        <f>+J59-SP_Iniziale!L61-SP_Iniziale!L62</f>
        <v>8000</v>
      </c>
      <c r="L59" s="24">
        <f>+K59-SP_Iniziale!M61-SP_Iniziale!M62</f>
        <v>8000</v>
      </c>
      <c r="M59" s="24">
        <f>+L59-SP_Iniziale!N61-SP_Iniziale!N62</f>
        <v>8000</v>
      </c>
      <c r="N59" s="24">
        <f>+M59-SP_Iniziale!O61-SP_Iniziale!O62</f>
        <v>8000</v>
      </c>
      <c r="O59" s="24">
        <f>+N59-SP_Iniziale!P61-SP_Iniziale!P62</f>
        <v>8000</v>
      </c>
      <c r="P59" s="24">
        <f>+O59-SP_Iniziale!Q61-SP_Iniziale!Q62</f>
        <v>8000</v>
      </c>
      <c r="Q59" s="24">
        <f>+P59-SP_Iniziale!R61-SP_Iniziale!R62</f>
        <v>8000</v>
      </c>
      <c r="R59" s="24">
        <f>+Q59-SP_Iniziale!S61-SP_Iniziale!S62</f>
        <v>8000</v>
      </c>
      <c r="S59" s="24">
        <f>+R59-SP_Iniziale!T61-SP_Iniziale!T62</f>
        <v>8000</v>
      </c>
      <c r="T59" s="24">
        <f>+S59-SP_Iniziale!U61-SP_Iniziale!U62</f>
        <v>8000</v>
      </c>
      <c r="U59" s="24">
        <f>+T59-SP_Iniziale!V61-SP_Iniziale!V62</f>
        <v>8000</v>
      </c>
      <c r="V59" s="24">
        <f>+U59-SP_Iniziale!W61-SP_Iniziale!W62</f>
        <v>8000</v>
      </c>
      <c r="W59" s="24">
        <f>+V59-SP_Iniziale!X61-SP_Iniziale!X62</f>
        <v>8000</v>
      </c>
      <c r="X59" s="24">
        <f>+W59-SP_Iniziale!Y61-SP_Iniziale!Y62</f>
        <v>8000</v>
      </c>
      <c r="Y59" s="24">
        <f>+X59-SP_Iniziale!Z61-SP_Iniziale!Z62</f>
        <v>8000</v>
      </c>
      <c r="Z59" s="24">
        <f>+Y59-SP_Iniziale!AA61-SP_Iniziale!AA62</f>
        <v>8000</v>
      </c>
      <c r="AA59" s="24">
        <f>+Z59-SP_Iniziale!AB61-SP_Iniziale!AB62</f>
        <v>8000</v>
      </c>
      <c r="AB59" s="24">
        <f>+AA59-SP_Iniziale!AC61-SP_Iniziale!AC62</f>
        <v>8000</v>
      </c>
      <c r="AC59" s="24">
        <f>+AB59-SP_Iniziale!AD61-SP_Iniziale!AD62</f>
        <v>8000</v>
      </c>
      <c r="AD59" s="24">
        <f>+AC59-SP_Iniziale!AE61-SP_Iniziale!AE62</f>
        <v>8000</v>
      </c>
      <c r="AE59" s="24">
        <f>+AD59-SP_Iniziale!AF61-SP_Iniziale!AF62</f>
        <v>8000</v>
      </c>
      <c r="AF59" s="24">
        <f>+AE59-SP_Iniziale!AG61-SP_Iniziale!AG62</f>
        <v>8000</v>
      </c>
      <c r="AG59" s="24">
        <f>+AF59-SP_Iniziale!AH61-SP_Iniziale!AH62</f>
        <v>8000</v>
      </c>
      <c r="AH59" s="24">
        <f>+AG59-SP_Iniziale!AI61-SP_Iniziale!AI62</f>
        <v>8000</v>
      </c>
      <c r="AI59" s="24">
        <f>+AH59-SP_Iniziale!AJ61-SP_Iniziale!AJ62</f>
        <v>8000</v>
      </c>
      <c r="AJ59" s="24">
        <f>+AI59-SP_Iniziale!AK61-SP_Iniziale!AK62</f>
        <v>8000</v>
      </c>
      <c r="AK59" s="24">
        <f>+AJ59-SP_Iniziale!AL61-SP_Iniziale!AL62</f>
        <v>8000</v>
      </c>
      <c r="AL59" s="24">
        <f>+AK59-SP_Iniziale!AM61-SP_Iniziale!AM62</f>
        <v>8000</v>
      </c>
      <c r="AM59" s="24">
        <f>+AL59-SP_Iniziale!AN61-SP_Iniziale!AN62</f>
        <v>8000</v>
      </c>
      <c r="AO59" s="24">
        <f t="shared" si="153"/>
        <v>8000</v>
      </c>
      <c r="AP59" s="24">
        <f t="shared" si="154"/>
        <v>8000</v>
      </c>
      <c r="AQ59" s="24">
        <f t="shared" si="155"/>
        <v>8000</v>
      </c>
    </row>
    <row r="60" spans="2:43" x14ac:dyDescent="0.25">
      <c r="B60" s="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O60" s="5"/>
      <c r="AP60" s="5"/>
      <c r="AQ60" s="5"/>
    </row>
    <row r="61" spans="2:43" x14ac:dyDescent="0.25">
      <c r="B61" s="17" t="s">
        <v>38</v>
      </c>
      <c r="C61" s="23">
        <f>+SUM(C62:C66)</f>
        <v>203000</v>
      </c>
      <c r="D61" s="23">
        <f>+SUM(D62:D66)</f>
        <v>200261</v>
      </c>
      <c r="E61" s="23">
        <f>+SUM(E62:E66)</f>
        <v>197521.89384514795</v>
      </c>
      <c r="F61" s="23">
        <f t="shared" ref="F61:Z61" si="156">+SUM(F62:F66)</f>
        <v>179781.89384514795</v>
      </c>
      <c r="G61" s="23">
        <f t="shared" si="156"/>
        <v>176991.89384514795</v>
      </c>
      <c r="H61" s="23">
        <f t="shared" si="156"/>
        <v>174251.89384514795</v>
      </c>
      <c r="I61" s="23">
        <f t="shared" si="156"/>
        <v>171511.89384514795</v>
      </c>
      <c r="J61" s="23">
        <f t="shared" si="156"/>
        <v>168771.89384514795</v>
      </c>
      <c r="K61" s="23">
        <f t="shared" si="156"/>
        <v>166031.89384514795</v>
      </c>
      <c r="L61" s="23">
        <f t="shared" si="156"/>
        <v>163291.89384514795</v>
      </c>
      <c r="M61" s="23">
        <f t="shared" si="156"/>
        <v>160551.89384514795</v>
      </c>
      <c r="N61" s="23">
        <f t="shared" si="156"/>
        <v>157811.89384514795</v>
      </c>
      <c r="O61" s="23">
        <f t="shared" si="156"/>
        <v>155071.89384514795</v>
      </c>
      <c r="P61" s="23">
        <f t="shared" si="156"/>
        <v>152344.49384514795</v>
      </c>
      <c r="Q61" s="23">
        <f t="shared" si="156"/>
        <v>149617.09384514796</v>
      </c>
      <c r="R61" s="23">
        <f t="shared" si="156"/>
        <v>146889.69384514797</v>
      </c>
      <c r="S61" s="23">
        <f t="shared" si="156"/>
        <v>144162.29384514797</v>
      </c>
      <c r="T61" s="23">
        <f t="shared" si="156"/>
        <v>144434.89384514798</v>
      </c>
      <c r="U61" s="23">
        <f t="shared" si="156"/>
        <v>144707.49384514798</v>
      </c>
      <c r="V61" s="23">
        <f t="shared" si="156"/>
        <v>144980.09384514799</v>
      </c>
      <c r="W61" s="23">
        <f t="shared" si="156"/>
        <v>145252.69384514799</v>
      </c>
      <c r="X61" s="23">
        <f t="shared" si="156"/>
        <v>146525.293845148</v>
      </c>
      <c r="Y61" s="23">
        <f t="shared" si="156"/>
        <v>147797.89384514801</v>
      </c>
      <c r="Z61" s="23">
        <f t="shared" si="156"/>
        <v>149070.49384514801</v>
      </c>
      <c r="AA61" s="23">
        <f>+SUM(AA62:AA66)</f>
        <v>150343.09384514802</v>
      </c>
      <c r="AB61" s="23">
        <f t="shared" ref="AB61" si="157">+SUM(AB62:AB66)</f>
        <v>151628.41984514802</v>
      </c>
      <c r="AC61" s="23">
        <f t="shared" ref="AC61" si="158">+SUM(AC62:AC66)</f>
        <v>152913.64584514801</v>
      </c>
      <c r="AD61" s="23">
        <f t="shared" ref="AD61" si="159">+SUM(AD62:AD66)</f>
        <v>154198.97184514801</v>
      </c>
      <c r="AE61" s="23">
        <f t="shared" ref="AE61" si="160">+SUM(AE62:AE66)</f>
        <v>155484.29784514802</v>
      </c>
      <c r="AF61" s="23">
        <f t="shared" ref="AF61" si="161">+SUM(AF62:AF66)</f>
        <v>156769.62384514802</v>
      </c>
      <c r="AG61" s="23">
        <f t="shared" ref="AG61" si="162">+SUM(AG62:AG66)</f>
        <v>158054.94984514802</v>
      </c>
      <c r="AH61" s="23">
        <f t="shared" ref="AH61" si="163">+SUM(AH62:AH66)</f>
        <v>159340.27584514802</v>
      </c>
      <c r="AI61" s="23">
        <f t="shared" ref="AI61" si="164">+SUM(AI62:AI66)</f>
        <v>160625.60184514802</v>
      </c>
      <c r="AJ61" s="23">
        <f>+SUM(AJ62:AJ66)</f>
        <v>161910.92784514802</v>
      </c>
      <c r="AK61" s="23">
        <f t="shared" ref="AK61" si="165">+SUM(AK62:AK66)</f>
        <v>163196.25384514802</v>
      </c>
      <c r="AL61" s="23">
        <f t="shared" ref="AL61" si="166">+SUM(AL62:AL66)</f>
        <v>164481.57984514802</v>
      </c>
      <c r="AM61" s="23">
        <f t="shared" ref="AM61:AQ61" si="167">+SUM(AM62:AM66)</f>
        <v>165766.90584514802</v>
      </c>
      <c r="AO61" s="23">
        <f t="shared" si="167"/>
        <v>155071.89384514795</v>
      </c>
      <c r="AP61" s="23">
        <f t="shared" si="167"/>
        <v>150343.09384514802</v>
      </c>
      <c r="AQ61" s="23">
        <f t="shared" si="167"/>
        <v>165766.90584514802</v>
      </c>
    </row>
    <row r="62" spans="2:43" x14ac:dyDescent="0.25">
      <c r="B62" s="20" t="s">
        <v>39</v>
      </c>
      <c r="C62" s="24">
        <f>+SP_Iniziale!D65</f>
        <v>48000</v>
      </c>
      <c r="D62" s="24">
        <f>+C62+'Variazioni Patrimoniali'!C26</f>
        <v>45001</v>
      </c>
      <c r="E62" s="24">
        <f>+D62+'Variazioni Patrimoniali'!D26</f>
        <v>42000.993845147954</v>
      </c>
      <c r="F62" s="24">
        <f>+E62+'Variazioni Patrimoniali'!E26</f>
        <v>39000.993845147954</v>
      </c>
      <c r="G62" s="24">
        <f>+F62+'Variazioni Patrimoniali'!F26</f>
        <v>36000.993845147954</v>
      </c>
      <c r="H62" s="24">
        <f>+G62+'Variazioni Patrimoniali'!G26</f>
        <v>33000.993845147954</v>
      </c>
      <c r="I62" s="24">
        <f>+H62+'Variazioni Patrimoniali'!H26</f>
        <v>30000.993845147954</v>
      </c>
      <c r="J62" s="24">
        <f>+I62+'Variazioni Patrimoniali'!I26</f>
        <v>27000.993845147954</v>
      </c>
      <c r="K62" s="24">
        <f>+J62+'Variazioni Patrimoniali'!J26</f>
        <v>24000.993845147954</v>
      </c>
      <c r="L62" s="24">
        <f>+K62+'Variazioni Patrimoniali'!K26</f>
        <v>21000.993845147954</v>
      </c>
      <c r="M62" s="24">
        <f>+L62+'Variazioni Patrimoniali'!L26</f>
        <v>18000.993845147954</v>
      </c>
      <c r="N62" s="24">
        <f>+M62+'Variazioni Patrimoniali'!M26</f>
        <v>15000.993845147954</v>
      </c>
      <c r="O62" s="24">
        <f>+N62+'Variazioni Patrimoniali'!N26</f>
        <v>12000.993845147954</v>
      </c>
      <c r="P62" s="24">
        <f>+O62+'Variazioni Patrimoniali'!O26</f>
        <v>9000.9938451479538</v>
      </c>
      <c r="Q62" s="24">
        <f>+P62+'Variazioni Patrimoniali'!P26</f>
        <v>6000.9938451479538</v>
      </c>
      <c r="R62" s="24">
        <f>+Q62+'Variazioni Patrimoniali'!Q26</f>
        <v>3000.9938451479538</v>
      </c>
      <c r="S62" s="24">
        <f>+R62+'Variazioni Patrimoniali'!R26</f>
        <v>0.99384514795383438</v>
      </c>
      <c r="T62" s="24">
        <f>+S62+'Variazioni Patrimoniali'!S26</f>
        <v>0.99384514795383438</v>
      </c>
      <c r="U62" s="24">
        <f>+T62+'Variazioni Patrimoniali'!T26</f>
        <v>0.99384514795383438</v>
      </c>
      <c r="V62" s="24">
        <f>+U62+'Variazioni Patrimoniali'!U26</f>
        <v>0.99384514795383438</v>
      </c>
      <c r="W62" s="24">
        <f>+V62+'Variazioni Patrimoniali'!V26</f>
        <v>0.99384514795383438</v>
      </c>
      <c r="X62" s="24">
        <f>+W62+'Variazioni Patrimoniali'!W26</f>
        <v>0.99384514795383438</v>
      </c>
      <c r="Y62" s="24">
        <f>+X62+'Variazioni Patrimoniali'!X26</f>
        <v>0.99384514795383438</v>
      </c>
      <c r="Z62" s="24">
        <f>+Y62+'Variazioni Patrimoniali'!Y26</f>
        <v>0.99384514795383438</v>
      </c>
      <c r="AA62" s="24">
        <f>+Z62+'Variazioni Patrimoniali'!Z26</f>
        <v>0.99384514795383438</v>
      </c>
      <c r="AB62" s="24">
        <f>+AA62+'Variazioni Patrimoniali'!AA26</f>
        <v>0.99384514795383438</v>
      </c>
      <c r="AC62" s="24">
        <f>+AB62+'Variazioni Patrimoniali'!AB26</f>
        <v>0.99384514795383438</v>
      </c>
      <c r="AD62" s="24">
        <f>+AC62+'Variazioni Patrimoniali'!AC26</f>
        <v>0.99384514795383438</v>
      </c>
      <c r="AE62" s="24">
        <f>+AD62+'Variazioni Patrimoniali'!AD26</f>
        <v>0.99384514795383438</v>
      </c>
      <c r="AF62" s="24">
        <f>+AE62+'Variazioni Patrimoniali'!AE26</f>
        <v>0.99384514795383438</v>
      </c>
      <c r="AG62" s="24">
        <f>+AF62+'Variazioni Patrimoniali'!AF26</f>
        <v>0.99384514795383438</v>
      </c>
      <c r="AH62" s="24">
        <f>+AG62+'Variazioni Patrimoniali'!AG26</f>
        <v>0.99384514795383438</v>
      </c>
      <c r="AI62" s="24">
        <f>+AH62+'Variazioni Patrimoniali'!AH26</f>
        <v>0.99384514795383438</v>
      </c>
      <c r="AJ62" s="24">
        <f>+AI62+'Variazioni Patrimoniali'!AI26</f>
        <v>0.99384514795383438</v>
      </c>
      <c r="AK62" s="24">
        <f>+AJ62+'Variazioni Patrimoniali'!AJ26</f>
        <v>0.99384514795383438</v>
      </c>
      <c r="AL62" s="24">
        <f>+AK62+'Variazioni Patrimoniali'!AK26</f>
        <v>0.99384514795383438</v>
      </c>
      <c r="AM62" s="24">
        <f>+AL62+'Variazioni Patrimoniali'!AL26</f>
        <v>0.99384514795383438</v>
      </c>
      <c r="AO62" s="24">
        <f t="shared" ref="AO62:AO66" si="168">+O62</f>
        <v>12000.993845147954</v>
      </c>
      <c r="AP62" s="24">
        <f t="shared" ref="AP62:AP66" si="169">+AA62</f>
        <v>0.99384514795383438</v>
      </c>
      <c r="AQ62" s="24">
        <f t="shared" ref="AQ62:AQ66" si="170">+AM62</f>
        <v>0.99384514795383438</v>
      </c>
    </row>
    <row r="63" spans="2:43" x14ac:dyDescent="0.25">
      <c r="B63" s="20" t="s">
        <v>303</v>
      </c>
      <c r="C63" s="24">
        <f>+SP_Iniziale!D67</f>
        <v>0</v>
      </c>
      <c r="D63" s="24">
        <f>+C63+'Variazioni Patrimoniali'!C29</f>
        <v>0</v>
      </c>
      <c r="E63" s="24">
        <f>+D63+'Variazioni Patrimoniali'!D29</f>
        <v>0.9</v>
      </c>
      <c r="F63" s="24">
        <f>+E63+'Variazioni Patrimoniali'!E29</f>
        <v>0.9</v>
      </c>
      <c r="G63" s="24">
        <f>+F63+'Variazioni Patrimoniali'!F29</f>
        <v>0.9</v>
      </c>
      <c r="H63" s="24">
        <f>+G63+'Variazioni Patrimoniali'!G29</f>
        <v>0.9</v>
      </c>
      <c r="I63" s="24">
        <f>+H63+'Variazioni Patrimoniali'!H29</f>
        <v>0.9</v>
      </c>
      <c r="J63" s="24">
        <f>+I63+'Variazioni Patrimoniali'!I29</f>
        <v>0.9</v>
      </c>
      <c r="K63" s="24">
        <f>+J63+'Variazioni Patrimoniali'!J29</f>
        <v>0.9</v>
      </c>
      <c r="L63" s="24">
        <f>+K63+'Variazioni Patrimoniali'!K29</f>
        <v>0.9</v>
      </c>
      <c r="M63" s="24">
        <f>+L63+'Variazioni Patrimoniali'!L29</f>
        <v>0.9</v>
      </c>
      <c r="N63" s="24">
        <f>+M63+'Variazioni Patrimoniali'!M29</f>
        <v>0.9</v>
      </c>
      <c r="O63" s="24">
        <f>+N63+'Variazioni Patrimoniali'!N29</f>
        <v>0.9</v>
      </c>
      <c r="P63" s="24">
        <f>+O63+'Variazioni Patrimoniali'!O29</f>
        <v>0.9</v>
      </c>
      <c r="Q63" s="24">
        <f>+P63+'Variazioni Patrimoniali'!P29</f>
        <v>0.9</v>
      </c>
      <c r="R63" s="24">
        <f>+Q63+'Variazioni Patrimoniali'!Q29</f>
        <v>0.9</v>
      </c>
      <c r="S63" s="24">
        <f>+R63+'Variazioni Patrimoniali'!R29</f>
        <v>0.9</v>
      </c>
      <c r="T63" s="24">
        <f>+S63+'Variazioni Patrimoniali'!S29</f>
        <v>0.9</v>
      </c>
      <c r="U63" s="24">
        <f>+T63+'Variazioni Patrimoniali'!T29</f>
        <v>0.9</v>
      </c>
      <c r="V63" s="24">
        <f>+U63+'Variazioni Patrimoniali'!U29</f>
        <v>0.9</v>
      </c>
      <c r="W63" s="24">
        <f>+V63+'Variazioni Patrimoniali'!V29</f>
        <v>0.9</v>
      </c>
      <c r="X63" s="24">
        <f>+W63+'Variazioni Patrimoniali'!W29</f>
        <v>0.9</v>
      </c>
      <c r="Y63" s="24">
        <f>+X63+'Variazioni Patrimoniali'!X29</f>
        <v>0.9</v>
      </c>
      <c r="Z63" s="24">
        <f>+Y63+'Variazioni Patrimoniali'!Y29</f>
        <v>0.9</v>
      </c>
      <c r="AA63" s="24">
        <f>+Z63+'Variazioni Patrimoniali'!Z29</f>
        <v>0.9</v>
      </c>
      <c r="AB63" s="24">
        <f>+AA63+'Variazioni Patrimoniali'!AA29</f>
        <v>0.9</v>
      </c>
      <c r="AC63" s="24">
        <f>+AB63+'Variazioni Patrimoniali'!AB29</f>
        <v>0.8</v>
      </c>
      <c r="AD63" s="24">
        <f>+AC63+'Variazioni Patrimoniali'!AC29</f>
        <v>0.8</v>
      </c>
      <c r="AE63" s="24">
        <f>+AD63+'Variazioni Patrimoniali'!AD29</f>
        <v>0.8</v>
      </c>
      <c r="AF63" s="24">
        <f>+AE63+'Variazioni Patrimoniali'!AE29</f>
        <v>0.8</v>
      </c>
      <c r="AG63" s="24">
        <f>+AF63+'Variazioni Patrimoniali'!AF29</f>
        <v>0.8</v>
      </c>
      <c r="AH63" s="24">
        <f>+AG63+'Variazioni Patrimoniali'!AG29</f>
        <v>0.8</v>
      </c>
      <c r="AI63" s="24">
        <f>+AH63+'Variazioni Patrimoniali'!AH29</f>
        <v>0.8</v>
      </c>
      <c r="AJ63" s="24">
        <f>+AI63+'Variazioni Patrimoniali'!AI29</f>
        <v>0.8</v>
      </c>
      <c r="AK63" s="24">
        <f>+AJ63+'Variazioni Patrimoniali'!AJ29</f>
        <v>0.8</v>
      </c>
      <c r="AL63" s="24">
        <f>+AK63+'Variazioni Patrimoniali'!AK29</f>
        <v>0.8</v>
      </c>
      <c r="AM63" s="24">
        <f>+AL63+'Variazioni Patrimoniali'!AL29</f>
        <v>0.8</v>
      </c>
      <c r="AO63" s="24">
        <f t="shared" si="168"/>
        <v>0.9</v>
      </c>
      <c r="AP63" s="24">
        <f t="shared" si="169"/>
        <v>0.9</v>
      </c>
      <c r="AQ63" s="24">
        <f t="shared" si="170"/>
        <v>0.8</v>
      </c>
    </row>
    <row r="64" spans="2:43" x14ac:dyDescent="0.25">
      <c r="B64" s="20" t="s">
        <v>40</v>
      </c>
      <c r="C64" s="24">
        <f>+SP_Iniziale!D70</f>
        <v>130000</v>
      </c>
      <c r="D64" s="24">
        <f>+C64+'Variazioni Patrimoniali'!C23</f>
        <v>131260</v>
      </c>
      <c r="E64" s="24">
        <f>+D64+'Variazioni Patrimoniali'!D23</f>
        <v>132520</v>
      </c>
      <c r="F64" s="24">
        <f>+E64+'Variazioni Patrimoniali'!E23</f>
        <v>118780</v>
      </c>
      <c r="G64" s="24">
        <f>+F64+'Variazioni Patrimoniali'!F23</f>
        <v>119990</v>
      </c>
      <c r="H64" s="24">
        <f>+G64+'Variazioni Patrimoniali'!G23</f>
        <v>121250</v>
      </c>
      <c r="I64" s="24">
        <f>+H64+'Variazioni Patrimoniali'!H23</f>
        <v>122510</v>
      </c>
      <c r="J64" s="24">
        <f>+I64+'Variazioni Patrimoniali'!I23</f>
        <v>123770</v>
      </c>
      <c r="K64" s="24">
        <f>+J64+'Variazioni Patrimoniali'!J23</f>
        <v>125030</v>
      </c>
      <c r="L64" s="24">
        <f>+K64+'Variazioni Patrimoniali'!K23</f>
        <v>126290</v>
      </c>
      <c r="M64" s="24">
        <f>+L64+'Variazioni Patrimoniali'!L23</f>
        <v>127550</v>
      </c>
      <c r="N64" s="24">
        <f>+M64+'Variazioni Patrimoniali'!M23</f>
        <v>128810</v>
      </c>
      <c r="O64" s="24">
        <f>+N64+'Variazioni Patrimoniali'!N23</f>
        <v>130070</v>
      </c>
      <c r="P64" s="24">
        <f>+O64+'Variazioni Patrimoniali'!O23</f>
        <v>131342.6</v>
      </c>
      <c r="Q64" s="24">
        <f>+P64+'Variazioni Patrimoniali'!P23</f>
        <v>132615.20000000001</v>
      </c>
      <c r="R64" s="24">
        <f>+Q64+'Variazioni Patrimoniali'!Q23</f>
        <v>133887.80000000002</v>
      </c>
      <c r="S64" s="24">
        <f>+R64+'Variazioni Patrimoniali'!R23</f>
        <v>135160.40000000002</v>
      </c>
      <c r="T64" s="24">
        <f>+S64+'Variazioni Patrimoniali'!S23</f>
        <v>136433.00000000003</v>
      </c>
      <c r="U64" s="24">
        <f>+T64+'Variazioni Patrimoniali'!T23</f>
        <v>137705.60000000003</v>
      </c>
      <c r="V64" s="24">
        <f>+U64+'Variazioni Patrimoniali'!U23</f>
        <v>138978.20000000004</v>
      </c>
      <c r="W64" s="24">
        <f>+V64+'Variazioni Patrimoniali'!V23</f>
        <v>140250.80000000005</v>
      </c>
      <c r="X64" s="24">
        <f>+W64+'Variazioni Patrimoniali'!W23</f>
        <v>141523.40000000005</v>
      </c>
      <c r="Y64" s="24">
        <f>+X64+'Variazioni Patrimoniali'!X23</f>
        <v>142796.00000000006</v>
      </c>
      <c r="Z64" s="24">
        <f>+Y64+'Variazioni Patrimoniali'!Y23</f>
        <v>144068.60000000006</v>
      </c>
      <c r="AA64" s="24">
        <f>+Z64+'Variazioni Patrimoniali'!Z23</f>
        <v>145341.20000000007</v>
      </c>
      <c r="AB64" s="24">
        <f>+AA64+'Variazioni Patrimoniali'!AA23</f>
        <v>146626.52600000007</v>
      </c>
      <c r="AC64" s="24">
        <f>+AB64+'Variazioni Patrimoniali'!AB23</f>
        <v>147911.85200000007</v>
      </c>
      <c r="AD64" s="24">
        <f>+AC64+'Variazioni Patrimoniali'!AC23</f>
        <v>149197.17800000007</v>
      </c>
      <c r="AE64" s="24">
        <f>+AD64+'Variazioni Patrimoniali'!AD23</f>
        <v>150482.50400000007</v>
      </c>
      <c r="AF64" s="24">
        <f>+AE64+'Variazioni Patrimoniali'!AE23</f>
        <v>151767.83000000007</v>
      </c>
      <c r="AG64" s="24">
        <f>+AF64+'Variazioni Patrimoniali'!AF23</f>
        <v>153053.15600000008</v>
      </c>
      <c r="AH64" s="24">
        <f>+AG64+'Variazioni Patrimoniali'!AG23</f>
        <v>154338.48200000008</v>
      </c>
      <c r="AI64" s="24">
        <f>+AH64+'Variazioni Patrimoniali'!AH23</f>
        <v>155623.80800000008</v>
      </c>
      <c r="AJ64" s="24">
        <f>+AI64+'Variazioni Patrimoniali'!AI23</f>
        <v>156909.13400000008</v>
      </c>
      <c r="AK64" s="24">
        <f>+AJ64+'Variazioni Patrimoniali'!AJ23</f>
        <v>158194.46000000008</v>
      </c>
      <c r="AL64" s="24">
        <f>+AK64+'Variazioni Patrimoniali'!AK23</f>
        <v>159479.78600000008</v>
      </c>
      <c r="AM64" s="24">
        <f>+AL64+'Variazioni Patrimoniali'!AL23</f>
        <v>160765.11200000008</v>
      </c>
      <c r="AO64" s="24">
        <f t="shared" si="168"/>
        <v>130070</v>
      </c>
      <c r="AP64" s="24">
        <f t="shared" si="169"/>
        <v>145341.20000000007</v>
      </c>
      <c r="AQ64" s="24">
        <f t="shared" si="170"/>
        <v>160765.11200000008</v>
      </c>
    </row>
    <row r="65" spans="2:43" x14ac:dyDescent="0.25">
      <c r="B65" s="20" t="s">
        <v>345</v>
      </c>
      <c r="C65" s="24">
        <f>+SP_Iniziale!D71</f>
        <v>20000</v>
      </c>
      <c r="D65" s="24">
        <f>+C65+'Variazioni Patrimoniali'!C30</f>
        <v>19000</v>
      </c>
      <c r="E65" s="24">
        <f>+D65+'Variazioni Patrimoniali'!D30</f>
        <v>18000</v>
      </c>
      <c r="F65" s="24">
        <f>+E65+'Variazioni Patrimoniali'!E30</f>
        <v>17000</v>
      </c>
      <c r="G65" s="24">
        <f>+F65+'Variazioni Patrimoniali'!F30</f>
        <v>16000</v>
      </c>
      <c r="H65" s="24">
        <f>+G65+'Variazioni Patrimoniali'!G30</f>
        <v>15000</v>
      </c>
      <c r="I65" s="24">
        <f>+H65+'Variazioni Patrimoniali'!H30</f>
        <v>14000</v>
      </c>
      <c r="J65" s="24">
        <f>+I65+'Variazioni Patrimoniali'!I30</f>
        <v>13000</v>
      </c>
      <c r="K65" s="24">
        <f>+J65+'Variazioni Patrimoniali'!J30</f>
        <v>12000</v>
      </c>
      <c r="L65" s="24">
        <f>+K65+'Variazioni Patrimoniali'!K30</f>
        <v>11000</v>
      </c>
      <c r="M65" s="24">
        <f>+L65+'Variazioni Patrimoniali'!L30</f>
        <v>10000</v>
      </c>
      <c r="N65" s="24">
        <f>+M65+'Variazioni Patrimoniali'!M30</f>
        <v>9000</v>
      </c>
      <c r="O65" s="24">
        <f>+N65+'Variazioni Patrimoniali'!N30</f>
        <v>8000</v>
      </c>
      <c r="P65" s="24">
        <f>+O65+'Variazioni Patrimoniali'!O30</f>
        <v>7000</v>
      </c>
      <c r="Q65" s="24">
        <f>+P65+'Variazioni Patrimoniali'!P30</f>
        <v>6000</v>
      </c>
      <c r="R65" s="24">
        <f>+Q65+'Variazioni Patrimoniali'!Q30</f>
        <v>5000</v>
      </c>
      <c r="S65" s="24">
        <f>+R65+'Variazioni Patrimoniali'!R30</f>
        <v>4000</v>
      </c>
      <c r="T65" s="24">
        <f>+S65+'Variazioni Patrimoniali'!S30</f>
        <v>3000</v>
      </c>
      <c r="U65" s="24">
        <f>+T65+'Variazioni Patrimoniali'!T30</f>
        <v>2000</v>
      </c>
      <c r="V65" s="24">
        <f>+U65+'Variazioni Patrimoniali'!U30</f>
        <v>1000</v>
      </c>
      <c r="W65" s="24">
        <f>+V65+'Variazioni Patrimoniali'!V30</f>
        <v>0</v>
      </c>
      <c r="X65" s="24">
        <f>+W65+'Variazioni Patrimoniali'!W30</f>
        <v>0</v>
      </c>
      <c r="Y65" s="24">
        <f>+X65+'Variazioni Patrimoniali'!X30</f>
        <v>0</v>
      </c>
      <c r="Z65" s="24">
        <f>+Y65+'Variazioni Patrimoniali'!Y30</f>
        <v>0</v>
      </c>
      <c r="AA65" s="24">
        <f>+Z65+'Variazioni Patrimoniali'!Z30</f>
        <v>0</v>
      </c>
      <c r="AB65" s="24">
        <f>+AA65+'Variazioni Patrimoniali'!AA30</f>
        <v>0</v>
      </c>
      <c r="AC65" s="24">
        <f>+AB65+'Variazioni Patrimoniali'!AB30</f>
        <v>0</v>
      </c>
      <c r="AD65" s="24">
        <f>+AC65+'Variazioni Patrimoniali'!AC30</f>
        <v>0</v>
      </c>
      <c r="AE65" s="24">
        <f>+AD65+'Variazioni Patrimoniali'!AD30</f>
        <v>0</v>
      </c>
      <c r="AF65" s="24">
        <f>+AE65+'Variazioni Patrimoniali'!AE30</f>
        <v>0</v>
      </c>
      <c r="AG65" s="24">
        <f>+AF65+'Variazioni Patrimoniali'!AF30</f>
        <v>0</v>
      </c>
      <c r="AH65" s="24">
        <f>+AG65+'Variazioni Patrimoniali'!AG30</f>
        <v>0</v>
      </c>
      <c r="AI65" s="24">
        <f>+AH65+'Variazioni Patrimoniali'!AH30</f>
        <v>0</v>
      </c>
      <c r="AJ65" s="24">
        <f>+AI65+'Variazioni Patrimoniali'!AI30</f>
        <v>0</v>
      </c>
      <c r="AK65" s="24">
        <f>+AJ65+'Variazioni Patrimoniali'!AJ30</f>
        <v>0</v>
      </c>
      <c r="AL65" s="24">
        <f>+AK65+'Variazioni Patrimoniali'!AK30</f>
        <v>0</v>
      </c>
      <c r="AM65" s="24">
        <f>+AL65+'Variazioni Patrimoniali'!AL30</f>
        <v>0</v>
      </c>
      <c r="AO65" s="24">
        <f t="shared" si="168"/>
        <v>8000</v>
      </c>
      <c r="AP65" s="24">
        <f t="shared" si="169"/>
        <v>0</v>
      </c>
      <c r="AQ65" s="24">
        <f t="shared" si="170"/>
        <v>0</v>
      </c>
    </row>
    <row r="66" spans="2:43" x14ac:dyDescent="0.25">
      <c r="B66" s="20" t="s">
        <v>41</v>
      </c>
      <c r="C66" s="24">
        <f>+SP_Iniziale!D72</f>
        <v>5000</v>
      </c>
      <c r="D66" s="24">
        <f>+C66</f>
        <v>5000</v>
      </c>
      <c r="E66" s="24">
        <f>+D66</f>
        <v>5000</v>
      </c>
      <c r="F66" s="24">
        <f t="shared" ref="F66:Z66" si="171">+E66</f>
        <v>5000</v>
      </c>
      <c r="G66" s="24">
        <f t="shared" si="171"/>
        <v>5000</v>
      </c>
      <c r="H66" s="24">
        <f t="shared" si="171"/>
        <v>5000</v>
      </c>
      <c r="I66" s="24">
        <f t="shared" si="171"/>
        <v>5000</v>
      </c>
      <c r="J66" s="24">
        <f t="shared" si="171"/>
        <v>5000</v>
      </c>
      <c r="K66" s="24">
        <f t="shared" si="171"/>
        <v>5000</v>
      </c>
      <c r="L66" s="24">
        <f t="shared" si="171"/>
        <v>5000</v>
      </c>
      <c r="M66" s="24">
        <f t="shared" si="171"/>
        <v>5000</v>
      </c>
      <c r="N66" s="24">
        <f t="shared" si="171"/>
        <v>5000</v>
      </c>
      <c r="O66" s="24">
        <f t="shared" si="171"/>
        <v>5000</v>
      </c>
      <c r="P66" s="24">
        <f t="shared" si="171"/>
        <v>5000</v>
      </c>
      <c r="Q66" s="24">
        <f t="shared" si="171"/>
        <v>5000</v>
      </c>
      <c r="R66" s="24">
        <f t="shared" si="171"/>
        <v>5000</v>
      </c>
      <c r="S66" s="24">
        <f t="shared" si="171"/>
        <v>5000</v>
      </c>
      <c r="T66" s="24">
        <f t="shared" si="171"/>
        <v>5000</v>
      </c>
      <c r="U66" s="24">
        <f t="shared" si="171"/>
        <v>5000</v>
      </c>
      <c r="V66" s="24">
        <f t="shared" si="171"/>
        <v>5000</v>
      </c>
      <c r="W66" s="24">
        <f t="shared" si="171"/>
        <v>5000</v>
      </c>
      <c r="X66" s="24">
        <f t="shared" si="171"/>
        <v>5000</v>
      </c>
      <c r="Y66" s="24">
        <f t="shared" si="171"/>
        <v>5000</v>
      </c>
      <c r="Z66" s="24">
        <f t="shared" si="171"/>
        <v>5000</v>
      </c>
      <c r="AA66" s="24">
        <f>+Z66</f>
        <v>5000</v>
      </c>
      <c r="AB66" s="24">
        <f t="shared" ref="AB66:AI66" si="172">+AA66</f>
        <v>5000</v>
      </c>
      <c r="AC66" s="24">
        <f t="shared" si="172"/>
        <v>5000</v>
      </c>
      <c r="AD66" s="24">
        <f t="shared" si="172"/>
        <v>5000</v>
      </c>
      <c r="AE66" s="24">
        <f t="shared" si="172"/>
        <v>5000</v>
      </c>
      <c r="AF66" s="24">
        <f t="shared" si="172"/>
        <v>5000</v>
      </c>
      <c r="AG66" s="24">
        <f t="shared" si="172"/>
        <v>5000</v>
      </c>
      <c r="AH66" s="24">
        <f t="shared" si="172"/>
        <v>5000</v>
      </c>
      <c r="AI66" s="24">
        <f t="shared" si="172"/>
        <v>5000</v>
      </c>
      <c r="AJ66" s="24">
        <f>+AI66</f>
        <v>5000</v>
      </c>
      <c r="AK66" s="24">
        <f t="shared" ref="AK66:AM66" si="173">+AJ66</f>
        <v>5000</v>
      </c>
      <c r="AL66" s="24">
        <f t="shared" si="173"/>
        <v>5000</v>
      </c>
      <c r="AM66" s="24">
        <f t="shared" si="173"/>
        <v>5000</v>
      </c>
      <c r="AO66" s="24">
        <f t="shared" si="168"/>
        <v>5000</v>
      </c>
      <c r="AP66" s="24">
        <f t="shared" si="169"/>
        <v>5000</v>
      </c>
      <c r="AQ66" s="24">
        <f t="shared" si="170"/>
        <v>5000</v>
      </c>
    </row>
    <row r="67" spans="2:43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O67" s="3"/>
      <c r="AP67" s="3"/>
      <c r="AQ67" s="3"/>
    </row>
    <row r="68" spans="2:43" x14ac:dyDescent="0.25">
      <c r="B68" s="17" t="s">
        <v>42</v>
      </c>
      <c r="C68" s="23">
        <f>+C69+C70+C71+C75+C76</f>
        <v>75000</v>
      </c>
      <c r="D68" s="23">
        <f ca="1">+D69+D70+D71+D75+D76</f>
        <v>61409.5</v>
      </c>
      <c r="E68" s="23">
        <f ca="1">+E69+E70+E71+E75+E76</f>
        <v>54218.615965782767</v>
      </c>
      <c r="F68" s="23">
        <f t="shared" ref="F68:Z68" ca="1" si="174">+F69+F70+F71+F75+F76</f>
        <v>47046.172174903892</v>
      </c>
      <c r="G68" s="23">
        <f t="shared" ca="1" si="174"/>
        <v>89951.644747042563</v>
      </c>
      <c r="H68" s="23">
        <f t="shared" ca="1" si="174"/>
        <v>82664.084030686208</v>
      </c>
      <c r="I68" s="23">
        <f t="shared" ca="1" si="174"/>
        <v>75392.419331203564</v>
      </c>
      <c r="J68" s="23">
        <f t="shared" ca="1" si="174"/>
        <v>68159.084415190984</v>
      </c>
      <c r="K68" s="23">
        <f t="shared" ca="1" si="174"/>
        <v>60941.419575217362</v>
      </c>
      <c r="L68" s="23">
        <f t="shared" ca="1" si="174"/>
        <v>53739.359519299171</v>
      </c>
      <c r="M68" s="23">
        <f t="shared" ca="1" si="174"/>
        <v>46552.83922750286</v>
      </c>
      <c r="N68" s="23">
        <f t="shared" ca="1" si="174"/>
        <v>39381.793950811261</v>
      </c>
      <c r="O68" s="23">
        <f t="shared" ca="1" si="174"/>
        <v>24720.465980226283</v>
      </c>
      <c r="P68" s="23">
        <f t="shared" ca="1" si="174"/>
        <v>21487.497564718753</v>
      </c>
      <c r="Q68" s="23">
        <f t="shared" ca="1" si="174"/>
        <v>18270.411531498052</v>
      </c>
      <c r="R68" s="23">
        <f t="shared" ca="1" si="174"/>
        <v>15103.921703971317</v>
      </c>
      <c r="S68" s="23">
        <f t="shared" ca="1" si="174"/>
        <v>11936.004264614834</v>
      </c>
      <c r="T68" s="23">
        <f t="shared" ca="1" si="174"/>
        <v>8616.6651618112337</v>
      </c>
      <c r="U68" s="23">
        <f t="shared" ca="1" si="174"/>
        <v>5284.0353191582053</v>
      </c>
      <c r="V68" s="23">
        <f t="shared" ca="1" si="174"/>
        <v>2028.0027602454384</v>
      </c>
      <c r="W68" s="23">
        <f t="shared" ca="1" si="174"/>
        <v>-1241.5843157829786</v>
      </c>
      <c r="X68" s="23">
        <f t="shared" ca="1" si="174"/>
        <v>-5524.6694317723877</v>
      </c>
      <c r="Y68" s="23">
        <f t="shared" ca="1" si="174"/>
        <v>-9821.1963458896171</v>
      </c>
      <c r="Z68" s="23">
        <f t="shared" ca="1" si="174"/>
        <v>-14131.109050642473</v>
      </c>
      <c r="AA68" s="23">
        <f ca="1">+AA69+AA70+AA71+AA75+AA76</f>
        <v>-28005.679798066663</v>
      </c>
      <c r="AB68" s="23">
        <f t="shared" ref="AB68" ca="1" si="175">+AB69+AB70+AB71+AB75+AB76</f>
        <v>-32558.517745330082</v>
      </c>
      <c r="AC68" s="23">
        <f t="shared" ref="AC68" ca="1" si="176">+AC69+AC70+AC71+AC75+AC76</f>
        <v>-37124.046715591008</v>
      </c>
      <c r="AD68" s="23">
        <f t="shared" ref="AD68" ca="1" si="177">+AD69+AD70+AD71+AD75+AD76</f>
        <v>-41637.708272842043</v>
      </c>
      <c r="AE68" s="23">
        <f t="shared" ref="AE68" ca="1" si="178">+AE69+AE70+AE71+AE75+AE76</f>
        <v>-46164.00491804898</v>
      </c>
      <c r="AF68" s="23">
        <f t="shared" ref="AF68" ca="1" si="179">+AF69+AF70+AF71+AF75+AF76</f>
        <v>-50702.884005011983</v>
      </c>
      <c r="AG68" s="23">
        <f t="shared" ref="AG68" ca="1" si="180">+AG69+AG70+AG71+AG75+AG76</f>
        <v>-55254.293106890429</v>
      </c>
      <c r="AH68" s="23">
        <f t="shared" ref="AH68" ca="1" si="181">+AH69+AH70+AH71+AH75+AH76</f>
        <v>-59731.319207660796</v>
      </c>
      <c r="AI68" s="23">
        <f t="shared" ref="AI68" ca="1" si="182">+AI69+AI70+AI71+AI75+AI76</f>
        <v>-64221.133044122398</v>
      </c>
      <c r="AJ68" s="23">
        <f ca="1">+AJ69+AJ70+AJ71+AJ75+AJ76</f>
        <v>-68723.681334043184</v>
      </c>
      <c r="AK68" s="23">
        <f t="shared" ref="AK68" ca="1" si="183">+AK69+AK70+AK71+AK75+AK76</f>
        <v>-73238.911017200415</v>
      </c>
      <c r="AL68" s="23">
        <f t="shared" ref="AL68" ca="1" si="184">+AL69+AL70+AL71+AL75+AL76</f>
        <v>-77766.769254455605</v>
      </c>
      <c r="AM68" s="23">
        <f t="shared" ref="AM68:AQ68" ca="1" si="185">+AM69+AM70+AM71+AM75+AM76</f>
        <v>-91505.311924260503</v>
      </c>
      <c r="AO68" s="23">
        <f t="shared" ca="1" si="185"/>
        <v>24720.465980226305</v>
      </c>
      <c r="AP68" s="23">
        <f t="shared" ca="1" si="185"/>
        <v>-28005.679798066732</v>
      </c>
      <c r="AQ68" s="23">
        <f t="shared" ca="1" si="185"/>
        <v>-91505.311924260532</v>
      </c>
    </row>
    <row r="69" spans="2:43" x14ac:dyDescent="0.25">
      <c r="B69" s="17" t="s">
        <v>43</v>
      </c>
      <c r="C69" s="23">
        <f>+SP_Iniziale!D75</f>
        <v>50000</v>
      </c>
      <c r="D69" s="23">
        <f>+C69+'Variazioni Patrimoniali'!C32</f>
        <v>50000</v>
      </c>
      <c r="E69" s="23">
        <f>+D69+'Variazioni Patrimoniali'!D32</f>
        <v>50000</v>
      </c>
      <c r="F69" s="23">
        <f>+E69+'Variazioni Patrimoniali'!E32</f>
        <v>50000</v>
      </c>
      <c r="G69" s="23">
        <f>+F69+'Variazioni Patrimoniali'!F32</f>
        <v>100000</v>
      </c>
      <c r="H69" s="23">
        <f>+G69+'Variazioni Patrimoniali'!G32</f>
        <v>100000</v>
      </c>
      <c r="I69" s="23">
        <f>+H69+'Variazioni Patrimoniali'!H32</f>
        <v>100000</v>
      </c>
      <c r="J69" s="23">
        <f>+I69+'Variazioni Patrimoniali'!I32</f>
        <v>100000</v>
      </c>
      <c r="K69" s="23">
        <f>+J69+'Variazioni Patrimoniali'!J32</f>
        <v>100000</v>
      </c>
      <c r="L69" s="23">
        <f>+K69+'Variazioni Patrimoniali'!K32</f>
        <v>100000</v>
      </c>
      <c r="M69" s="23">
        <f>+L69+'Variazioni Patrimoniali'!L32</f>
        <v>100000</v>
      </c>
      <c r="N69" s="23">
        <f>+M69+'Variazioni Patrimoniali'!M32</f>
        <v>100000</v>
      </c>
      <c r="O69" s="23">
        <f>+N69+'Variazioni Patrimoniali'!N32</f>
        <v>100000</v>
      </c>
      <c r="P69" s="23">
        <f>+O69+'Variazioni Patrimoniali'!O32</f>
        <v>100000</v>
      </c>
      <c r="Q69" s="23">
        <f>+P69+'Variazioni Patrimoniali'!P32</f>
        <v>100000</v>
      </c>
      <c r="R69" s="23">
        <f>+Q69+'Variazioni Patrimoniali'!Q32</f>
        <v>100000</v>
      </c>
      <c r="S69" s="23">
        <f>+R69+'Variazioni Patrimoniali'!R32</f>
        <v>100000</v>
      </c>
      <c r="T69" s="23">
        <f>+S69+'Variazioni Patrimoniali'!S32</f>
        <v>100000</v>
      </c>
      <c r="U69" s="23">
        <f>+T69+'Variazioni Patrimoniali'!T32</f>
        <v>100000</v>
      </c>
      <c r="V69" s="23">
        <f>+U69+'Variazioni Patrimoniali'!U32</f>
        <v>100000</v>
      </c>
      <c r="W69" s="23">
        <f>+V69+'Variazioni Patrimoniali'!V32</f>
        <v>100000</v>
      </c>
      <c r="X69" s="23">
        <f>+W69+'Variazioni Patrimoniali'!W32</f>
        <v>100000</v>
      </c>
      <c r="Y69" s="23">
        <f>+X69+'Variazioni Patrimoniali'!X32</f>
        <v>100000</v>
      </c>
      <c r="Z69" s="23">
        <f>+Y69+'Variazioni Patrimoniali'!Y32</f>
        <v>100000</v>
      </c>
      <c r="AA69" s="23">
        <f>+Z69+'Variazioni Patrimoniali'!Z32</f>
        <v>100000</v>
      </c>
      <c r="AB69" s="23">
        <f>+AA69+'Variazioni Patrimoniali'!AA32</f>
        <v>100000</v>
      </c>
      <c r="AC69" s="23">
        <f>+AB69+'Variazioni Patrimoniali'!AB32</f>
        <v>100000</v>
      </c>
      <c r="AD69" s="23">
        <f>+AC69+'Variazioni Patrimoniali'!AC32</f>
        <v>100000</v>
      </c>
      <c r="AE69" s="23">
        <f>+AD69+'Variazioni Patrimoniali'!AD32</f>
        <v>100000</v>
      </c>
      <c r="AF69" s="23">
        <f>+AE69+'Variazioni Patrimoniali'!AE32</f>
        <v>100000</v>
      </c>
      <c r="AG69" s="23">
        <f>+AF69+'Variazioni Patrimoniali'!AF32</f>
        <v>100000</v>
      </c>
      <c r="AH69" s="23">
        <f>+AG69+'Variazioni Patrimoniali'!AG32</f>
        <v>100000</v>
      </c>
      <c r="AI69" s="23">
        <f>+AH69+'Variazioni Patrimoniali'!AH32</f>
        <v>100000</v>
      </c>
      <c r="AJ69" s="23">
        <f>+AI69+'Variazioni Patrimoniali'!AI32</f>
        <v>100000</v>
      </c>
      <c r="AK69" s="23">
        <f>+AJ69+'Variazioni Patrimoniali'!AJ32</f>
        <v>100000</v>
      </c>
      <c r="AL69" s="23">
        <f>+AK69+'Variazioni Patrimoniali'!AK32</f>
        <v>100000</v>
      </c>
      <c r="AM69" s="23">
        <f>+AL69+'Variazioni Patrimoniali'!AL32</f>
        <v>100000</v>
      </c>
      <c r="AO69" s="23">
        <f t="shared" ref="AO69:AO74" si="186">+O69</f>
        <v>100000</v>
      </c>
      <c r="AP69" s="23">
        <f t="shared" ref="AP69:AP74" si="187">+AA69</f>
        <v>100000</v>
      </c>
      <c r="AQ69" s="23">
        <f t="shared" ref="AQ69:AQ74" si="188">+AM69</f>
        <v>100000</v>
      </c>
    </row>
    <row r="70" spans="2:43" x14ac:dyDescent="0.25">
      <c r="B70" s="17" t="s">
        <v>44</v>
      </c>
      <c r="C70" s="23">
        <f>+SP_Iniziale!D76</f>
        <v>5000</v>
      </c>
      <c r="D70" s="23">
        <f>+C70</f>
        <v>5000</v>
      </c>
      <c r="E70" s="23">
        <f>+D70</f>
        <v>5000</v>
      </c>
      <c r="F70" s="23">
        <f t="shared" ref="F70:Z70" si="189">+E70</f>
        <v>5000</v>
      </c>
      <c r="G70" s="23">
        <f t="shared" si="189"/>
        <v>5000</v>
      </c>
      <c r="H70" s="23">
        <f t="shared" si="189"/>
        <v>5000</v>
      </c>
      <c r="I70" s="23">
        <f t="shared" si="189"/>
        <v>5000</v>
      </c>
      <c r="J70" s="23">
        <f t="shared" si="189"/>
        <v>5000</v>
      </c>
      <c r="K70" s="23">
        <f t="shared" si="189"/>
        <v>5000</v>
      </c>
      <c r="L70" s="23">
        <f t="shared" si="189"/>
        <v>5000</v>
      </c>
      <c r="M70" s="23">
        <f t="shared" si="189"/>
        <v>5000</v>
      </c>
      <c r="N70" s="23">
        <f t="shared" si="189"/>
        <v>5000</v>
      </c>
      <c r="O70" s="23">
        <f t="shared" si="189"/>
        <v>5000</v>
      </c>
      <c r="P70" s="23">
        <f t="shared" si="189"/>
        <v>5000</v>
      </c>
      <c r="Q70" s="23">
        <f t="shared" si="189"/>
        <v>5000</v>
      </c>
      <c r="R70" s="23">
        <f t="shared" si="189"/>
        <v>5000</v>
      </c>
      <c r="S70" s="23">
        <f t="shared" si="189"/>
        <v>5000</v>
      </c>
      <c r="T70" s="23">
        <f t="shared" si="189"/>
        <v>5000</v>
      </c>
      <c r="U70" s="23">
        <f t="shared" si="189"/>
        <v>5000</v>
      </c>
      <c r="V70" s="23">
        <f t="shared" si="189"/>
        <v>5000</v>
      </c>
      <c r="W70" s="23">
        <f t="shared" si="189"/>
        <v>5000</v>
      </c>
      <c r="X70" s="23">
        <f t="shared" si="189"/>
        <v>5000</v>
      </c>
      <c r="Y70" s="23">
        <f t="shared" si="189"/>
        <v>5000</v>
      </c>
      <c r="Z70" s="23">
        <f t="shared" si="189"/>
        <v>5000</v>
      </c>
      <c r="AA70" s="23">
        <f>+Z70</f>
        <v>5000</v>
      </c>
      <c r="AB70" s="23">
        <f t="shared" ref="AB70:AI70" si="190">+AA70</f>
        <v>5000</v>
      </c>
      <c r="AC70" s="23">
        <f t="shared" si="190"/>
        <v>5000</v>
      </c>
      <c r="AD70" s="23">
        <f t="shared" si="190"/>
        <v>5000</v>
      </c>
      <c r="AE70" s="23">
        <f t="shared" si="190"/>
        <v>5000</v>
      </c>
      <c r="AF70" s="23">
        <f t="shared" si="190"/>
        <v>5000</v>
      </c>
      <c r="AG70" s="23">
        <f t="shared" si="190"/>
        <v>5000</v>
      </c>
      <c r="AH70" s="23">
        <f t="shared" si="190"/>
        <v>5000</v>
      </c>
      <c r="AI70" s="23">
        <f t="shared" si="190"/>
        <v>5000</v>
      </c>
      <c r="AJ70" s="23">
        <f>+AI70</f>
        <v>5000</v>
      </c>
      <c r="AK70" s="23">
        <f t="shared" ref="AK70:AM70" si="191">+AJ70</f>
        <v>5000</v>
      </c>
      <c r="AL70" s="23">
        <f t="shared" si="191"/>
        <v>5000</v>
      </c>
      <c r="AM70" s="23">
        <f t="shared" si="191"/>
        <v>5000</v>
      </c>
      <c r="AO70" s="23">
        <f t="shared" si="186"/>
        <v>5000</v>
      </c>
      <c r="AP70" s="23">
        <f t="shared" si="187"/>
        <v>5000</v>
      </c>
      <c r="AQ70" s="23">
        <f t="shared" si="188"/>
        <v>5000</v>
      </c>
    </row>
    <row r="71" spans="2:43" x14ac:dyDescent="0.25">
      <c r="B71" s="17" t="s">
        <v>45</v>
      </c>
      <c r="C71" s="23">
        <f>+SP_Iniziale!D77</f>
        <v>5000</v>
      </c>
      <c r="D71" s="23">
        <f>+SUM(D72:D74)</f>
        <v>5000</v>
      </c>
      <c r="E71" s="23">
        <f>+SUM(E72:E74)</f>
        <v>5000</v>
      </c>
      <c r="F71" s="23">
        <f t="shared" ref="F71:Z71" si="192">+SUM(F72:F74)</f>
        <v>5000</v>
      </c>
      <c r="G71" s="23">
        <f t="shared" si="192"/>
        <v>5000</v>
      </c>
      <c r="H71" s="23">
        <f t="shared" si="192"/>
        <v>5000</v>
      </c>
      <c r="I71" s="23">
        <f t="shared" si="192"/>
        <v>5000</v>
      </c>
      <c r="J71" s="23">
        <f t="shared" si="192"/>
        <v>5000</v>
      </c>
      <c r="K71" s="23">
        <f t="shared" si="192"/>
        <v>5000</v>
      </c>
      <c r="L71" s="23">
        <f t="shared" si="192"/>
        <v>5000</v>
      </c>
      <c r="M71" s="23">
        <f t="shared" si="192"/>
        <v>5000</v>
      </c>
      <c r="N71" s="23">
        <f t="shared" si="192"/>
        <v>5000</v>
      </c>
      <c r="O71" s="23">
        <f t="shared" si="192"/>
        <v>5000</v>
      </c>
      <c r="P71" s="23">
        <f t="shared" si="192"/>
        <v>5000</v>
      </c>
      <c r="Q71" s="23">
        <f t="shared" si="192"/>
        <v>5000</v>
      </c>
      <c r="R71" s="23">
        <f t="shared" si="192"/>
        <v>5000</v>
      </c>
      <c r="S71" s="23">
        <f t="shared" si="192"/>
        <v>5000</v>
      </c>
      <c r="T71" s="23">
        <f t="shared" si="192"/>
        <v>5000</v>
      </c>
      <c r="U71" s="23">
        <f t="shared" si="192"/>
        <v>5000</v>
      </c>
      <c r="V71" s="23">
        <f t="shared" si="192"/>
        <v>5000</v>
      </c>
      <c r="W71" s="23">
        <f t="shared" si="192"/>
        <v>5000</v>
      </c>
      <c r="X71" s="23">
        <f t="shared" si="192"/>
        <v>5000</v>
      </c>
      <c r="Y71" s="23">
        <f t="shared" si="192"/>
        <v>5000</v>
      </c>
      <c r="Z71" s="23">
        <f t="shared" si="192"/>
        <v>5000</v>
      </c>
      <c r="AA71" s="23">
        <f>+SUM(AA72:AA74)</f>
        <v>5000</v>
      </c>
      <c r="AB71" s="23">
        <f t="shared" ref="AB71" si="193">+SUM(AB72:AB74)</f>
        <v>5000</v>
      </c>
      <c r="AC71" s="23">
        <f t="shared" ref="AC71" si="194">+SUM(AC72:AC74)</f>
        <v>5000</v>
      </c>
      <c r="AD71" s="23">
        <f t="shared" ref="AD71" si="195">+SUM(AD72:AD74)</f>
        <v>5000</v>
      </c>
      <c r="AE71" s="23">
        <f t="shared" ref="AE71" si="196">+SUM(AE72:AE74)</f>
        <v>5000</v>
      </c>
      <c r="AF71" s="23">
        <f t="shared" ref="AF71" si="197">+SUM(AF72:AF74)</f>
        <v>5000</v>
      </c>
      <c r="AG71" s="23">
        <f t="shared" ref="AG71" si="198">+SUM(AG72:AG74)</f>
        <v>5000</v>
      </c>
      <c r="AH71" s="23">
        <f t="shared" ref="AH71" si="199">+SUM(AH72:AH74)</f>
        <v>5000</v>
      </c>
      <c r="AI71" s="23">
        <f t="shared" ref="AI71" si="200">+SUM(AI72:AI74)</f>
        <v>5000</v>
      </c>
      <c r="AJ71" s="23">
        <f>+SUM(AJ72:AJ74)</f>
        <v>5000</v>
      </c>
      <c r="AK71" s="23">
        <f t="shared" ref="AK71" si="201">+SUM(AK72:AK74)</f>
        <v>5000</v>
      </c>
      <c r="AL71" s="23">
        <f t="shared" ref="AL71" si="202">+SUM(AL72:AL74)</f>
        <v>5000</v>
      </c>
      <c r="AM71" s="23">
        <f t="shared" ref="AM71" si="203">+SUM(AM72:AM74)</f>
        <v>5000</v>
      </c>
      <c r="AO71" s="23">
        <f t="shared" si="186"/>
        <v>5000</v>
      </c>
      <c r="AP71" s="23">
        <f t="shared" si="187"/>
        <v>5000</v>
      </c>
      <c r="AQ71" s="23">
        <f t="shared" si="188"/>
        <v>5000</v>
      </c>
    </row>
    <row r="72" spans="2:43" x14ac:dyDescent="0.25">
      <c r="B72" s="20" t="s">
        <v>46</v>
      </c>
      <c r="C72" s="24">
        <f>+SP_Iniziale!D78</f>
        <v>0</v>
      </c>
      <c r="D72" s="24">
        <f t="shared" ref="D72:E74" si="204">+C72</f>
        <v>0</v>
      </c>
      <c r="E72" s="24">
        <f t="shared" si="204"/>
        <v>0</v>
      </c>
      <c r="F72" s="24">
        <f t="shared" ref="F72:Z72" si="205">+E72</f>
        <v>0</v>
      </c>
      <c r="G72" s="24">
        <f t="shared" si="205"/>
        <v>0</v>
      </c>
      <c r="H72" s="24">
        <f t="shared" si="205"/>
        <v>0</v>
      </c>
      <c r="I72" s="24">
        <f t="shared" si="205"/>
        <v>0</v>
      </c>
      <c r="J72" s="24">
        <f t="shared" si="205"/>
        <v>0</v>
      </c>
      <c r="K72" s="24">
        <f t="shared" si="205"/>
        <v>0</v>
      </c>
      <c r="L72" s="24">
        <f t="shared" si="205"/>
        <v>0</v>
      </c>
      <c r="M72" s="24">
        <f t="shared" si="205"/>
        <v>0</v>
      </c>
      <c r="N72" s="24">
        <f t="shared" si="205"/>
        <v>0</v>
      </c>
      <c r="O72" s="24">
        <f t="shared" si="205"/>
        <v>0</v>
      </c>
      <c r="P72" s="24">
        <f t="shared" si="205"/>
        <v>0</v>
      </c>
      <c r="Q72" s="24">
        <f t="shared" si="205"/>
        <v>0</v>
      </c>
      <c r="R72" s="24">
        <f t="shared" si="205"/>
        <v>0</v>
      </c>
      <c r="S72" s="24">
        <f t="shared" si="205"/>
        <v>0</v>
      </c>
      <c r="T72" s="24">
        <f t="shared" si="205"/>
        <v>0</v>
      </c>
      <c r="U72" s="24">
        <f t="shared" si="205"/>
        <v>0</v>
      </c>
      <c r="V72" s="24">
        <f t="shared" si="205"/>
        <v>0</v>
      </c>
      <c r="W72" s="24">
        <f t="shared" si="205"/>
        <v>0</v>
      </c>
      <c r="X72" s="24">
        <f t="shared" si="205"/>
        <v>0</v>
      </c>
      <c r="Y72" s="24">
        <f t="shared" si="205"/>
        <v>0</v>
      </c>
      <c r="Z72" s="24">
        <f t="shared" si="205"/>
        <v>0</v>
      </c>
      <c r="AA72" s="24">
        <f>+Z72</f>
        <v>0</v>
      </c>
      <c r="AB72" s="24">
        <f t="shared" ref="AB72:AI72" si="206">+AA72</f>
        <v>0</v>
      </c>
      <c r="AC72" s="24">
        <f t="shared" si="206"/>
        <v>0</v>
      </c>
      <c r="AD72" s="24">
        <f t="shared" si="206"/>
        <v>0</v>
      </c>
      <c r="AE72" s="24">
        <f t="shared" si="206"/>
        <v>0</v>
      </c>
      <c r="AF72" s="24">
        <f t="shared" si="206"/>
        <v>0</v>
      </c>
      <c r="AG72" s="24">
        <f t="shared" si="206"/>
        <v>0</v>
      </c>
      <c r="AH72" s="24">
        <f t="shared" si="206"/>
        <v>0</v>
      </c>
      <c r="AI72" s="24">
        <f t="shared" si="206"/>
        <v>0</v>
      </c>
      <c r="AJ72" s="24">
        <f>+AI72</f>
        <v>0</v>
      </c>
      <c r="AK72" s="24">
        <f t="shared" ref="AK72:AM72" si="207">+AJ72</f>
        <v>0</v>
      </c>
      <c r="AL72" s="24">
        <f t="shared" si="207"/>
        <v>0</v>
      </c>
      <c r="AM72" s="24">
        <f t="shared" si="207"/>
        <v>0</v>
      </c>
      <c r="AO72" s="24">
        <f t="shared" si="186"/>
        <v>0</v>
      </c>
      <c r="AP72" s="24">
        <f t="shared" si="187"/>
        <v>0</v>
      </c>
      <c r="AQ72" s="24">
        <f t="shared" si="188"/>
        <v>0</v>
      </c>
    </row>
    <row r="73" spans="2:43" x14ac:dyDescent="0.25">
      <c r="B73" s="20" t="s">
        <v>47</v>
      </c>
      <c r="C73" s="24">
        <f>+SP_Iniziale!D79</f>
        <v>5000</v>
      </c>
      <c r="D73" s="24">
        <f t="shared" si="204"/>
        <v>5000</v>
      </c>
      <c r="E73" s="24">
        <f t="shared" si="204"/>
        <v>5000</v>
      </c>
      <c r="F73" s="24">
        <f t="shared" ref="F73:Z73" si="208">+E73</f>
        <v>5000</v>
      </c>
      <c r="G73" s="24">
        <f t="shared" si="208"/>
        <v>5000</v>
      </c>
      <c r="H73" s="24">
        <f t="shared" si="208"/>
        <v>5000</v>
      </c>
      <c r="I73" s="24">
        <f t="shared" si="208"/>
        <v>5000</v>
      </c>
      <c r="J73" s="24">
        <f t="shared" si="208"/>
        <v>5000</v>
      </c>
      <c r="K73" s="24">
        <f t="shared" si="208"/>
        <v>5000</v>
      </c>
      <c r="L73" s="24">
        <f t="shared" si="208"/>
        <v>5000</v>
      </c>
      <c r="M73" s="24">
        <f t="shared" si="208"/>
        <v>5000</v>
      </c>
      <c r="N73" s="24">
        <f t="shared" si="208"/>
        <v>5000</v>
      </c>
      <c r="O73" s="24">
        <f t="shared" si="208"/>
        <v>5000</v>
      </c>
      <c r="P73" s="24">
        <f t="shared" si="208"/>
        <v>5000</v>
      </c>
      <c r="Q73" s="24">
        <f t="shared" si="208"/>
        <v>5000</v>
      </c>
      <c r="R73" s="24">
        <f t="shared" si="208"/>
        <v>5000</v>
      </c>
      <c r="S73" s="24">
        <f t="shared" si="208"/>
        <v>5000</v>
      </c>
      <c r="T73" s="24">
        <f t="shared" si="208"/>
        <v>5000</v>
      </c>
      <c r="U73" s="24">
        <f t="shared" si="208"/>
        <v>5000</v>
      </c>
      <c r="V73" s="24">
        <f t="shared" si="208"/>
        <v>5000</v>
      </c>
      <c r="W73" s="24">
        <f t="shared" si="208"/>
        <v>5000</v>
      </c>
      <c r="X73" s="24">
        <f t="shared" si="208"/>
        <v>5000</v>
      </c>
      <c r="Y73" s="24">
        <f t="shared" si="208"/>
        <v>5000</v>
      </c>
      <c r="Z73" s="24">
        <f t="shared" si="208"/>
        <v>5000</v>
      </c>
      <c r="AA73" s="24">
        <f>+Z73</f>
        <v>5000</v>
      </c>
      <c r="AB73" s="24">
        <f t="shared" ref="AB73:AI73" si="209">+AA73</f>
        <v>5000</v>
      </c>
      <c r="AC73" s="24">
        <f t="shared" si="209"/>
        <v>5000</v>
      </c>
      <c r="AD73" s="24">
        <f t="shared" si="209"/>
        <v>5000</v>
      </c>
      <c r="AE73" s="24">
        <f t="shared" si="209"/>
        <v>5000</v>
      </c>
      <c r="AF73" s="24">
        <f t="shared" si="209"/>
        <v>5000</v>
      </c>
      <c r="AG73" s="24">
        <f t="shared" si="209"/>
        <v>5000</v>
      </c>
      <c r="AH73" s="24">
        <f t="shared" si="209"/>
        <v>5000</v>
      </c>
      <c r="AI73" s="24">
        <f t="shared" si="209"/>
        <v>5000</v>
      </c>
      <c r="AJ73" s="24">
        <f>+AI73</f>
        <v>5000</v>
      </c>
      <c r="AK73" s="24">
        <f t="shared" ref="AK73:AM73" si="210">+AJ73</f>
        <v>5000</v>
      </c>
      <c r="AL73" s="24">
        <f t="shared" si="210"/>
        <v>5000</v>
      </c>
      <c r="AM73" s="24">
        <f t="shared" si="210"/>
        <v>5000</v>
      </c>
      <c r="AO73" s="24">
        <f t="shared" si="186"/>
        <v>5000</v>
      </c>
      <c r="AP73" s="24">
        <f t="shared" si="187"/>
        <v>5000</v>
      </c>
      <c r="AQ73" s="24">
        <f t="shared" si="188"/>
        <v>5000</v>
      </c>
    </row>
    <row r="74" spans="2:43" x14ac:dyDescent="0.25">
      <c r="B74" s="20" t="s">
        <v>48</v>
      </c>
      <c r="C74" s="24">
        <f>+SP_Iniziale!D80</f>
        <v>0</v>
      </c>
      <c r="D74" s="24">
        <f t="shared" si="204"/>
        <v>0</v>
      </c>
      <c r="E74" s="24">
        <f t="shared" si="204"/>
        <v>0</v>
      </c>
      <c r="F74" s="24">
        <f t="shared" ref="F74:Z74" si="211">+E74</f>
        <v>0</v>
      </c>
      <c r="G74" s="24">
        <f t="shared" si="211"/>
        <v>0</v>
      </c>
      <c r="H74" s="24">
        <f t="shared" si="211"/>
        <v>0</v>
      </c>
      <c r="I74" s="24">
        <f t="shared" si="211"/>
        <v>0</v>
      </c>
      <c r="J74" s="24">
        <f t="shared" si="211"/>
        <v>0</v>
      </c>
      <c r="K74" s="24">
        <f t="shared" si="211"/>
        <v>0</v>
      </c>
      <c r="L74" s="24">
        <f t="shared" si="211"/>
        <v>0</v>
      </c>
      <c r="M74" s="24">
        <f t="shared" si="211"/>
        <v>0</v>
      </c>
      <c r="N74" s="24">
        <f t="shared" si="211"/>
        <v>0</v>
      </c>
      <c r="O74" s="24">
        <f t="shared" si="211"/>
        <v>0</v>
      </c>
      <c r="P74" s="24">
        <f t="shared" si="211"/>
        <v>0</v>
      </c>
      <c r="Q74" s="24">
        <f t="shared" si="211"/>
        <v>0</v>
      </c>
      <c r="R74" s="24">
        <f t="shared" si="211"/>
        <v>0</v>
      </c>
      <c r="S74" s="24">
        <f t="shared" si="211"/>
        <v>0</v>
      </c>
      <c r="T74" s="24">
        <f t="shared" si="211"/>
        <v>0</v>
      </c>
      <c r="U74" s="24">
        <f t="shared" si="211"/>
        <v>0</v>
      </c>
      <c r="V74" s="24">
        <f t="shared" si="211"/>
        <v>0</v>
      </c>
      <c r="W74" s="24">
        <f t="shared" si="211"/>
        <v>0</v>
      </c>
      <c r="X74" s="24">
        <f t="shared" si="211"/>
        <v>0</v>
      </c>
      <c r="Y74" s="24">
        <f t="shared" si="211"/>
        <v>0</v>
      </c>
      <c r="Z74" s="24">
        <f t="shared" si="211"/>
        <v>0</v>
      </c>
      <c r="AA74" s="24">
        <f>+Z74</f>
        <v>0</v>
      </c>
      <c r="AB74" s="24">
        <f t="shared" ref="AB74:AI74" si="212">+AA74</f>
        <v>0</v>
      </c>
      <c r="AC74" s="24">
        <f t="shared" si="212"/>
        <v>0</v>
      </c>
      <c r="AD74" s="24">
        <f t="shared" si="212"/>
        <v>0</v>
      </c>
      <c r="AE74" s="24">
        <f t="shared" si="212"/>
        <v>0</v>
      </c>
      <c r="AF74" s="24">
        <f t="shared" si="212"/>
        <v>0</v>
      </c>
      <c r="AG74" s="24">
        <f t="shared" si="212"/>
        <v>0</v>
      </c>
      <c r="AH74" s="24">
        <f t="shared" si="212"/>
        <v>0</v>
      </c>
      <c r="AI74" s="24">
        <f t="shared" si="212"/>
        <v>0</v>
      </c>
      <c r="AJ74" s="24">
        <f>+AI74</f>
        <v>0</v>
      </c>
      <c r="AK74" s="24">
        <f t="shared" ref="AK74:AM74" si="213">+AJ74</f>
        <v>0</v>
      </c>
      <c r="AL74" s="24">
        <f t="shared" si="213"/>
        <v>0</v>
      </c>
      <c r="AM74" s="24">
        <f t="shared" si="213"/>
        <v>0</v>
      </c>
      <c r="AO74" s="24">
        <f t="shared" si="186"/>
        <v>0</v>
      </c>
      <c r="AP74" s="24">
        <f t="shared" si="187"/>
        <v>0</v>
      </c>
      <c r="AQ74" s="24">
        <f t="shared" si="188"/>
        <v>0</v>
      </c>
    </row>
    <row r="75" spans="2:43" x14ac:dyDescent="0.25">
      <c r="B75" s="17" t="s">
        <v>49</v>
      </c>
      <c r="C75" s="23">
        <f>+SP_Iniziale!D81</f>
        <v>10000</v>
      </c>
      <c r="D75" s="23">
        <f>+C75+C76-'Variazioni Patrimoniali'!C33</f>
        <v>15000</v>
      </c>
      <c r="E75" s="23">
        <f ca="1">+D75+D76-'Variazioni Patrimoniali'!D33</f>
        <v>1409.5</v>
      </c>
      <c r="F75" s="23">
        <f ca="1">+E75+E76-'Variazioni Patrimoniali'!E33</f>
        <v>-5781.3840342172316</v>
      </c>
      <c r="G75" s="23">
        <f ca="1">+F75+F76-'Variazioni Patrimoniali'!F33</f>
        <v>-12953.827825096108</v>
      </c>
      <c r="H75" s="23">
        <f ca="1">+G75+G76-'Variazioni Patrimoniali'!G33</f>
        <v>-20048.355252957437</v>
      </c>
      <c r="I75" s="23">
        <f ca="1">+H75+H76-'Variazioni Patrimoniali'!H33</f>
        <v>-27335.915969313784</v>
      </c>
      <c r="J75" s="23">
        <f ca="1">+I75+I76-'Variazioni Patrimoniali'!I33</f>
        <v>-34607.580668796429</v>
      </c>
      <c r="K75" s="23">
        <f ca="1">+J75+J76-'Variazioni Patrimoniali'!J33</f>
        <v>-41840.915584809001</v>
      </c>
      <c r="L75" s="23">
        <f ca="1">+K75+K76-'Variazioni Patrimoniali'!K33</f>
        <v>-49058.580424782638</v>
      </c>
      <c r="M75" s="23">
        <f ca="1">+L75+L76-'Variazioni Patrimoniali'!L33</f>
        <v>-56260.640480700829</v>
      </c>
      <c r="N75" s="23">
        <f ca="1">+M75+M76-'Variazioni Patrimoniali'!M33</f>
        <v>-63447.16077249714</v>
      </c>
      <c r="O75" s="23">
        <f ca="1">+N75+N76-'Variazioni Patrimoniali'!N33</f>
        <v>-70618.206049188739</v>
      </c>
      <c r="P75" s="23">
        <f ca="1">+O75+O76-'Variazioni Patrimoniali'!O33</f>
        <v>-85279.53401977371</v>
      </c>
      <c r="Q75" s="23">
        <f ca="1">+P75+P76-'Variazioni Patrimoniali'!P33</f>
        <v>-88512.502435281247</v>
      </c>
      <c r="R75" s="23">
        <f ca="1">+Q75+Q76-'Variazioni Patrimoniali'!Q33</f>
        <v>-91729.588468501956</v>
      </c>
      <c r="S75" s="23">
        <f ca="1">+R75+R76-'Variazioni Patrimoniali'!R33</f>
        <v>-94896.078296028689</v>
      </c>
      <c r="T75" s="23">
        <f ca="1">+S75+S76-'Variazioni Patrimoniali'!S33</f>
        <v>-98063.995735385164</v>
      </c>
      <c r="U75" s="23">
        <f ca="1">+T75+T76-'Variazioni Patrimoniali'!T33</f>
        <v>-101383.33483818876</v>
      </c>
      <c r="V75" s="23">
        <f ca="1">+U75+U76-'Variazioni Patrimoniali'!U33</f>
        <v>-104715.96468084179</v>
      </c>
      <c r="W75" s="23">
        <f ca="1">+V75+V76-'Variazioni Patrimoniali'!V33</f>
        <v>-107971.99723975456</v>
      </c>
      <c r="X75" s="23">
        <f ca="1">+W75+W76-'Variazioni Patrimoniali'!W33</f>
        <v>-111241.58431578298</v>
      </c>
      <c r="Y75" s="23">
        <f ca="1">+X75+X76-'Variazioni Patrimoniali'!X33</f>
        <v>-115524.66943177239</v>
      </c>
      <c r="Z75" s="23">
        <f ca="1">+Y75+Y76-'Variazioni Patrimoniali'!Y33</f>
        <v>-119821.19634588962</v>
      </c>
      <c r="AA75" s="23">
        <f ca="1">+Z75+Z76-'Variazioni Patrimoniali'!Z33</f>
        <v>-124131.10905064247</v>
      </c>
      <c r="AB75" s="23">
        <f ca="1">+AA75+AA76-'Variazioni Patrimoniali'!AA33</f>
        <v>-138005.67979806667</v>
      </c>
      <c r="AC75" s="23">
        <f ca="1">+AB75+AB76-'Variazioni Patrimoniali'!AB33</f>
        <v>-142558.51774533009</v>
      </c>
      <c r="AD75" s="23">
        <f ca="1">+AC75+AC76-'Variazioni Patrimoniali'!AC33</f>
        <v>-147124.04671559102</v>
      </c>
      <c r="AE75" s="23">
        <f ca="1">+AD75+AD76-'Variazioni Patrimoniali'!AD33</f>
        <v>-151637.70827284205</v>
      </c>
      <c r="AF75" s="23">
        <f ca="1">+AE75+AE76-'Variazioni Patrimoniali'!AE33</f>
        <v>-156164.00491804897</v>
      </c>
      <c r="AG75" s="23">
        <f ca="1">+AF75+AF76-'Variazioni Patrimoniali'!AF33</f>
        <v>-160702.88400501199</v>
      </c>
      <c r="AH75" s="23">
        <f ca="1">+AG75+AG76-'Variazioni Patrimoniali'!AG33</f>
        <v>-165254.29310689043</v>
      </c>
      <c r="AI75" s="23">
        <f ca="1">+AH75+AH76-'Variazioni Patrimoniali'!AH33</f>
        <v>-169731.3192076608</v>
      </c>
      <c r="AJ75" s="23">
        <f ca="1">+AI75+AI76-'Variazioni Patrimoniali'!AI33</f>
        <v>-174221.1330441224</v>
      </c>
      <c r="AK75" s="23">
        <f ca="1">+AJ75+AJ76-'Variazioni Patrimoniali'!AJ33</f>
        <v>-178723.68133404318</v>
      </c>
      <c r="AL75" s="23">
        <f ca="1">+AK75+AK76-'Variazioni Patrimoniali'!AK33</f>
        <v>-183238.91101720041</v>
      </c>
      <c r="AM75" s="23">
        <f ca="1">+AL75+AL76-'Variazioni Patrimoniali'!AL33</f>
        <v>-187766.7692544556</v>
      </c>
      <c r="AO75" s="23">
        <f ca="1">+C75+C76-SUM('M_Capitale Sociale'!D16:O16)</f>
        <v>15000</v>
      </c>
      <c r="AP75" s="23">
        <f ca="1">+AO75+AO76-SUM('M_Capitale Sociale'!P16:AA16)</f>
        <v>-85279.534019773695</v>
      </c>
      <c r="AQ75" s="23">
        <f ca="1">+AP75+AP76-SUM('M_Capitale Sociale'!AB16:AM16)</f>
        <v>-138005.67979806673</v>
      </c>
    </row>
    <row r="76" spans="2:43" x14ac:dyDescent="0.25">
      <c r="B76" s="17" t="s">
        <v>50</v>
      </c>
      <c r="C76" s="23">
        <f>+SP_Iniziale!D82</f>
        <v>5000</v>
      </c>
      <c r="D76" s="23">
        <f ca="1">+CEm!C79</f>
        <v>-13590.5</v>
      </c>
      <c r="E76" s="23">
        <f ca="1">+CEm!D79</f>
        <v>-7190.8840342172316</v>
      </c>
      <c r="F76" s="23">
        <f ca="1">+CEm!E79</f>
        <v>-7172.4437908788777</v>
      </c>
      <c r="G76" s="23">
        <f ca="1">+CEm!F79</f>
        <v>-7094.5274278613269</v>
      </c>
      <c r="H76" s="23">
        <f ca="1">+CEm!G79</f>
        <v>-7287.5607163563491</v>
      </c>
      <c r="I76" s="23">
        <f ca="1">+CEm!H79</f>
        <v>-7271.6646994826415</v>
      </c>
      <c r="J76" s="23">
        <f ca="1">+CEm!I79</f>
        <v>-7233.3349160125754</v>
      </c>
      <c r="K76" s="23">
        <f ca="1">+CEm!J79</f>
        <v>-7217.6648399736341</v>
      </c>
      <c r="L76" s="23">
        <f ca="1">+CEm!K79</f>
        <v>-7202.0600559181885</v>
      </c>
      <c r="M76" s="23">
        <f ca="1">+CEm!L79</f>
        <v>-7186.520291796307</v>
      </c>
      <c r="N76" s="23">
        <f ca="1">+CEm!M79</f>
        <v>-7171.0452766916005</v>
      </c>
      <c r="O76" s="23">
        <f ca="1">+CEm!N79</f>
        <v>-14661.327970584978</v>
      </c>
      <c r="P76" s="23">
        <f ca="1">+CEm!O79</f>
        <v>-3232.9684155075392</v>
      </c>
      <c r="Q76" s="23">
        <f ca="1">+CEm!P79</f>
        <v>-3217.0860332207021</v>
      </c>
      <c r="R76" s="23">
        <f ca="1">+CEm!Q79</f>
        <v>-3166.4898275267274</v>
      </c>
      <c r="S76" s="23">
        <f ca="1">+CEm!R79</f>
        <v>-3167.9174393564767</v>
      </c>
      <c r="T76" s="23">
        <f ca="1">+CEm!S79</f>
        <v>-3319.3391028036031</v>
      </c>
      <c r="U76" s="23">
        <f ca="1">+CEm!T79</f>
        <v>-3332.629842653032</v>
      </c>
      <c r="V76" s="23">
        <f ca="1">+CEm!U79</f>
        <v>-3256.0325589127724</v>
      </c>
      <c r="W76" s="23">
        <f ca="1">+CEm!V79</f>
        <v>-3269.5870760284142</v>
      </c>
      <c r="X76" s="23">
        <f ca="1">+CEm!W79</f>
        <v>-4283.0851159894073</v>
      </c>
      <c r="Y76" s="23">
        <f ca="1">+CEm!X79</f>
        <v>-4296.5269141172284</v>
      </c>
      <c r="Z76" s="23">
        <f ca="1">+CEm!Y79</f>
        <v>-4309.9127047528518</v>
      </c>
      <c r="AA76" s="23">
        <f ca="1">+CEm!Z79</f>
        <v>-13874.570747424197</v>
      </c>
      <c r="AB76" s="23">
        <f ca="1">+CEm!AA79</f>
        <v>-4552.8379472634088</v>
      </c>
      <c r="AC76" s="23">
        <f ca="1">+CEm!AB79</f>
        <v>-4565.5289702609225</v>
      </c>
      <c r="AD76" s="23">
        <f ca="1">+CEm!AC79</f>
        <v>-4513.6615572510291</v>
      </c>
      <c r="AE76" s="23">
        <f ca="1">+CEm!AD79</f>
        <v>-4526.2966452069277</v>
      </c>
      <c r="AF76" s="23">
        <f ca="1">+CEm!AE79</f>
        <v>-4538.8790869630102</v>
      </c>
      <c r="AG76" s="23">
        <f ca="1">+CEm!AF79</f>
        <v>-4551.409101878442</v>
      </c>
      <c r="AH76" s="23">
        <f ca="1">+CEm!AG79</f>
        <v>-4477.0261007703693</v>
      </c>
      <c r="AI76" s="23">
        <f ca="1">+CEm!AH79</f>
        <v>-4489.8138364616034</v>
      </c>
      <c r="AJ76" s="23">
        <f ca="1">+CEm!AI79</f>
        <v>-4502.5482899207918</v>
      </c>
      <c r="AK76" s="23">
        <f ca="1">+CEm!AJ79</f>
        <v>-4515.229683157233</v>
      </c>
      <c r="AL76" s="23">
        <f ca="1">+CEm!AK79</f>
        <v>-4527.8582372551891</v>
      </c>
      <c r="AM76" s="23">
        <f ca="1">+CEm!AL79</f>
        <v>-13738.5426698049</v>
      </c>
      <c r="AO76" s="23">
        <f ca="1">+CEm!AN79</f>
        <v>-100279.5340197737</v>
      </c>
      <c r="AP76" s="23">
        <f ca="1">+CEm!AO79</f>
        <v>-52726.145778293037</v>
      </c>
      <c r="AQ76" s="23">
        <f ca="1">+CEm!AP79</f>
        <v>-63499.632126193799</v>
      </c>
    </row>
    <row r="78" spans="2:43" x14ac:dyDescent="0.25">
      <c r="B78" s="17" t="s">
        <v>51</v>
      </c>
      <c r="C78" s="23">
        <f t="shared" ref="C78:AQ78" si="214">+C68+C61+C51+C48+C46</f>
        <v>1043000</v>
      </c>
      <c r="D78" s="23">
        <f t="shared" ca="1" si="214"/>
        <v>1132497.5</v>
      </c>
      <c r="E78" s="23">
        <f t="shared" ca="1" si="214"/>
        <v>1128686</v>
      </c>
      <c r="F78" s="23">
        <f t="shared" ca="1" si="214"/>
        <v>1124873.4833333334</v>
      </c>
      <c r="G78" s="23">
        <f t="shared" ca="1" si="214"/>
        <v>1121060.9666666668</v>
      </c>
      <c r="H78" s="23">
        <f t="shared" ca="1" si="214"/>
        <v>1117248.45</v>
      </c>
      <c r="I78" s="23">
        <f t="shared" ca="1" si="214"/>
        <v>1113435.9333333333</v>
      </c>
      <c r="J78" s="23">
        <f t="shared" ca="1" si="214"/>
        <v>1109623.4166666667</v>
      </c>
      <c r="K78" s="23">
        <f t="shared" ca="1" si="214"/>
        <v>1105810.8999999999</v>
      </c>
      <c r="L78" s="23">
        <f t="shared" ca="1" si="214"/>
        <v>1101998.3833333333</v>
      </c>
      <c r="M78" s="23">
        <f t="shared" ca="1" si="214"/>
        <v>1098185.8666666667</v>
      </c>
      <c r="N78" s="23">
        <f t="shared" ca="1" si="214"/>
        <v>1094373.3500000001</v>
      </c>
      <c r="O78" s="23">
        <f t="shared" ca="1" si="214"/>
        <v>1090560.8333333335</v>
      </c>
      <c r="P78" s="23">
        <f t="shared" ca="1" si="214"/>
        <v>1107793.3166666667</v>
      </c>
      <c r="Q78" s="23">
        <f t="shared" ca="1" si="214"/>
        <v>1103980.7999999998</v>
      </c>
      <c r="R78" s="23">
        <f t="shared" ca="1" si="214"/>
        <v>1100168.2833333332</v>
      </c>
      <c r="S78" s="23">
        <f t="shared" ca="1" si="214"/>
        <v>1036355.7666666666</v>
      </c>
      <c r="T78" s="23">
        <f t="shared" ca="1" si="214"/>
        <v>1032543.25</v>
      </c>
      <c r="U78" s="23">
        <f t="shared" ca="1" si="214"/>
        <v>1031733.0106252407</v>
      </c>
      <c r="V78" s="23">
        <f t="shared" ca="1" si="214"/>
        <v>1027920.493958574</v>
      </c>
      <c r="W78" s="23">
        <f t="shared" ca="1" si="214"/>
        <v>1024107.9772919073</v>
      </c>
      <c r="X78" s="23">
        <f t="shared" ca="1" si="214"/>
        <v>1020295.4606252407</v>
      </c>
      <c r="Y78" s="23">
        <f t="shared" ca="1" si="214"/>
        <v>1016482.943958574</v>
      </c>
      <c r="Z78" s="23">
        <f t="shared" ca="1" si="214"/>
        <v>1017173.8432297684</v>
      </c>
      <c r="AA78" s="23">
        <f t="shared" ca="1" si="214"/>
        <v>1005855.6333333333</v>
      </c>
      <c r="AB78" s="23">
        <f t="shared" ca="1" si="214"/>
        <v>1002043.1166666666</v>
      </c>
      <c r="AC78" s="23">
        <f t="shared" ca="1" si="214"/>
        <v>998230.6</v>
      </c>
      <c r="AD78" s="23">
        <f t="shared" ca="1" si="214"/>
        <v>994418.08333333326</v>
      </c>
      <c r="AE78" s="23">
        <f t="shared" ca="1" si="214"/>
        <v>990605.56666666665</v>
      </c>
      <c r="AF78" s="23">
        <f t="shared" ca="1" si="214"/>
        <v>986793.04999999993</v>
      </c>
      <c r="AG78" s="23">
        <f t="shared" ca="1" si="214"/>
        <v>986808.57023702841</v>
      </c>
      <c r="AH78" s="23">
        <f t="shared" ca="1" si="214"/>
        <v>982996.05357036181</v>
      </c>
      <c r="AI78" s="23">
        <f t="shared" ca="1" si="214"/>
        <v>979183.53690369497</v>
      </c>
      <c r="AJ78" s="23">
        <f t="shared" ca="1" si="214"/>
        <v>975371.02023702837</v>
      </c>
      <c r="AK78" s="23">
        <f t="shared" ca="1" si="214"/>
        <v>971558.50357036176</v>
      </c>
      <c r="AL78" s="23">
        <f t="shared" ca="1" si="214"/>
        <v>973488.04225923773</v>
      </c>
      <c r="AM78" s="23">
        <f t="shared" ca="1" si="214"/>
        <v>960453.49186449568</v>
      </c>
      <c r="AO78" s="23">
        <f t="shared" ca="1" si="214"/>
        <v>1090560.8333333335</v>
      </c>
      <c r="AP78" s="23">
        <f t="shared" ca="1" si="214"/>
        <v>1005855.6333333333</v>
      </c>
      <c r="AQ78" s="23">
        <f t="shared" ca="1" si="214"/>
        <v>960453.49186449568</v>
      </c>
    </row>
    <row r="82" spans="2:43" x14ac:dyDescent="0.25">
      <c r="B82" s="17" t="s">
        <v>52</v>
      </c>
      <c r="C82" s="23">
        <f t="shared" ref="C82:AQ82" si="215">+C44-C78</f>
        <v>30000</v>
      </c>
      <c r="D82" s="23">
        <f t="shared" ca="1" si="215"/>
        <v>30000</v>
      </c>
      <c r="E82" s="23">
        <f t="shared" ca="1" si="215"/>
        <v>30000</v>
      </c>
      <c r="F82" s="23">
        <f t="shared" ca="1" si="215"/>
        <v>30000</v>
      </c>
      <c r="G82" s="23">
        <f t="shared" ca="1" si="215"/>
        <v>30000</v>
      </c>
      <c r="H82" s="23">
        <f t="shared" ca="1" si="215"/>
        <v>30000</v>
      </c>
      <c r="I82" s="23">
        <f t="shared" ca="1" si="215"/>
        <v>30000</v>
      </c>
      <c r="J82" s="23">
        <f t="shared" ca="1" si="215"/>
        <v>29999.999999999767</v>
      </c>
      <c r="K82" s="23">
        <f t="shared" ca="1" si="215"/>
        <v>30000</v>
      </c>
      <c r="L82" s="23">
        <f t="shared" ca="1" si="215"/>
        <v>30000</v>
      </c>
      <c r="M82" s="23">
        <f t="shared" ca="1" si="215"/>
        <v>30000</v>
      </c>
      <c r="N82" s="23">
        <f t="shared" ca="1" si="215"/>
        <v>30000</v>
      </c>
      <c r="O82" s="23">
        <f t="shared" ca="1" si="215"/>
        <v>29999.999999999767</v>
      </c>
      <c r="P82" s="23">
        <f t="shared" ca="1" si="215"/>
        <v>30000</v>
      </c>
      <c r="Q82" s="23">
        <f t="shared" ca="1" si="215"/>
        <v>30000.000000000233</v>
      </c>
      <c r="R82" s="23">
        <f t="shared" ca="1" si="215"/>
        <v>30000</v>
      </c>
      <c r="S82" s="23">
        <f t="shared" ca="1" si="215"/>
        <v>30000</v>
      </c>
      <c r="T82" s="23">
        <f t="shared" ca="1" si="215"/>
        <v>30000</v>
      </c>
      <c r="U82" s="23">
        <f t="shared" ca="1" si="215"/>
        <v>29999.999999999884</v>
      </c>
      <c r="V82" s="23">
        <f t="shared" ca="1" si="215"/>
        <v>30000</v>
      </c>
      <c r="W82" s="23">
        <f t="shared" ca="1" si="215"/>
        <v>29999.999999999884</v>
      </c>
      <c r="X82" s="23">
        <f t="shared" ca="1" si="215"/>
        <v>29999.999999999884</v>
      </c>
      <c r="Y82" s="23">
        <f t="shared" ca="1" si="215"/>
        <v>30000</v>
      </c>
      <c r="Z82" s="23">
        <f t="shared" ca="1" si="215"/>
        <v>29999.999999999884</v>
      </c>
      <c r="AA82" s="23">
        <f t="shared" ca="1" si="215"/>
        <v>30000</v>
      </c>
      <c r="AB82" s="23">
        <f t="shared" ca="1" si="215"/>
        <v>30000.000000000116</v>
      </c>
      <c r="AC82" s="23">
        <f t="shared" ca="1" si="215"/>
        <v>30000.000000000116</v>
      </c>
      <c r="AD82" s="23">
        <f t="shared" ca="1" si="215"/>
        <v>30000</v>
      </c>
      <c r="AE82" s="23">
        <f t="shared" ca="1" si="215"/>
        <v>30000</v>
      </c>
      <c r="AF82" s="23">
        <f t="shared" ca="1" si="215"/>
        <v>29999.999999999884</v>
      </c>
      <c r="AG82" s="23">
        <f t="shared" ca="1" si="215"/>
        <v>30000</v>
      </c>
      <c r="AH82" s="23">
        <f t="shared" ca="1" si="215"/>
        <v>30000</v>
      </c>
      <c r="AI82" s="23">
        <f t="shared" ca="1" si="215"/>
        <v>30000</v>
      </c>
      <c r="AJ82" s="23">
        <f t="shared" ca="1" si="215"/>
        <v>30000</v>
      </c>
      <c r="AK82" s="23">
        <f t="shared" ca="1" si="215"/>
        <v>30000</v>
      </c>
      <c r="AL82" s="23">
        <f t="shared" ca="1" si="215"/>
        <v>30000</v>
      </c>
      <c r="AM82" s="23">
        <f t="shared" ca="1" si="215"/>
        <v>30000.000000000233</v>
      </c>
      <c r="AO82" s="23">
        <f t="shared" ca="1" si="215"/>
        <v>29999.999999999767</v>
      </c>
      <c r="AP82" s="23">
        <f t="shared" ca="1" si="215"/>
        <v>30000</v>
      </c>
      <c r="AQ82" s="23">
        <f t="shared" ca="1" si="215"/>
        <v>30000.000000000233</v>
      </c>
    </row>
    <row r="85" spans="2:43" x14ac:dyDescent="0.25">
      <c r="B85" s="4"/>
      <c r="C85" s="4"/>
      <c r="D85" s="4"/>
    </row>
    <row r="90" spans="2:43" x14ac:dyDescent="0.25">
      <c r="B90" s="10"/>
    </row>
    <row r="91" spans="2:43" x14ac:dyDescent="0.25">
      <c r="B91" s="10"/>
    </row>
    <row r="92" spans="2:43" x14ac:dyDescent="0.25">
      <c r="B92" s="10"/>
    </row>
    <row r="93" spans="2:43" x14ac:dyDescent="0.25">
      <c r="B93" s="10"/>
    </row>
    <row r="94" spans="2:43" x14ac:dyDescent="0.25">
      <c r="B94" s="10"/>
    </row>
    <row r="95" spans="2:43" x14ac:dyDescent="0.25">
      <c r="B95" s="10"/>
    </row>
    <row r="96" spans="2:43" x14ac:dyDescent="0.25">
      <c r="B96" s="10"/>
    </row>
    <row r="97" spans="2:2" x14ac:dyDescent="0.25">
      <c r="B97" s="10"/>
    </row>
    <row r="98" spans="2:2" x14ac:dyDescent="0.25">
      <c r="B98" s="10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17"/>
  <sheetViews>
    <sheetView showGridLines="0" workbookViewId="0">
      <pane xSplit="2" ySplit="6" topLeftCell="AF69" activePane="bottomRight" state="frozen"/>
      <selection pane="topRight" activeCell="C1" sqref="C1"/>
      <selection pane="bottomLeft" activeCell="A7" sqref="A7"/>
      <selection pane="bottomRight" activeCell="E64" sqref="E64"/>
    </sheetView>
  </sheetViews>
  <sheetFormatPr defaultRowHeight="14.4" x14ac:dyDescent="0.3"/>
  <cols>
    <col min="1" max="1" width="10.6640625" style="16" customWidth="1"/>
    <col min="2" max="2" width="62.33203125" bestFit="1" customWidth="1"/>
    <col min="3" max="3" width="10" bestFit="1" customWidth="1"/>
    <col min="4" max="4" width="11.109375" bestFit="1" customWidth="1"/>
    <col min="5" max="5" width="9.6640625" bestFit="1" customWidth="1"/>
    <col min="15" max="15" width="10" bestFit="1" customWidth="1"/>
    <col min="26" max="26" width="10" bestFit="1" customWidth="1"/>
    <col min="40" max="40" width="11.109375" bestFit="1" customWidth="1"/>
    <col min="41" max="42" width="12.6640625" bestFit="1" customWidth="1"/>
  </cols>
  <sheetData>
    <row r="1" spans="2:42" s="16" customFormat="1" ht="11.7" customHeight="1" x14ac:dyDescent="0.25"/>
    <row r="2" spans="2:42" s="16" customFormat="1" ht="11.7" customHeight="1" x14ac:dyDescent="0.25"/>
    <row r="3" spans="2:42" s="16" customFormat="1" ht="11.7" customHeight="1" x14ac:dyDescent="0.25"/>
    <row r="4" spans="2:42" s="16" customFormat="1" ht="12" x14ac:dyDescent="0.25"/>
    <row r="5" spans="2:42" s="16" customFormat="1" ht="12" x14ac:dyDescent="0.25"/>
    <row r="6" spans="2:42" x14ac:dyDescent="0.3">
      <c r="B6" s="17" t="s">
        <v>108</v>
      </c>
      <c r="C6" s="19" t="s">
        <v>107</v>
      </c>
      <c r="D6" s="19">
        <f>EOMONTH(C6,1)</f>
        <v>42794</v>
      </c>
      <c r="E6" s="19">
        <f t="shared" ref="E6:AE6" si="0">EOMONTH(D6,1)</f>
        <v>42825</v>
      </c>
      <c r="F6" s="19">
        <f t="shared" si="0"/>
        <v>42855</v>
      </c>
      <c r="G6" s="19">
        <f t="shared" si="0"/>
        <v>42886</v>
      </c>
      <c r="H6" s="19">
        <f t="shared" si="0"/>
        <v>42916</v>
      </c>
      <c r="I6" s="19">
        <f t="shared" si="0"/>
        <v>42947</v>
      </c>
      <c r="J6" s="19">
        <f t="shared" si="0"/>
        <v>42978</v>
      </c>
      <c r="K6" s="19">
        <f t="shared" si="0"/>
        <v>43008</v>
      </c>
      <c r="L6" s="19">
        <f t="shared" si="0"/>
        <v>43039</v>
      </c>
      <c r="M6" s="19">
        <f t="shared" si="0"/>
        <v>43069</v>
      </c>
      <c r="N6" s="19">
        <f t="shared" si="0"/>
        <v>43100</v>
      </c>
      <c r="O6" s="19">
        <f t="shared" si="0"/>
        <v>43131</v>
      </c>
      <c r="P6" s="19">
        <f t="shared" si="0"/>
        <v>43159</v>
      </c>
      <c r="Q6" s="19">
        <f t="shared" si="0"/>
        <v>43190</v>
      </c>
      <c r="R6" s="19">
        <f t="shared" si="0"/>
        <v>43220</v>
      </c>
      <c r="S6" s="19">
        <f t="shared" si="0"/>
        <v>43251</v>
      </c>
      <c r="T6" s="19">
        <f t="shared" si="0"/>
        <v>43281</v>
      </c>
      <c r="U6" s="19">
        <f t="shared" si="0"/>
        <v>43312</v>
      </c>
      <c r="V6" s="19">
        <f t="shared" si="0"/>
        <v>43343</v>
      </c>
      <c r="W6" s="19">
        <f t="shared" si="0"/>
        <v>43373</v>
      </c>
      <c r="X6" s="19">
        <f t="shared" si="0"/>
        <v>43404</v>
      </c>
      <c r="Y6" s="19">
        <f t="shared" si="0"/>
        <v>43434</v>
      </c>
      <c r="Z6" s="19">
        <f t="shared" si="0"/>
        <v>43465</v>
      </c>
      <c r="AA6" s="19">
        <f t="shared" si="0"/>
        <v>43496</v>
      </c>
      <c r="AB6" s="19">
        <f t="shared" si="0"/>
        <v>43524</v>
      </c>
      <c r="AC6" s="19">
        <f t="shared" si="0"/>
        <v>43555</v>
      </c>
      <c r="AD6" s="19">
        <f t="shared" si="0"/>
        <v>43585</v>
      </c>
      <c r="AE6" s="19">
        <f t="shared" si="0"/>
        <v>43616</v>
      </c>
      <c r="AF6" s="19">
        <f>EOMONTH(AE6,1)</f>
        <v>43646</v>
      </c>
      <c r="AG6" s="19">
        <f t="shared" ref="AG6:AJ6" si="1">EOMONTH(AF6,1)</f>
        <v>43677</v>
      </c>
      <c r="AH6" s="19">
        <f t="shared" si="1"/>
        <v>43708</v>
      </c>
      <c r="AI6" s="19">
        <f t="shared" si="1"/>
        <v>43738</v>
      </c>
      <c r="AJ6" s="19">
        <f t="shared" si="1"/>
        <v>43769</v>
      </c>
      <c r="AK6" s="19">
        <f>EOMONTH(AJ6,1)</f>
        <v>43799</v>
      </c>
      <c r="AL6" s="19">
        <f t="shared" ref="AL6" si="2">EOMONTH(AK6,1)</f>
        <v>43830</v>
      </c>
      <c r="AN6" s="269">
        <f>+SPm!AO6</f>
        <v>2017</v>
      </c>
      <c r="AO6" s="269">
        <f>+SPm!AP6</f>
        <v>2018</v>
      </c>
      <c r="AP6" s="269">
        <f>+SPm!AQ6</f>
        <v>2019</v>
      </c>
    </row>
    <row r="7" spans="2:42" x14ac:dyDescent="0.3">
      <c r="B7" s="20" t="s">
        <v>54</v>
      </c>
      <c r="C7" s="28">
        <f>+SP_Iniziale!D22</f>
        <v>10000</v>
      </c>
      <c r="D7" s="24">
        <f>+C9</f>
        <v>5100</v>
      </c>
      <c r="E7" s="24">
        <f t="shared" ref="E7:AL7" si="3">+D9</f>
        <v>5100</v>
      </c>
      <c r="F7" s="24">
        <f t="shared" si="3"/>
        <v>5100</v>
      </c>
      <c r="G7" s="24">
        <f t="shared" si="3"/>
        <v>5100</v>
      </c>
      <c r="H7" s="24">
        <f t="shared" si="3"/>
        <v>5100</v>
      </c>
      <c r="I7" s="24">
        <f t="shared" si="3"/>
        <v>5100</v>
      </c>
      <c r="J7" s="24">
        <f t="shared" si="3"/>
        <v>5100</v>
      </c>
      <c r="K7" s="24">
        <f t="shared" si="3"/>
        <v>5100</v>
      </c>
      <c r="L7" s="24">
        <f t="shared" si="3"/>
        <v>5100</v>
      </c>
      <c r="M7" s="24">
        <f t="shared" si="3"/>
        <v>5100</v>
      </c>
      <c r="N7" s="24">
        <f t="shared" si="3"/>
        <v>5100</v>
      </c>
      <c r="O7" s="24">
        <f t="shared" si="3"/>
        <v>5100</v>
      </c>
      <c r="P7" s="24">
        <f t="shared" si="3"/>
        <v>5100</v>
      </c>
      <c r="Q7" s="24">
        <f t="shared" si="3"/>
        <v>5100</v>
      </c>
      <c r="R7" s="24">
        <f t="shared" si="3"/>
        <v>5100</v>
      </c>
      <c r="S7" s="24">
        <f t="shared" si="3"/>
        <v>5100</v>
      </c>
      <c r="T7" s="24">
        <f t="shared" si="3"/>
        <v>5100</v>
      </c>
      <c r="U7" s="24">
        <f t="shared" si="3"/>
        <v>5100</v>
      </c>
      <c r="V7" s="24">
        <f t="shared" si="3"/>
        <v>5100</v>
      </c>
      <c r="W7" s="24">
        <f t="shared" si="3"/>
        <v>5100</v>
      </c>
      <c r="X7" s="24">
        <f t="shared" si="3"/>
        <v>5100</v>
      </c>
      <c r="Y7" s="24">
        <f t="shared" si="3"/>
        <v>5100</v>
      </c>
      <c r="Z7" s="24">
        <f t="shared" si="3"/>
        <v>5100</v>
      </c>
      <c r="AA7" s="24">
        <f t="shared" si="3"/>
        <v>5100</v>
      </c>
      <c r="AB7" s="24">
        <f t="shared" si="3"/>
        <v>5100</v>
      </c>
      <c r="AC7" s="24">
        <f t="shared" si="3"/>
        <v>5100</v>
      </c>
      <c r="AD7" s="24">
        <f t="shared" si="3"/>
        <v>5100</v>
      </c>
      <c r="AE7" s="24">
        <f t="shared" si="3"/>
        <v>5100</v>
      </c>
      <c r="AF7" s="24">
        <f t="shared" si="3"/>
        <v>5100</v>
      </c>
      <c r="AG7" s="24">
        <f t="shared" si="3"/>
        <v>5100</v>
      </c>
      <c r="AH7" s="24">
        <f t="shared" si="3"/>
        <v>5100</v>
      </c>
      <c r="AI7" s="24">
        <f t="shared" si="3"/>
        <v>5100</v>
      </c>
      <c r="AJ7" s="24">
        <f t="shared" si="3"/>
        <v>5100</v>
      </c>
      <c r="AK7" s="24">
        <f t="shared" si="3"/>
        <v>5100</v>
      </c>
      <c r="AL7" s="24">
        <f t="shared" si="3"/>
        <v>5100</v>
      </c>
      <c r="AN7" s="24">
        <f>+C7</f>
        <v>10000</v>
      </c>
      <c r="AO7" s="24">
        <f>+AN9</f>
        <v>5100</v>
      </c>
      <c r="AP7" s="24">
        <f>+AO9</f>
        <v>5100</v>
      </c>
    </row>
    <row r="8" spans="2:42" x14ac:dyDescent="0.3">
      <c r="B8" s="20" t="s">
        <v>55</v>
      </c>
      <c r="C8" s="28">
        <f>+M_Vendite!E29</f>
        <v>80500</v>
      </c>
      <c r="D8" s="28">
        <f>+M_Vendite!F29</f>
        <v>80500</v>
      </c>
      <c r="E8" s="28">
        <f>+M_Vendite!G29</f>
        <v>80500</v>
      </c>
      <c r="F8" s="28">
        <f>+M_Vendite!H29</f>
        <v>80500</v>
      </c>
      <c r="G8" s="28">
        <f>+M_Vendite!I29</f>
        <v>80500</v>
      </c>
      <c r="H8" s="28">
        <f>+M_Vendite!J29</f>
        <v>80500</v>
      </c>
      <c r="I8" s="28">
        <f>+M_Vendite!K29</f>
        <v>80500</v>
      </c>
      <c r="J8" s="28">
        <f>+M_Vendite!L29</f>
        <v>80500</v>
      </c>
      <c r="K8" s="28">
        <f>+M_Vendite!M29</f>
        <v>80500</v>
      </c>
      <c r="L8" s="28">
        <f>+M_Vendite!N29</f>
        <v>80500</v>
      </c>
      <c r="M8" s="28">
        <f>+M_Vendite!O29</f>
        <v>80500</v>
      </c>
      <c r="N8" s="28">
        <f>+M_Vendite!P29</f>
        <v>80500</v>
      </c>
      <c r="O8" s="28">
        <f>+M_Vendite!Q29</f>
        <v>97750</v>
      </c>
      <c r="P8" s="28">
        <f>+M_Vendite!R29</f>
        <v>97750</v>
      </c>
      <c r="Q8" s="28">
        <f>+M_Vendite!S29</f>
        <v>97750</v>
      </c>
      <c r="R8" s="28">
        <f>+M_Vendite!T29</f>
        <v>97750</v>
      </c>
      <c r="S8" s="28">
        <f>+M_Vendite!U29</f>
        <v>97750</v>
      </c>
      <c r="T8" s="28">
        <f>+M_Vendite!V29</f>
        <v>97750</v>
      </c>
      <c r="U8" s="28">
        <f>+M_Vendite!W29</f>
        <v>97750</v>
      </c>
      <c r="V8" s="28">
        <f>+M_Vendite!X29</f>
        <v>97750</v>
      </c>
      <c r="W8" s="28">
        <f>+M_Vendite!Y29</f>
        <v>97750</v>
      </c>
      <c r="X8" s="28">
        <f>+M_Vendite!Z29</f>
        <v>97750</v>
      </c>
      <c r="Y8" s="28">
        <f>+M_Vendite!AA29</f>
        <v>97750</v>
      </c>
      <c r="Z8" s="28">
        <f>+M_Vendite!AB29</f>
        <v>97750</v>
      </c>
      <c r="AA8" s="28">
        <f>+M_Vendite!AC29</f>
        <v>97750</v>
      </c>
      <c r="AB8" s="28">
        <f>+M_Vendite!AD29</f>
        <v>97750</v>
      </c>
      <c r="AC8" s="28">
        <f>+M_Vendite!AE29</f>
        <v>97750</v>
      </c>
      <c r="AD8" s="28">
        <f>+M_Vendite!AF29</f>
        <v>97750</v>
      </c>
      <c r="AE8" s="28">
        <f>+M_Vendite!AG29</f>
        <v>97750</v>
      </c>
      <c r="AF8" s="28">
        <f>+M_Vendite!AH29</f>
        <v>97750</v>
      </c>
      <c r="AG8" s="28">
        <f>+M_Vendite!AI29</f>
        <v>97750</v>
      </c>
      <c r="AH8" s="28">
        <f>+M_Vendite!AJ29</f>
        <v>97750</v>
      </c>
      <c r="AI8" s="28">
        <f>+M_Vendite!AK29</f>
        <v>97750</v>
      </c>
      <c r="AJ8" s="28">
        <f>+M_Vendite!AL29</f>
        <v>97750</v>
      </c>
      <c r="AK8" s="28">
        <f>+M_Vendite!AM29</f>
        <v>97750</v>
      </c>
      <c r="AL8" s="28">
        <f>+M_Vendite!AN29</f>
        <v>97750</v>
      </c>
      <c r="AN8" s="24">
        <f>+SUM(C8:N8)</f>
        <v>966000</v>
      </c>
      <c r="AO8" s="24">
        <f>+SUM(O8:Z8)</f>
        <v>1173000</v>
      </c>
      <c r="AP8" s="24">
        <f>+SUM(AA8:AL8)</f>
        <v>1173000</v>
      </c>
    </row>
    <row r="9" spans="2:42" x14ac:dyDescent="0.3">
      <c r="B9" s="20" t="s">
        <v>56</v>
      </c>
      <c r="C9" s="24">
        <f>+C7+'Variazioni Patrimoniali'!C27</f>
        <v>5100</v>
      </c>
      <c r="D9" s="24">
        <f>+D7+'Variazioni Patrimoniali'!D27</f>
        <v>5100</v>
      </c>
      <c r="E9" s="24">
        <f>+E7+'Variazioni Patrimoniali'!E27</f>
        <v>5100</v>
      </c>
      <c r="F9" s="24">
        <f>+F7+'Variazioni Patrimoniali'!F27</f>
        <v>5100</v>
      </c>
      <c r="G9" s="24">
        <f>+G7+'Variazioni Patrimoniali'!G27</f>
        <v>5100</v>
      </c>
      <c r="H9" s="24">
        <f>+H7+'Variazioni Patrimoniali'!H27</f>
        <v>5100</v>
      </c>
      <c r="I9" s="24">
        <f>+I7+'Variazioni Patrimoniali'!I27</f>
        <v>5100</v>
      </c>
      <c r="J9" s="24">
        <f>+J7+'Variazioni Patrimoniali'!J27</f>
        <v>5100</v>
      </c>
      <c r="K9" s="24">
        <f>+K7+'Variazioni Patrimoniali'!K27</f>
        <v>5100</v>
      </c>
      <c r="L9" s="24">
        <f>+L7+'Variazioni Patrimoniali'!L27</f>
        <v>5100</v>
      </c>
      <c r="M9" s="24">
        <f>+M7+'Variazioni Patrimoniali'!M27</f>
        <v>5100</v>
      </c>
      <c r="N9" s="24">
        <f>+N7+'Variazioni Patrimoniali'!N27</f>
        <v>5100</v>
      </c>
      <c r="O9" s="24">
        <f>+O7+'Variazioni Patrimoniali'!O27</f>
        <v>5100</v>
      </c>
      <c r="P9" s="24">
        <f>+P7+'Variazioni Patrimoniali'!P27</f>
        <v>5100</v>
      </c>
      <c r="Q9" s="24">
        <f>+Q7+'Variazioni Patrimoniali'!Q27</f>
        <v>5100</v>
      </c>
      <c r="R9" s="24">
        <f>+R7+'Variazioni Patrimoniali'!R27</f>
        <v>5100</v>
      </c>
      <c r="S9" s="24">
        <f>+S7+'Variazioni Patrimoniali'!S27</f>
        <v>5100</v>
      </c>
      <c r="T9" s="24">
        <f>+T7+'Variazioni Patrimoniali'!T27</f>
        <v>5100</v>
      </c>
      <c r="U9" s="24">
        <f>+U7+'Variazioni Patrimoniali'!U27</f>
        <v>5100</v>
      </c>
      <c r="V9" s="24">
        <f>+V7+'Variazioni Patrimoniali'!V27</f>
        <v>5100</v>
      </c>
      <c r="W9" s="24">
        <f>+W7+'Variazioni Patrimoniali'!W27</f>
        <v>5100</v>
      </c>
      <c r="X9" s="24">
        <f>+X7+'Variazioni Patrimoniali'!X27</f>
        <v>5100</v>
      </c>
      <c r="Y9" s="24">
        <f>+Y7+'Variazioni Patrimoniali'!Y27</f>
        <v>5100</v>
      </c>
      <c r="Z9" s="24">
        <f>+Z7+'Variazioni Patrimoniali'!Z27</f>
        <v>5100</v>
      </c>
      <c r="AA9" s="24">
        <f>+AA7+'Variazioni Patrimoniali'!AA27</f>
        <v>5100</v>
      </c>
      <c r="AB9" s="24">
        <f>+AB7+'Variazioni Patrimoniali'!AB27</f>
        <v>5100</v>
      </c>
      <c r="AC9" s="24">
        <f>+AC7+'Variazioni Patrimoniali'!AC27</f>
        <v>5100</v>
      </c>
      <c r="AD9" s="24">
        <f>+AD7+'Variazioni Patrimoniali'!AD27</f>
        <v>5100</v>
      </c>
      <c r="AE9" s="24">
        <f>+AE7+'Variazioni Patrimoniali'!AE27</f>
        <v>5100</v>
      </c>
      <c r="AF9" s="24">
        <f>+AF7+'Variazioni Patrimoniali'!AF27</f>
        <v>5100</v>
      </c>
      <c r="AG9" s="24">
        <f>+AG7+'Variazioni Patrimoniali'!AG27</f>
        <v>5100</v>
      </c>
      <c r="AH9" s="24">
        <f>+AH7+'Variazioni Patrimoniali'!AH27</f>
        <v>5100</v>
      </c>
      <c r="AI9" s="24">
        <f>+AI7+'Variazioni Patrimoniali'!AI27</f>
        <v>5100</v>
      </c>
      <c r="AJ9" s="24">
        <f>+AJ7+'Variazioni Patrimoniali'!AJ27</f>
        <v>5100</v>
      </c>
      <c r="AK9" s="24">
        <f>+AK7+'Variazioni Patrimoniali'!AK27</f>
        <v>5100</v>
      </c>
      <c r="AL9" s="24">
        <f>+AL7+'Variazioni Patrimoniali'!AL27</f>
        <v>5100</v>
      </c>
      <c r="AN9" s="24">
        <f>+N9</f>
        <v>5100</v>
      </c>
      <c r="AO9" s="24">
        <f>+Z9</f>
        <v>5100</v>
      </c>
      <c r="AP9" s="24">
        <f>+AL9</f>
        <v>5100</v>
      </c>
    </row>
    <row r="10" spans="2:42" x14ac:dyDescent="0.3">
      <c r="B10" s="17" t="s">
        <v>57</v>
      </c>
      <c r="C10" s="23">
        <f>+C8+C9-C7</f>
        <v>75600</v>
      </c>
      <c r="D10" s="23">
        <f>+D8+D9-D7</f>
        <v>80500</v>
      </c>
      <c r="E10" s="23">
        <f t="shared" ref="E10:AE10" si="4">+E8+E9-E7</f>
        <v>80500</v>
      </c>
      <c r="F10" s="23">
        <f t="shared" si="4"/>
        <v>80500</v>
      </c>
      <c r="G10" s="23">
        <f t="shared" si="4"/>
        <v>80500</v>
      </c>
      <c r="H10" s="23">
        <f t="shared" si="4"/>
        <v>80500</v>
      </c>
      <c r="I10" s="23">
        <f t="shared" si="4"/>
        <v>80500</v>
      </c>
      <c r="J10" s="23">
        <f t="shared" si="4"/>
        <v>80500</v>
      </c>
      <c r="K10" s="23">
        <f t="shared" si="4"/>
        <v>80500</v>
      </c>
      <c r="L10" s="23">
        <f t="shared" si="4"/>
        <v>80500</v>
      </c>
      <c r="M10" s="23">
        <f t="shared" si="4"/>
        <v>80500</v>
      </c>
      <c r="N10" s="23">
        <f t="shared" si="4"/>
        <v>80500</v>
      </c>
      <c r="O10" s="23">
        <f t="shared" si="4"/>
        <v>97750</v>
      </c>
      <c r="P10" s="23">
        <f t="shared" si="4"/>
        <v>97750</v>
      </c>
      <c r="Q10" s="23">
        <f t="shared" si="4"/>
        <v>97750</v>
      </c>
      <c r="R10" s="23">
        <f t="shared" si="4"/>
        <v>97750</v>
      </c>
      <c r="S10" s="23">
        <f t="shared" si="4"/>
        <v>97750</v>
      </c>
      <c r="T10" s="23">
        <f t="shared" si="4"/>
        <v>97750</v>
      </c>
      <c r="U10" s="23">
        <f t="shared" si="4"/>
        <v>97750</v>
      </c>
      <c r="V10" s="23">
        <f t="shared" si="4"/>
        <v>97750</v>
      </c>
      <c r="W10" s="23">
        <f t="shared" si="4"/>
        <v>97750</v>
      </c>
      <c r="X10" s="23">
        <f t="shared" si="4"/>
        <v>97750</v>
      </c>
      <c r="Y10" s="23">
        <f t="shared" si="4"/>
        <v>97750</v>
      </c>
      <c r="Z10" s="23">
        <f t="shared" si="4"/>
        <v>97750</v>
      </c>
      <c r="AA10" s="23">
        <f t="shared" si="4"/>
        <v>97750</v>
      </c>
      <c r="AB10" s="23">
        <f t="shared" si="4"/>
        <v>97750</v>
      </c>
      <c r="AC10" s="23">
        <f t="shared" si="4"/>
        <v>97750</v>
      </c>
      <c r="AD10" s="23">
        <f t="shared" si="4"/>
        <v>97750</v>
      </c>
      <c r="AE10" s="23">
        <f t="shared" si="4"/>
        <v>97750</v>
      </c>
      <c r="AF10" s="23">
        <f>+AF8+AF9-AF7</f>
        <v>97750</v>
      </c>
      <c r="AG10" s="23">
        <f t="shared" ref="AG10" si="5">+AG8+AG9-AG7</f>
        <v>97750</v>
      </c>
      <c r="AH10" s="23">
        <f t="shared" ref="AH10" si="6">+AH8+AH9-AH7</f>
        <v>97750</v>
      </c>
      <c r="AI10" s="23">
        <f t="shared" ref="AI10" si="7">+AI8+AI9-AI7</f>
        <v>97750</v>
      </c>
      <c r="AJ10" s="23">
        <f t="shared" ref="AJ10" si="8">+AJ8+AJ9-AJ7</f>
        <v>97750</v>
      </c>
      <c r="AK10" s="23">
        <f>+AK8+AK9-AK7</f>
        <v>97750</v>
      </c>
      <c r="AL10" s="23">
        <f t="shared" ref="AL10:AP10" si="9">+AL8+AL9-AL7</f>
        <v>97750</v>
      </c>
      <c r="AN10" s="23">
        <f t="shared" si="9"/>
        <v>961100</v>
      </c>
      <c r="AO10" s="23">
        <f t="shared" si="9"/>
        <v>1173000</v>
      </c>
      <c r="AP10" s="23">
        <f t="shared" si="9"/>
        <v>1173000</v>
      </c>
    </row>
    <row r="11" spans="2:42" x14ac:dyDescent="0.3">
      <c r="B11" s="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N11" s="24"/>
      <c r="AO11" s="24"/>
      <c r="AP11" s="24"/>
    </row>
    <row r="12" spans="2:42" x14ac:dyDescent="0.3">
      <c r="B12" s="20" t="s">
        <v>58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N12" s="24">
        <f>+C12</f>
        <v>0</v>
      </c>
      <c r="AO12" s="24">
        <f>+AN14</f>
        <v>0</v>
      </c>
      <c r="AP12" s="24">
        <f>+AO14</f>
        <v>0</v>
      </c>
    </row>
    <row r="13" spans="2:42" x14ac:dyDescent="0.3">
      <c r="B13" s="20" t="s">
        <v>59</v>
      </c>
      <c r="C13" s="24">
        <f>+M_Acquisti!D34</f>
        <v>7560</v>
      </c>
      <c r="D13" s="24">
        <f>+M_Acquisti!E34</f>
        <v>8050</v>
      </c>
      <c r="E13" s="24">
        <f>+M_Acquisti!F34</f>
        <v>8050</v>
      </c>
      <c r="F13" s="24">
        <f>+M_Acquisti!G34</f>
        <v>8050</v>
      </c>
      <c r="G13" s="24">
        <f>+M_Acquisti!H34</f>
        <v>8050</v>
      </c>
      <c r="H13" s="24">
        <f>+M_Acquisti!I34</f>
        <v>8050</v>
      </c>
      <c r="I13" s="24">
        <f>+M_Acquisti!J34</f>
        <v>8050</v>
      </c>
      <c r="J13" s="24">
        <f>+M_Acquisti!K34</f>
        <v>8050</v>
      </c>
      <c r="K13" s="24">
        <f>+M_Acquisti!L34</f>
        <v>8050</v>
      </c>
      <c r="L13" s="24">
        <f>+M_Acquisti!M34</f>
        <v>8050</v>
      </c>
      <c r="M13" s="24">
        <f>+M_Acquisti!N34</f>
        <v>8050</v>
      </c>
      <c r="N13" s="24">
        <f>+M_Acquisti!O34</f>
        <v>8050</v>
      </c>
      <c r="O13" s="24">
        <f>+M_Acquisti!P34</f>
        <v>9775</v>
      </c>
      <c r="P13" s="24">
        <f>+M_Acquisti!Q34</f>
        <v>9775</v>
      </c>
      <c r="Q13" s="24">
        <f>+M_Acquisti!R34</f>
        <v>9775</v>
      </c>
      <c r="R13" s="24">
        <f>+M_Acquisti!S34</f>
        <v>9775</v>
      </c>
      <c r="S13" s="24">
        <f>+M_Acquisti!T34</f>
        <v>9775</v>
      </c>
      <c r="T13" s="24">
        <f>+M_Acquisti!U34</f>
        <v>9775</v>
      </c>
      <c r="U13" s="24">
        <f>+M_Acquisti!V34</f>
        <v>9775</v>
      </c>
      <c r="V13" s="24">
        <f>+M_Acquisti!W34</f>
        <v>9775</v>
      </c>
      <c r="W13" s="24">
        <f>+M_Acquisti!X34</f>
        <v>9775</v>
      </c>
      <c r="X13" s="24">
        <f>+M_Acquisti!Y34</f>
        <v>9775</v>
      </c>
      <c r="Y13" s="24">
        <f>+M_Acquisti!Z34</f>
        <v>9775</v>
      </c>
      <c r="Z13" s="24">
        <f>+M_Acquisti!AA34</f>
        <v>9775</v>
      </c>
      <c r="AA13" s="24">
        <f>+M_Acquisti!AB34</f>
        <v>9775</v>
      </c>
      <c r="AB13" s="24">
        <f>+M_Acquisti!AC34</f>
        <v>9775</v>
      </c>
      <c r="AC13" s="24">
        <f>+M_Acquisti!AD34</f>
        <v>9775</v>
      </c>
      <c r="AD13" s="24">
        <f>+M_Acquisti!AE34</f>
        <v>9775</v>
      </c>
      <c r="AE13" s="24">
        <f>+M_Acquisti!AF34</f>
        <v>9775</v>
      </c>
      <c r="AF13" s="24">
        <f>+M_Acquisti!AG34</f>
        <v>9775</v>
      </c>
      <c r="AG13" s="24">
        <f>+M_Acquisti!AH34</f>
        <v>9775</v>
      </c>
      <c r="AH13" s="24">
        <f>+M_Acquisti!AI34</f>
        <v>9775</v>
      </c>
      <c r="AI13" s="24">
        <f>+M_Acquisti!AJ34</f>
        <v>9775</v>
      </c>
      <c r="AJ13" s="24">
        <f>+M_Acquisti!AK34</f>
        <v>9775</v>
      </c>
      <c r="AK13" s="24">
        <f>+M_Acquisti!AL34</f>
        <v>9775</v>
      </c>
      <c r="AL13" s="24">
        <f>+M_Acquisti!AM34</f>
        <v>9775</v>
      </c>
      <c r="AN13" s="24">
        <f>+SUM(C13:N13)</f>
        <v>96110</v>
      </c>
      <c r="AO13" s="24">
        <f>+SUM(O13:Z13)</f>
        <v>117300</v>
      </c>
      <c r="AP13" s="24">
        <f>+SUM(AA13:AL13)</f>
        <v>117300</v>
      </c>
    </row>
    <row r="14" spans="2:42" x14ac:dyDescent="0.3">
      <c r="B14" s="20" t="s">
        <v>60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N14" s="24">
        <f>+N14</f>
        <v>0</v>
      </c>
      <c r="AO14" s="24">
        <f>+Z14</f>
        <v>0</v>
      </c>
      <c r="AP14" s="24">
        <f>+AL14</f>
        <v>0</v>
      </c>
    </row>
    <row r="15" spans="2:42" x14ac:dyDescent="0.3">
      <c r="B15" s="17" t="s">
        <v>61</v>
      </c>
      <c r="C15" s="23">
        <f>+C13+C12-C14</f>
        <v>7560</v>
      </c>
      <c r="D15" s="23">
        <f>+D13+D12-D14</f>
        <v>8050</v>
      </c>
      <c r="E15" s="23">
        <f t="shared" ref="E15:AE15" si="10">+E13+E12-E14</f>
        <v>8050</v>
      </c>
      <c r="F15" s="23">
        <f t="shared" si="10"/>
        <v>8050</v>
      </c>
      <c r="G15" s="23">
        <f t="shared" si="10"/>
        <v>8050</v>
      </c>
      <c r="H15" s="23">
        <f t="shared" si="10"/>
        <v>8050</v>
      </c>
      <c r="I15" s="23">
        <f t="shared" si="10"/>
        <v>8050</v>
      </c>
      <c r="J15" s="23">
        <f t="shared" si="10"/>
        <v>8050</v>
      </c>
      <c r="K15" s="23">
        <f t="shared" si="10"/>
        <v>8050</v>
      </c>
      <c r="L15" s="23">
        <f t="shared" si="10"/>
        <v>8050</v>
      </c>
      <c r="M15" s="23">
        <f t="shared" si="10"/>
        <v>8050</v>
      </c>
      <c r="N15" s="23">
        <f t="shared" si="10"/>
        <v>8050</v>
      </c>
      <c r="O15" s="23">
        <f t="shared" si="10"/>
        <v>9775</v>
      </c>
      <c r="P15" s="23">
        <f t="shared" si="10"/>
        <v>9775</v>
      </c>
      <c r="Q15" s="23">
        <f t="shared" si="10"/>
        <v>9775</v>
      </c>
      <c r="R15" s="23">
        <f t="shared" si="10"/>
        <v>9775</v>
      </c>
      <c r="S15" s="23">
        <f t="shared" si="10"/>
        <v>9775</v>
      </c>
      <c r="T15" s="23">
        <f t="shared" si="10"/>
        <v>9775</v>
      </c>
      <c r="U15" s="23">
        <f t="shared" si="10"/>
        <v>9775</v>
      </c>
      <c r="V15" s="23">
        <f t="shared" si="10"/>
        <v>9775</v>
      </c>
      <c r="W15" s="23">
        <f t="shared" si="10"/>
        <v>9775</v>
      </c>
      <c r="X15" s="23">
        <f t="shared" si="10"/>
        <v>9775</v>
      </c>
      <c r="Y15" s="23">
        <f t="shared" si="10"/>
        <v>9775</v>
      </c>
      <c r="Z15" s="23">
        <f t="shared" si="10"/>
        <v>9775</v>
      </c>
      <c r="AA15" s="23">
        <f t="shared" si="10"/>
        <v>9775</v>
      </c>
      <c r="AB15" s="23">
        <f t="shared" si="10"/>
        <v>9775</v>
      </c>
      <c r="AC15" s="23">
        <f t="shared" si="10"/>
        <v>9775</v>
      </c>
      <c r="AD15" s="23">
        <f t="shared" si="10"/>
        <v>9775</v>
      </c>
      <c r="AE15" s="23">
        <f t="shared" si="10"/>
        <v>9775</v>
      </c>
      <c r="AF15" s="23">
        <f>+AF13+AF12-AF14</f>
        <v>9775</v>
      </c>
      <c r="AG15" s="23">
        <f t="shared" ref="AG15" si="11">+AG13+AG12-AG14</f>
        <v>9775</v>
      </c>
      <c r="AH15" s="23">
        <f t="shared" ref="AH15" si="12">+AH13+AH12-AH14</f>
        <v>9775</v>
      </c>
      <c r="AI15" s="23">
        <f t="shared" ref="AI15" si="13">+AI13+AI12-AI14</f>
        <v>9775</v>
      </c>
      <c r="AJ15" s="23">
        <f t="shared" ref="AJ15" si="14">+AJ13+AJ12-AJ14</f>
        <v>9775</v>
      </c>
      <c r="AK15" s="23">
        <f>+AK13+AK12-AK14</f>
        <v>9775</v>
      </c>
      <c r="AL15" s="23">
        <f t="shared" ref="AL15:AP15" si="15">+AL13+AL12-AL14</f>
        <v>9775</v>
      </c>
      <c r="AN15" s="23">
        <f t="shared" si="15"/>
        <v>96110</v>
      </c>
      <c r="AO15" s="23">
        <f t="shared" si="15"/>
        <v>117300</v>
      </c>
      <c r="AP15" s="23">
        <f t="shared" si="15"/>
        <v>117300</v>
      </c>
    </row>
    <row r="16" spans="2:42" x14ac:dyDescent="0.3"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2:42" x14ac:dyDescent="0.3">
      <c r="B17" s="17" t="s">
        <v>62</v>
      </c>
      <c r="C17" s="23">
        <f>+C10-C15</f>
        <v>68040</v>
      </c>
      <c r="D17" s="23">
        <f>+D10-D15</f>
        <v>72450</v>
      </c>
      <c r="E17" s="23">
        <f t="shared" ref="E17:AE17" si="16">+E10-E15</f>
        <v>72450</v>
      </c>
      <c r="F17" s="23">
        <f t="shared" si="16"/>
        <v>72450</v>
      </c>
      <c r="G17" s="23">
        <f t="shared" si="16"/>
        <v>72450</v>
      </c>
      <c r="H17" s="23">
        <f t="shared" si="16"/>
        <v>72450</v>
      </c>
      <c r="I17" s="23">
        <f t="shared" si="16"/>
        <v>72450</v>
      </c>
      <c r="J17" s="23">
        <f t="shared" si="16"/>
        <v>72450</v>
      </c>
      <c r="K17" s="23">
        <f t="shared" si="16"/>
        <v>72450</v>
      </c>
      <c r="L17" s="23">
        <f t="shared" si="16"/>
        <v>72450</v>
      </c>
      <c r="M17" s="23">
        <f t="shared" si="16"/>
        <v>72450</v>
      </c>
      <c r="N17" s="23">
        <f t="shared" si="16"/>
        <v>72450</v>
      </c>
      <c r="O17" s="23">
        <f t="shared" si="16"/>
        <v>87975</v>
      </c>
      <c r="P17" s="23">
        <f t="shared" si="16"/>
        <v>87975</v>
      </c>
      <c r="Q17" s="23">
        <f t="shared" si="16"/>
        <v>87975</v>
      </c>
      <c r="R17" s="23">
        <f t="shared" si="16"/>
        <v>87975</v>
      </c>
      <c r="S17" s="23">
        <f t="shared" si="16"/>
        <v>87975</v>
      </c>
      <c r="T17" s="23">
        <f t="shared" si="16"/>
        <v>87975</v>
      </c>
      <c r="U17" s="23">
        <f t="shared" si="16"/>
        <v>87975</v>
      </c>
      <c r="V17" s="23">
        <f t="shared" si="16"/>
        <v>87975</v>
      </c>
      <c r="W17" s="23">
        <f t="shared" si="16"/>
        <v>87975</v>
      </c>
      <c r="X17" s="23">
        <f t="shared" si="16"/>
        <v>87975</v>
      </c>
      <c r="Y17" s="23">
        <f t="shared" si="16"/>
        <v>87975</v>
      </c>
      <c r="Z17" s="23">
        <f t="shared" si="16"/>
        <v>87975</v>
      </c>
      <c r="AA17" s="23">
        <f t="shared" si="16"/>
        <v>87975</v>
      </c>
      <c r="AB17" s="23">
        <f t="shared" si="16"/>
        <v>87975</v>
      </c>
      <c r="AC17" s="23">
        <f t="shared" si="16"/>
        <v>87975</v>
      </c>
      <c r="AD17" s="23">
        <f t="shared" si="16"/>
        <v>87975</v>
      </c>
      <c r="AE17" s="23">
        <f t="shared" si="16"/>
        <v>87975</v>
      </c>
      <c r="AF17" s="23">
        <f>+AF10-AF15</f>
        <v>87975</v>
      </c>
      <c r="AG17" s="23">
        <f t="shared" ref="AG17:AJ17" si="17">+AG10-AG15</f>
        <v>87975</v>
      </c>
      <c r="AH17" s="23">
        <f t="shared" si="17"/>
        <v>87975</v>
      </c>
      <c r="AI17" s="23">
        <f t="shared" si="17"/>
        <v>87975</v>
      </c>
      <c r="AJ17" s="23">
        <f t="shared" si="17"/>
        <v>87975</v>
      </c>
      <c r="AK17" s="23">
        <f>+AK10-AK15</f>
        <v>87975</v>
      </c>
      <c r="AL17" s="23">
        <f t="shared" ref="AL17:AP17" si="18">+AL10-AL15</f>
        <v>87975</v>
      </c>
      <c r="AN17" s="23">
        <f t="shared" si="18"/>
        <v>864990</v>
      </c>
      <c r="AO17" s="23">
        <f t="shared" si="18"/>
        <v>1055700</v>
      </c>
      <c r="AP17" s="23">
        <f t="shared" si="18"/>
        <v>1055700</v>
      </c>
    </row>
    <row r="18" spans="2:42" x14ac:dyDescent="0.3"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2:42" x14ac:dyDescent="0.3">
      <c r="B19" s="20" t="str">
        <f>+'M_Costo Gestione'!C8</f>
        <v xml:space="preserve">    - Costi variabili di produzione</v>
      </c>
      <c r="C19" s="7">
        <f>+'M_Costo Gestione'!H8</f>
        <v>17710</v>
      </c>
      <c r="D19" s="7">
        <f>+'M_Costo Gestione'!I8</f>
        <v>17710</v>
      </c>
      <c r="E19" s="7">
        <f>+'M_Costo Gestione'!J8</f>
        <v>17710</v>
      </c>
      <c r="F19" s="7">
        <f>+'M_Costo Gestione'!K8</f>
        <v>17710</v>
      </c>
      <c r="G19" s="7">
        <f>+'M_Costo Gestione'!L8</f>
        <v>17710</v>
      </c>
      <c r="H19" s="7">
        <f>+'M_Costo Gestione'!M8</f>
        <v>17710</v>
      </c>
      <c r="I19" s="7">
        <f>+'M_Costo Gestione'!N8</f>
        <v>17710</v>
      </c>
      <c r="J19" s="7">
        <f>+'M_Costo Gestione'!O8</f>
        <v>17710</v>
      </c>
      <c r="K19" s="7">
        <f>+'M_Costo Gestione'!P8</f>
        <v>17710</v>
      </c>
      <c r="L19" s="7">
        <f>+'M_Costo Gestione'!Q8</f>
        <v>17710</v>
      </c>
      <c r="M19" s="7">
        <f>+'M_Costo Gestione'!R8</f>
        <v>17710</v>
      </c>
      <c r="N19" s="7">
        <f>+'M_Costo Gestione'!S8</f>
        <v>17710</v>
      </c>
      <c r="O19" s="7">
        <f>+'M_Costo Gestione'!T8</f>
        <v>21505</v>
      </c>
      <c r="P19" s="7">
        <f>+'M_Costo Gestione'!U8</f>
        <v>21505</v>
      </c>
      <c r="Q19" s="7">
        <f>+'M_Costo Gestione'!V8</f>
        <v>21505</v>
      </c>
      <c r="R19" s="7">
        <f>+'M_Costo Gestione'!W8</f>
        <v>21505</v>
      </c>
      <c r="S19" s="7">
        <f>+'M_Costo Gestione'!X8</f>
        <v>21505</v>
      </c>
      <c r="T19" s="7">
        <f>+'M_Costo Gestione'!Y8</f>
        <v>21505</v>
      </c>
      <c r="U19" s="7">
        <f>+'M_Costo Gestione'!Z8</f>
        <v>21505</v>
      </c>
      <c r="V19" s="7">
        <f>+'M_Costo Gestione'!AA8</f>
        <v>21505</v>
      </c>
      <c r="W19" s="7">
        <f>+'M_Costo Gestione'!AB8</f>
        <v>21505</v>
      </c>
      <c r="X19" s="7">
        <f>+'M_Costo Gestione'!AC8</f>
        <v>21505</v>
      </c>
      <c r="Y19" s="7">
        <f>+'M_Costo Gestione'!AD8</f>
        <v>21505</v>
      </c>
      <c r="Z19" s="7">
        <f>+'M_Costo Gestione'!AE8</f>
        <v>21505</v>
      </c>
      <c r="AA19" s="7">
        <f>+'M_Costo Gestione'!AF8</f>
        <v>21505</v>
      </c>
      <c r="AB19" s="7">
        <f>+'M_Costo Gestione'!AG8</f>
        <v>21505</v>
      </c>
      <c r="AC19" s="7">
        <f>+'M_Costo Gestione'!AH8</f>
        <v>21505</v>
      </c>
      <c r="AD19" s="7">
        <f>+'M_Costo Gestione'!AI8</f>
        <v>21505</v>
      </c>
      <c r="AE19" s="7">
        <f>+'M_Costo Gestione'!AJ8</f>
        <v>21505</v>
      </c>
      <c r="AF19" s="7">
        <f>+'M_Costo Gestione'!AK8</f>
        <v>21505</v>
      </c>
      <c r="AG19" s="7">
        <f>+'M_Costo Gestione'!AL8</f>
        <v>21505</v>
      </c>
      <c r="AH19" s="7">
        <f>+'M_Costo Gestione'!AM8</f>
        <v>21505</v>
      </c>
      <c r="AI19" s="7">
        <f>+'M_Costo Gestione'!AN8</f>
        <v>21505</v>
      </c>
      <c r="AJ19" s="7">
        <f>+'M_Costo Gestione'!AO8</f>
        <v>21505</v>
      </c>
      <c r="AK19" s="7">
        <f>+'M_Costo Gestione'!AP8</f>
        <v>21505</v>
      </c>
      <c r="AL19" s="7">
        <f>+'M_Costo Gestione'!AQ8</f>
        <v>21505</v>
      </c>
      <c r="AN19" s="24">
        <f t="shared" ref="AN19:AN21" si="19">+SUM(C19:N19)</f>
        <v>212520</v>
      </c>
      <c r="AO19" s="24">
        <f t="shared" ref="AO19:AO21" si="20">+SUM(O19:Z19)</f>
        <v>258060</v>
      </c>
      <c r="AP19" s="24">
        <f t="shared" ref="AP19:AP21" si="21">+SUM(AA19:AL19)</f>
        <v>258060</v>
      </c>
    </row>
    <row r="20" spans="2:42" x14ac:dyDescent="0.3">
      <c r="B20" s="20" t="str">
        <f>+'M_Costo Gestione'!C9</f>
        <v xml:space="preserve">    - Costi variabili commerciali</v>
      </c>
      <c r="C20" s="7">
        <f>+'M_Costo Gestione'!H9</f>
        <v>17710</v>
      </c>
      <c r="D20" s="7">
        <f>+'M_Costo Gestione'!I9</f>
        <v>17710</v>
      </c>
      <c r="E20" s="7">
        <f>+'M_Costo Gestione'!J9</f>
        <v>17710</v>
      </c>
      <c r="F20" s="7">
        <f>+'M_Costo Gestione'!K9</f>
        <v>17710</v>
      </c>
      <c r="G20" s="7">
        <f>+'M_Costo Gestione'!L9</f>
        <v>17710</v>
      </c>
      <c r="H20" s="7">
        <f>+'M_Costo Gestione'!M9</f>
        <v>17710</v>
      </c>
      <c r="I20" s="7">
        <f>+'M_Costo Gestione'!N9</f>
        <v>17710</v>
      </c>
      <c r="J20" s="7">
        <f>+'M_Costo Gestione'!O9</f>
        <v>17710</v>
      </c>
      <c r="K20" s="7">
        <f>+'M_Costo Gestione'!P9</f>
        <v>17710</v>
      </c>
      <c r="L20" s="7">
        <f>+'M_Costo Gestione'!Q9</f>
        <v>17710</v>
      </c>
      <c r="M20" s="7">
        <f>+'M_Costo Gestione'!R9</f>
        <v>17710</v>
      </c>
      <c r="N20" s="7">
        <f>+'M_Costo Gestione'!S9</f>
        <v>17710</v>
      </c>
      <c r="O20" s="7">
        <f>+'M_Costo Gestione'!T9</f>
        <v>21505</v>
      </c>
      <c r="P20" s="7">
        <f>+'M_Costo Gestione'!U9</f>
        <v>21505</v>
      </c>
      <c r="Q20" s="7">
        <f>+'M_Costo Gestione'!V9</f>
        <v>21505</v>
      </c>
      <c r="R20" s="7">
        <f>+'M_Costo Gestione'!W9</f>
        <v>21505</v>
      </c>
      <c r="S20" s="7">
        <f>+'M_Costo Gestione'!X9</f>
        <v>21505</v>
      </c>
      <c r="T20" s="7">
        <f>+'M_Costo Gestione'!Y9</f>
        <v>21505</v>
      </c>
      <c r="U20" s="7">
        <f>+'M_Costo Gestione'!Z9</f>
        <v>21505</v>
      </c>
      <c r="V20" s="7">
        <f>+'M_Costo Gestione'!AA9</f>
        <v>21505</v>
      </c>
      <c r="W20" s="7">
        <f>+'M_Costo Gestione'!AB9</f>
        <v>21505</v>
      </c>
      <c r="X20" s="7">
        <f>+'M_Costo Gestione'!AC9</f>
        <v>21505</v>
      </c>
      <c r="Y20" s="7">
        <f>+'M_Costo Gestione'!AD9</f>
        <v>21505</v>
      </c>
      <c r="Z20" s="7">
        <f>+'M_Costo Gestione'!AE9</f>
        <v>21505</v>
      </c>
      <c r="AA20" s="7">
        <f>+'M_Costo Gestione'!AF9</f>
        <v>21505</v>
      </c>
      <c r="AB20" s="7">
        <f>+'M_Costo Gestione'!AG9</f>
        <v>21505</v>
      </c>
      <c r="AC20" s="7">
        <f>+'M_Costo Gestione'!AH9</f>
        <v>21505</v>
      </c>
      <c r="AD20" s="7">
        <f>+'M_Costo Gestione'!AI9</f>
        <v>21505</v>
      </c>
      <c r="AE20" s="7">
        <f>+'M_Costo Gestione'!AJ9</f>
        <v>21505</v>
      </c>
      <c r="AF20" s="7">
        <f>+'M_Costo Gestione'!AK9</f>
        <v>21505</v>
      </c>
      <c r="AG20" s="7">
        <f>+'M_Costo Gestione'!AL9</f>
        <v>21505</v>
      </c>
      <c r="AH20" s="7">
        <f>+'M_Costo Gestione'!AM9</f>
        <v>21505</v>
      </c>
      <c r="AI20" s="7">
        <f>+'M_Costo Gestione'!AN9</f>
        <v>21505</v>
      </c>
      <c r="AJ20" s="7">
        <f>+'M_Costo Gestione'!AO9</f>
        <v>21505</v>
      </c>
      <c r="AK20" s="7">
        <f>+'M_Costo Gestione'!AP9</f>
        <v>21505</v>
      </c>
      <c r="AL20" s="7">
        <f>+'M_Costo Gestione'!AQ9</f>
        <v>21505</v>
      </c>
      <c r="AN20" s="24">
        <f t="shared" si="19"/>
        <v>212520</v>
      </c>
      <c r="AO20" s="24">
        <f t="shared" si="20"/>
        <v>258060</v>
      </c>
      <c r="AP20" s="24">
        <f t="shared" si="21"/>
        <v>258060</v>
      </c>
    </row>
    <row r="21" spans="2:42" x14ac:dyDescent="0.3">
      <c r="B21" s="20" t="str">
        <f>+'M_Costo Gestione'!C10</f>
        <v xml:space="preserve">    - Altri costi variabili</v>
      </c>
      <c r="C21" s="7">
        <f>+'M_Costo Gestione'!H10</f>
        <v>17710</v>
      </c>
      <c r="D21" s="7">
        <f>+'M_Costo Gestione'!I10</f>
        <v>17710</v>
      </c>
      <c r="E21" s="7">
        <f>+'M_Costo Gestione'!J10</f>
        <v>17710</v>
      </c>
      <c r="F21" s="7">
        <f>+'M_Costo Gestione'!K10</f>
        <v>17710</v>
      </c>
      <c r="G21" s="7">
        <f>+'M_Costo Gestione'!L10</f>
        <v>17710</v>
      </c>
      <c r="H21" s="7">
        <f>+'M_Costo Gestione'!M10</f>
        <v>17710</v>
      </c>
      <c r="I21" s="7">
        <f>+'M_Costo Gestione'!N10</f>
        <v>17710</v>
      </c>
      <c r="J21" s="7">
        <f>+'M_Costo Gestione'!O10</f>
        <v>17710</v>
      </c>
      <c r="K21" s="7">
        <f>+'M_Costo Gestione'!P10</f>
        <v>17710</v>
      </c>
      <c r="L21" s="7">
        <f>+'M_Costo Gestione'!Q10</f>
        <v>17710</v>
      </c>
      <c r="M21" s="7">
        <f>+'M_Costo Gestione'!R10</f>
        <v>17710</v>
      </c>
      <c r="N21" s="7">
        <f>+'M_Costo Gestione'!S10</f>
        <v>17710</v>
      </c>
      <c r="O21" s="7">
        <f>+'M_Costo Gestione'!T10</f>
        <v>21505</v>
      </c>
      <c r="P21" s="7">
        <f>+'M_Costo Gestione'!U10</f>
        <v>21505</v>
      </c>
      <c r="Q21" s="7">
        <f>+'M_Costo Gestione'!V10</f>
        <v>21505</v>
      </c>
      <c r="R21" s="7">
        <f>+'M_Costo Gestione'!W10</f>
        <v>21505</v>
      </c>
      <c r="S21" s="7">
        <f>+'M_Costo Gestione'!X10</f>
        <v>21505</v>
      </c>
      <c r="T21" s="7">
        <f>+'M_Costo Gestione'!Y10</f>
        <v>21505</v>
      </c>
      <c r="U21" s="7">
        <f>+'M_Costo Gestione'!Z10</f>
        <v>21505</v>
      </c>
      <c r="V21" s="7">
        <f>+'M_Costo Gestione'!AA10</f>
        <v>21505</v>
      </c>
      <c r="W21" s="7">
        <f>+'M_Costo Gestione'!AB10</f>
        <v>21505</v>
      </c>
      <c r="X21" s="7">
        <f>+'M_Costo Gestione'!AC10</f>
        <v>21505</v>
      </c>
      <c r="Y21" s="7">
        <f>+'M_Costo Gestione'!AD10</f>
        <v>21505</v>
      </c>
      <c r="Z21" s="7">
        <f>+'M_Costo Gestione'!AE10</f>
        <v>21505</v>
      </c>
      <c r="AA21" s="7">
        <f>+'M_Costo Gestione'!AF10</f>
        <v>21505</v>
      </c>
      <c r="AB21" s="7">
        <f>+'M_Costo Gestione'!AG10</f>
        <v>21505</v>
      </c>
      <c r="AC21" s="7">
        <f>+'M_Costo Gestione'!AH10</f>
        <v>21505</v>
      </c>
      <c r="AD21" s="7">
        <f>+'M_Costo Gestione'!AI10</f>
        <v>21505</v>
      </c>
      <c r="AE21" s="7">
        <f>+'M_Costo Gestione'!AJ10</f>
        <v>21505</v>
      </c>
      <c r="AF21" s="7">
        <f>+'M_Costo Gestione'!AK10</f>
        <v>21505</v>
      </c>
      <c r="AG21" s="7">
        <f>+'M_Costo Gestione'!AL10</f>
        <v>21505</v>
      </c>
      <c r="AH21" s="7">
        <f>+'M_Costo Gestione'!AM10</f>
        <v>21505</v>
      </c>
      <c r="AI21" s="7">
        <f>+'M_Costo Gestione'!AN10</f>
        <v>21505</v>
      </c>
      <c r="AJ21" s="7">
        <f>+'M_Costo Gestione'!AO10</f>
        <v>21505</v>
      </c>
      <c r="AK21" s="7">
        <f>+'M_Costo Gestione'!AP10</f>
        <v>21505</v>
      </c>
      <c r="AL21" s="7">
        <f>+'M_Costo Gestione'!AQ10</f>
        <v>21505</v>
      </c>
      <c r="AN21" s="24">
        <f t="shared" si="19"/>
        <v>212520</v>
      </c>
      <c r="AO21" s="24">
        <f t="shared" si="20"/>
        <v>258060</v>
      </c>
      <c r="AP21" s="24">
        <f t="shared" si="21"/>
        <v>258060</v>
      </c>
    </row>
    <row r="22" spans="2:42" x14ac:dyDescent="0.3">
      <c r="B22" s="17" t="s">
        <v>66</v>
      </c>
      <c r="C22" s="23">
        <f>SUM(C19:C21)</f>
        <v>53130</v>
      </c>
      <c r="D22" s="23">
        <f>SUM(D19:D21)</f>
        <v>53130</v>
      </c>
      <c r="E22" s="23">
        <f t="shared" ref="E22:AE22" si="22">SUM(E19:E21)</f>
        <v>53130</v>
      </c>
      <c r="F22" s="23">
        <f t="shared" si="22"/>
        <v>53130</v>
      </c>
      <c r="G22" s="23">
        <f t="shared" si="22"/>
        <v>53130</v>
      </c>
      <c r="H22" s="23">
        <f t="shared" si="22"/>
        <v>53130</v>
      </c>
      <c r="I22" s="23">
        <f t="shared" si="22"/>
        <v>53130</v>
      </c>
      <c r="J22" s="23">
        <f t="shared" si="22"/>
        <v>53130</v>
      </c>
      <c r="K22" s="23">
        <f t="shared" si="22"/>
        <v>53130</v>
      </c>
      <c r="L22" s="23">
        <f t="shared" si="22"/>
        <v>53130</v>
      </c>
      <c r="M22" s="23">
        <f t="shared" si="22"/>
        <v>53130</v>
      </c>
      <c r="N22" s="23">
        <f t="shared" si="22"/>
        <v>53130</v>
      </c>
      <c r="O22" s="23">
        <f t="shared" si="22"/>
        <v>64515</v>
      </c>
      <c r="P22" s="23">
        <f t="shared" si="22"/>
        <v>64515</v>
      </c>
      <c r="Q22" s="23">
        <f t="shared" si="22"/>
        <v>64515</v>
      </c>
      <c r="R22" s="23">
        <f t="shared" si="22"/>
        <v>64515</v>
      </c>
      <c r="S22" s="23">
        <f t="shared" si="22"/>
        <v>64515</v>
      </c>
      <c r="T22" s="23">
        <f t="shared" si="22"/>
        <v>64515</v>
      </c>
      <c r="U22" s="23">
        <f t="shared" si="22"/>
        <v>64515</v>
      </c>
      <c r="V22" s="23">
        <f t="shared" si="22"/>
        <v>64515</v>
      </c>
      <c r="W22" s="23">
        <f t="shared" si="22"/>
        <v>64515</v>
      </c>
      <c r="X22" s="23">
        <f t="shared" si="22"/>
        <v>64515</v>
      </c>
      <c r="Y22" s="23">
        <f t="shared" si="22"/>
        <v>64515</v>
      </c>
      <c r="Z22" s="23">
        <f t="shared" si="22"/>
        <v>64515</v>
      </c>
      <c r="AA22" s="23">
        <f t="shared" si="22"/>
        <v>64515</v>
      </c>
      <c r="AB22" s="23">
        <f t="shared" si="22"/>
        <v>64515</v>
      </c>
      <c r="AC22" s="23">
        <f t="shared" si="22"/>
        <v>64515</v>
      </c>
      <c r="AD22" s="23">
        <f t="shared" si="22"/>
        <v>64515</v>
      </c>
      <c r="AE22" s="23">
        <f t="shared" si="22"/>
        <v>64515</v>
      </c>
      <c r="AF22" s="23">
        <f>SUM(AF19:AF21)</f>
        <v>64515</v>
      </c>
      <c r="AG22" s="23">
        <f t="shared" ref="AG22" si="23">SUM(AG19:AG21)</f>
        <v>64515</v>
      </c>
      <c r="AH22" s="23">
        <f t="shared" ref="AH22" si="24">SUM(AH19:AH21)</f>
        <v>64515</v>
      </c>
      <c r="AI22" s="23">
        <f t="shared" ref="AI22" si="25">SUM(AI19:AI21)</f>
        <v>64515</v>
      </c>
      <c r="AJ22" s="23">
        <f t="shared" ref="AJ22" si="26">SUM(AJ19:AJ21)</f>
        <v>64515</v>
      </c>
      <c r="AK22" s="23">
        <f>SUM(AK19:AK21)</f>
        <v>64515</v>
      </c>
      <c r="AL22" s="23">
        <f t="shared" ref="AL22:AP22" si="27">SUM(AL19:AL21)</f>
        <v>64515</v>
      </c>
      <c r="AN22" s="23">
        <f t="shared" si="27"/>
        <v>637560</v>
      </c>
      <c r="AO22" s="23">
        <f t="shared" si="27"/>
        <v>774180</v>
      </c>
      <c r="AP22" s="23">
        <f t="shared" si="27"/>
        <v>774180</v>
      </c>
    </row>
    <row r="23" spans="2:42" x14ac:dyDescent="0.3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2:42" x14ac:dyDescent="0.3">
      <c r="B24" s="20" t="str">
        <f>+'M_Costo Gestione'!C11</f>
        <v xml:space="preserve">    - Costi fissi di produzione</v>
      </c>
      <c r="C24" s="7">
        <f>+'M_Costo Gestione'!H11</f>
        <v>500</v>
      </c>
      <c r="D24" s="7">
        <f>+'M_Costo Gestione'!I11</f>
        <v>500</v>
      </c>
      <c r="E24" s="7">
        <f>+'M_Costo Gestione'!J11</f>
        <v>500</v>
      </c>
      <c r="F24" s="7">
        <f>+'M_Costo Gestione'!K11</f>
        <v>500</v>
      </c>
      <c r="G24" s="7">
        <f>+'M_Costo Gestione'!L11</f>
        <v>500</v>
      </c>
      <c r="H24" s="7">
        <f>+'M_Costo Gestione'!M11</f>
        <v>500</v>
      </c>
      <c r="I24" s="7">
        <f>+'M_Costo Gestione'!N11</f>
        <v>500</v>
      </c>
      <c r="J24" s="7">
        <f>+'M_Costo Gestione'!O11</f>
        <v>500</v>
      </c>
      <c r="K24" s="7">
        <f>+'M_Costo Gestione'!P11</f>
        <v>500</v>
      </c>
      <c r="L24" s="7">
        <f>+'M_Costo Gestione'!Q11</f>
        <v>500</v>
      </c>
      <c r="M24" s="7">
        <f>+'M_Costo Gestione'!R11</f>
        <v>500</v>
      </c>
      <c r="N24" s="7">
        <f>+'M_Costo Gestione'!S11</f>
        <v>500</v>
      </c>
      <c r="O24" s="7">
        <f>+'M_Costo Gestione'!T11</f>
        <v>500</v>
      </c>
      <c r="P24" s="7">
        <f>+'M_Costo Gestione'!U11</f>
        <v>500</v>
      </c>
      <c r="Q24" s="7">
        <f>+'M_Costo Gestione'!V11</f>
        <v>500</v>
      </c>
      <c r="R24" s="7">
        <f>+'M_Costo Gestione'!W11</f>
        <v>500</v>
      </c>
      <c r="S24" s="7">
        <f>+'M_Costo Gestione'!X11</f>
        <v>500</v>
      </c>
      <c r="T24" s="7">
        <f>+'M_Costo Gestione'!Y11</f>
        <v>500</v>
      </c>
      <c r="U24" s="7">
        <f>+'M_Costo Gestione'!Z11</f>
        <v>500</v>
      </c>
      <c r="V24" s="7">
        <f>+'M_Costo Gestione'!AA11</f>
        <v>500</v>
      </c>
      <c r="W24" s="7">
        <f>+'M_Costo Gestione'!AB11</f>
        <v>500</v>
      </c>
      <c r="X24" s="7">
        <f>+'M_Costo Gestione'!AC11</f>
        <v>500</v>
      </c>
      <c r="Y24" s="7">
        <f>+'M_Costo Gestione'!AD11</f>
        <v>500</v>
      </c>
      <c r="Z24" s="7">
        <f>+'M_Costo Gestione'!AE11</f>
        <v>500</v>
      </c>
      <c r="AA24" s="7">
        <f>+'M_Costo Gestione'!AF11</f>
        <v>500</v>
      </c>
      <c r="AB24" s="7">
        <f>+'M_Costo Gestione'!AG11</f>
        <v>500</v>
      </c>
      <c r="AC24" s="7">
        <f>+'M_Costo Gestione'!AH11</f>
        <v>500</v>
      </c>
      <c r="AD24" s="7">
        <f>+'M_Costo Gestione'!AI11</f>
        <v>500</v>
      </c>
      <c r="AE24" s="7">
        <f>+'M_Costo Gestione'!AJ11</f>
        <v>500</v>
      </c>
      <c r="AF24" s="7">
        <f>+'M_Costo Gestione'!AK11</f>
        <v>500</v>
      </c>
      <c r="AG24" s="7">
        <f>+'M_Costo Gestione'!AL11</f>
        <v>500</v>
      </c>
      <c r="AH24" s="7">
        <f>+'M_Costo Gestione'!AM11</f>
        <v>500</v>
      </c>
      <c r="AI24" s="7">
        <f>+'M_Costo Gestione'!AN11</f>
        <v>500</v>
      </c>
      <c r="AJ24" s="7">
        <f>+'M_Costo Gestione'!AO11</f>
        <v>500</v>
      </c>
      <c r="AK24" s="7">
        <f>+'M_Costo Gestione'!AP11</f>
        <v>500</v>
      </c>
      <c r="AL24" s="7">
        <f>+'M_Costo Gestione'!AQ11</f>
        <v>500</v>
      </c>
      <c r="AN24" s="24">
        <f t="shared" ref="AN24:AN44" si="28">+SUM(C24:N24)</f>
        <v>6000</v>
      </c>
      <c r="AO24" s="24">
        <f t="shared" ref="AO24:AO44" si="29">+SUM(O24:Z24)</f>
        <v>6000</v>
      </c>
      <c r="AP24" s="24">
        <f t="shared" ref="AP24:AP44" si="30">+SUM(AA24:AL24)</f>
        <v>6000</v>
      </c>
    </row>
    <row r="25" spans="2:42" x14ac:dyDescent="0.3">
      <c r="B25" s="20" t="str">
        <f>+'M_Costo Gestione'!C12</f>
        <v xml:space="preserve">    - spese di trasporto</v>
      </c>
      <c r="C25" s="7">
        <f>+'M_Costo Gestione'!H12</f>
        <v>100</v>
      </c>
      <c r="D25" s="7">
        <f>+'M_Costo Gestione'!I12</f>
        <v>100</v>
      </c>
      <c r="E25" s="7">
        <f>+'M_Costo Gestione'!J12</f>
        <v>100</v>
      </c>
      <c r="F25" s="7">
        <f>+'M_Costo Gestione'!K12</f>
        <v>100</v>
      </c>
      <c r="G25" s="7">
        <f>+'M_Costo Gestione'!L12</f>
        <v>100</v>
      </c>
      <c r="H25" s="7">
        <f>+'M_Costo Gestione'!M12</f>
        <v>100</v>
      </c>
      <c r="I25" s="7">
        <f>+'M_Costo Gestione'!N12</f>
        <v>100</v>
      </c>
      <c r="J25" s="7">
        <f>+'M_Costo Gestione'!O12</f>
        <v>100</v>
      </c>
      <c r="K25" s="7">
        <f>+'M_Costo Gestione'!P12</f>
        <v>100</v>
      </c>
      <c r="L25" s="7">
        <f>+'M_Costo Gestione'!Q12</f>
        <v>100</v>
      </c>
      <c r="M25" s="7">
        <f>+'M_Costo Gestione'!R12</f>
        <v>100</v>
      </c>
      <c r="N25" s="7">
        <f>+'M_Costo Gestione'!S12</f>
        <v>100</v>
      </c>
      <c r="O25" s="7">
        <f>+'M_Costo Gestione'!T12</f>
        <v>100</v>
      </c>
      <c r="P25" s="7">
        <f>+'M_Costo Gestione'!U12</f>
        <v>100</v>
      </c>
      <c r="Q25" s="7">
        <f>+'M_Costo Gestione'!V12</f>
        <v>100</v>
      </c>
      <c r="R25" s="7">
        <f>+'M_Costo Gestione'!W12</f>
        <v>100</v>
      </c>
      <c r="S25" s="7">
        <f>+'M_Costo Gestione'!X12</f>
        <v>100</v>
      </c>
      <c r="T25" s="7">
        <f>+'M_Costo Gestione'!Y12</f>
        <v>100</v>
      </c>
      <c r="U25" s="7">
        <f>+'M_Costo Gestione'!Z12</f>
        <v>100</v>
      </c>
      <c r="V25" s="7">
        <f>+'M_Costo Gestione'!AA12</f>
        <v>100</v>
      </c>
      <c r="W25" s="7">
        <f>+'M_Costo Gestione'!AB12</f>
        <v>100</v>
      </c>
      <c r="X25" s="7">
        <f>+'M_Costo Gestione'!AC12</f>
        <v>100</v>
      </c>
      <c r="Y25" s="7">
        <f>+'M_Costo Gestione'!AD12</f>
        <v>100</v>
      </c>
      <c r="Z25" s="7">
        <f>+'M_Costo Gestione'!AE12</f>
        <v>100</v>
      </c>
      <c r="AA25" s="7">
        <f>+'M_Costo Gestione'!AF12</f>
        <v>100</v>
      </c>
      <c r="AB25" s="7">
        <f>+'M_Costo Gestione'!AG12</f>
        <v>100</v>
      </c>
      <c r="AC25" s="7">
        <f>+'M_Costo Gestione'!AH12</f>
        <v>100</v>
      </c>
      <c r="AD25" s="7">
        <f>+'M_Costo Gestione'!AI12</f>
        <v>100</v>
      </c>
      <c r="AE25" s="7">
        <f>+'M_Costo Gestione'!AJ12</f>
        <v>100</v>
      </c>
      <c r="AF25" s="7">
        <f>+'M_Costo Gestione'!AK12</f>
        <v>100</v>
      </c>
      <c r="AG25" s="7">
        <f>+'M_Costo Gestione'!AL12</f>
        <v>100</v>
      </c>
      <c r="AH25" s="7">
        <f>+'M_Costo Gestione'!AM12</f>
        <v>100</v>
      </c>
      <c r="AI25" s="7">
        <f>+'M_Costo Gestione'!AN12</f>
        <v>100</v>
      </c>
      <c r="AJ25" s="7">
        <f>+'M_Costo Gestione'!AO12</f>
        <v>100</v>
      </c>
      <c r="AK25" s="7">
        <f>+'M_Costo Gestione'!AP12</f>
        <v>100</v>
      </c>
      <c r="AL25" s="7">
        <f>+'M_Costo Gestione'!AQ12</f>
        <v>100</v>
      </c>
      <c r="AN25" s="24">
        <f t="shared" si="28"/>
        <v>1200</v>
      </c>
      <c r="AO25" s="24">
        <f t="shared" si="29"/>
        <v>1200</v>
      </c>
      <c r="AP25" s="24">
        <f t="shared" si="30"/>
        <v>1200</v>
      </c>
    </row>
    <row r="26" spans="2:42" x14ac:dyDescent="0.3">
      <c r="B26" s="20" t="str">
        <f>+'M_Costo Gestione'!C13</f>
        <v xml:space="preserve">    - lavorazioni presso terzi</v>
      </c>
      <c r="C26" s="7">
        <f>+'M_Costo Gestione'!H13</f>
        <v>0</v>
      </c>
      <c r="D26" s="7">
        <f>+'M_Costo Gestione'!I13</f>
        <v>0</v>
      </c>
      <c r="E26" s="7">
        <f>+'M_Costo Gestione'!J13</f>
        <v>0</v>
      </c>
      <c r="F26" s="7">
        <f>+'M_Costo Gestione'!K13</f>
        <v>0</v>
      </c>
      <c r="G26" s="7">
        <f>+'M_Costo Gestione'!L13</f>
        <v>0</v>
      </c>
      <c r="H26" s="7">
        <f>+'M_Costo Gestione'!M13</f>
        <v>0</v>
      </c>
      <c r="I26" s="7">
        <f>+'M_Costo Gestione'!N13</f>
        <v>0</v>
      </c>
      <c r="J26" s="7">
        <f>+'M_Costo Gestione'!O13</f>
        <v>0</v>
      </c>
      <c r="K26" s="7">
        <f>+'M_Costo Gestione'!P13</f>
        <v>0</v>
      </c>
      <c r="L26" s="7">
        <f>+'M_Costo Gestione'!Q13</f>
        <v>0</v>
      </c>
      <c r="M26" s="7">
        <f>+'M_Costo Gestione'!R13</f>
        <v>0</v>
      </c>
      <c r="N26" s="7">
        <f>+'M_Costo Gestione'!S13</f>
        <v>0</v>
      </c>
      <c r="O26" s="7">
        <f>+'M_Costo Gestione'!T13</f>
        <v>0</v>
      </c>
      <c r="P26" s="7">
        <f>+'M_Costo Gestione'!U13</f>
        <v>0</v>
      </c>
      <c r="Q26" s="7">
        <f>+'M_Costo Gestione'!V13</f>
        <v>0</v>
      </c>
      <c r="R26" s="7">
        <f>+'M_Costo Gestione'!W13</f>
        <v>0</v>
      </c>
      <c r="S26" s="7">
        <f>+'M_Costo Gestione'!X13</f>
        <v>0</v>
      </c>
      <c r="T26" s="7">
        <f>+'M_Costo Gestione'!Y13</f>
        <v>0</v>
      </c>
      <c r="U26" s="7">
        <f>+'M_Costo Gestione'!Z13</f>
        <v>0</v>
      </c>
      <c r="V26" s="7">
        <f>+'M_Costo Gestione'!AA13</f>
        <v>0</v>
      </c>
      <c r="W26" s="7">
        <f>+'M_Costo Gestione'!AB13</f>
        <v>0</v>
      </c>
      <c r="X26" s="7">
        <f>+'M_Costo Gestione'!AC13</f>
        <v>0</v>
      </c>
      <c r="Y26" s="7">
        <f>+'M_Costo Gestione'!AD13</f>
        <v>0</v>
      </c>
      <c r="Z26" s="7">
        <f>+'M_Costo Gestione'!AE13</f>
        <v>0</v>
      </c>
      <c r="AA26" s="7">
        <f>+'M_Costo Gestione'!AF13</f>
        <v>0</v>
      </c>
      <c r="AB26" s="7">
        <f>+'M_Costo Gestione'!AG13</f>
        <v>0</v>
      </c>
      <c r="AC26" s="7">
        <f>+'M_Costo Gestione'!AH13</f>
        <v>0</v>
      </c>
      <c r="AD26" s="7">
        <f>+'M_Costo Gestione'!AI13</f>
        <v>0</v>
      </c>
      <c r="AE26" s="7">
        <f>+'M_Costo Gestione'!AJ13</f>
        <v>0</v>
      </c>
      <c r="AF26" s="7">
        <f>+'M_Costo Gestione'!AK13</f>
        <v>0</v>
      </c>
      <c r="AG26" s="7">
        <f>+'M_Costo Gestione'!AL13</f>
        <v>0</v>
      </c>
      <c r="AH26" s="7">
        <f>+'M_Costo Gestione'!AM13</f>
        <v>0</v>
      </c>
      <c r="AI26" s="7">
        <f>+'M_Costo Gestione'!AN13</f>
        <v>0</v>
      </c>
      <c r="AJ26" s="7">
        <f>+'M_Costo Gestione'!AO13</f>
        <v>0</v>
      </c>
      <c r="AK26" s="7">
        <f>+'M_Costo Gestione'!AP13</f>
        <v>0</v>
      </c>
      <c r="AL26" s="7">
        <f>+'M_Costo Gestione'!AQ13</f>
        <v>0</v>
      </c>
      <c r="AN26" s="24">
        <f t="shared" si="28"/>
        <v>0</v>
      </c>
      <c r="AO26" s="24">
        <f t="shared" si="29"/>
        <v>0</v>
      </c>
      <c r="AP26" s="24">
        <f t="shared" si="30"/>
        <v>0</v>
      </c>
    </row>
    <row r="27" spans="2:42" x14ac:dyDescent="0.3">
      <c r="B27" s="20" t="str">
        <f>+'M_Costo Gestione'!C14</f>
        <v xml:space="preserve">    - consulenze tecnico-produttive</v>
      </c>
      <c r="C27" s="7">
        <f>+'M_Costo Gestione'!H14</f>
        <v>150</v>
      </c>
      <c r="D27" s="7">
        <f>+'M_Costo Gestione'!I14</f>
        <v>150</v>
      </c>
      <c r="E27" s="7">
        <f>+'M_Costo Gestione'!J14</f>
        <v>150</v>
      </c>
      <c r="F27" s="7">
        <f>+'M_Costo Gestione'!K14</f>
        <v>150</v>
      </c>
      <c r="G27" s="7">
        <f>+'M_Costo Gestione'!L14</f>
        <v>150</v>
      </c>
      <c r="H27" s="7">
        <f>+'M_Costo Gestione'!M14</f>
        <v>150</v>
      </c>
      <c r="I27" s="7">
        <f>+'M_Costo Gestione'!N14</f>
        <v>150</v>
      </c>
      <c r="J27" s="7">
        <f>+'M_Costo Gestione'!O14</f>
        <v>150</v>
      </c>
      <c r="K27" s="7">
        <f>+'M_Costo Gestione'!P14</f>
        <v>150</v>
      </c>
      <c r="L27" s="7">
        <f>+'M_Costo Gestione'!Q14</f>
        <v>150</v>
      </c>
      <c r="M27" s="7">
        <f>+'M_Costo Gestione'!R14</f>
        <v>150</v>
      </c>
      <c r="N27" s="7">
        <f>+'M_Costo Gestione'!S14</f>
        <v>150</v>
      </c>
      <c r="O27" s="7">
        <f>+'M_Costo Gestione'!T14</f>
        <v>150</v>
      </c>
      <c r="P27" s="7">
        <f>+'M_Costo Gestione'!U14</f>
        <v>150</v>
      </c>
      <c r="Q27" s="7">
        <f>+'M_Costo Gestione'!V14</f>
        <v>150</v>
      </c>
      <c r="R27" s="7">
        <f>+'M_Costo Gestione'!W14</f>
        <v>150</v>
      </c>
      <c r="S27" s="7">
        <f>+'M_Costo Gestione'!X14</f>
        <v>150</v>
      </c>
      <c r="T27" s="7">
        <f>+'M_Costo Gestione'!Y14</f>
        <v>150</v>
      </c>
      <c r="U27" s="7">
        <f>+'M_Costo Gestione'!Z14</f>
        <v>150</v>
      </c>
      <c r="V27" s="7">
        <f>+'M_Costo Gestione'!AA14</f>
        <v>150</v>
      </c>
      <c r="W27" s="7">
        <f>+'M_Costo Gestione'!AB14</f>
        <v>150</v>
      </c>
      <c r="X27" s="7">
        <f>+'M_Costo Gestione'!AC14</f>
        <v>150</v>
      </c>
      <c r="Y27" s="7">
        <f>+'M_Costo Gestione'!AD14</f>
        <v>150</v>
      </c>
      <c r="Z27" s="7">
        <f>+'M_Costo Gestione'!AE14</f>
        <v>150</v>
      </c>
      <c r="AA27" s="7">
        <f>+'M_Costo Gestione'!AF14</f>
        <v>150</v>
      </c>
      <c r="AB27" s="7">
        <f>+'M_Costo Gestione'!AG14</f>
        <v>150</v>
      </c>
      <c r="AC27" s="7">
        <f>+'M_Costo Gestione'!AH14</f>
        <v>150</v>
      </c>
      <c r="AD27" s="7">
        <f>+'M_Costo Gestione'!AI14</f>
        <v>150</v>
      </c>
      <c r="AE27" s="7">
        <f>+'M_Costo Gestione'!AJ14</f>
        <v>150</v>
      </c>
      <c r="AF27" s="7">
        <f>+'M_Costo Gestione'!AK14</f>
        <v>150</v>
      </c>
      <c r="AG27" s="7">
        <f>+'M_Costo Gestione'!AL14</f>
        <v>150</v>
      </c>
      <c r="AH27" s="7">
        <f>+'M_Costo Gestione'!AM14</f>
        <v>150</v>
      </c>
      <c r="AI27" s="7">
        <f>+'M_Costo Gestione'!AN14</f>
        <v>150</v>
      </c>
      <c r="AJ27" s="7">
        <f>+'M_Costo Gestione'!AO14</f>
        <v>150</v>
      </c>
      <c r="AK27" s="7">
        <f>+'M_Costo Gestione'!AP14</f>
        <v>150</v>
      </c>
      <c r="AL27" s="7">
        <f>+'M_Costo Gestione'!AQ14</f>
        <v>150</v>
      </c>
      <c r="AN27" s="24">
        <f t="shared" si="28"/>
        <v>1800</v>
      </c>
      <c r="AO27" s="24">
        <f t="shared" si="29"/>
        <v>1800</v>
      </c>
      <c r="AP27" s="24">
        <f t="shared" si="30"/>
        <v>1800</v>
      </c>
    </row>
    <row r="28" spans="2:42" x14ac:dyDescent="0.3">
      <c r="B28" s="20" t="str">
        <f>+'M_Costo Gestione'!C15</f>
        <v xml:space="preserve">    - manutenzioni industriali</v>
      </c>
      <c r="C28" s="7">
        <f>+'M_Costo Gestione'!H15</f>
        <v>100</v>
      </c>
      <c r="D28" s="7">
        <f>+'M_Costo Gestione'!I15</f>
        <v>100</v>
      </c>
      <c r="E28" s="7">
        <f>+'M_Costo Gestione'!J15</f>
        <v>100</v>
      </c>
      <c r="F28" s="7">
        <f>+'M_Costo Gestione'!K15</f>
        <v>100</v>
      </c>
      <c r="G28" s="7">
        <f>+'M_Costo Gestione'!L15</f>
        <v>100</v>
      </c>
      <c r="H28" s="7">
        <f>+'M_Costo Gestione'!M15</f>
        <v>100</v>
      </c>
      <c r="I28" s="7">
        <f>+'M_Costo Gestione'!N15</f>
        <v>100</v>
      </c>
      <c r="J28" s="7">
        <f>+'M_Costo Gestione'!O15</f>
        <v>100</v>
      </c>
      <c r="K28" s="7">
        <f>+'M_Costo Gestione'!P15</f>
        <v>100</v>
      </c>
      <c r="L28" s="7">
        <f>+'M_Costo Gestione'!Q15</f>
        <v>100</v>
      </c>
      <c r="M28" s="7">
        <f>+'M_Costo Gestione'!R15</f>
        <v>100</v>
      </c>
      <c r="N28" s="7">
        <f>+'M_Costo Gestione'!S15</f>
        <v>100</v>
      </c>
      <c r="O28" s="7">
        <f>+'M_Costo Gestione'!T15</f>
        <v>100</v>
      </c>
      <c r="P28" s="7">
        <f>+'M_Costo Gestione'!U15</f>
        <v>100</v>
      </c>
      <c r="Q28" s="7">
        <f>+'M_Costo Gestione'!V15</f>
        <v>100</v>
      </c>
      <c r="R28" s="7">
        <f>+'M_Costo Gestione'!W15</f>
        <v>100</v>
      </c>
      <c r="S28" s="7">
        <f>+'M_Costo Gestione'!X15</f>
        <v>100</v>
      </c>
      <c r="T28" s="7">
        <f>+'M_Costo Gestione'!Y15</f>
        <v>100</v>
      </c>
      <c r="U28" s="7">
        <f>+'M_Costo Gestione'!Z15</f>
        <v>100</v>
      </c>
      <c r="V28" s="7">
        <f>+'M_Costo Gestione'!AA15</f>
        <v>100</v>
      </c>
      <c r="W28" s="7">
        <f>+'M_Costo Gestione'!AB15</f>
        <v>100</v>
      </c>
      <c r="X28" s="7">
        <f>+'M_Costo Gestione'!AC15</f>
        <v>100</v>
      </c>
      <c r="Y28" s="7">
        <f>+'M_Costo Gestione'!AD15</f>
        <v>100</v>
      </c>
      <c r="Z28" s="7">
        <f>+'M_Costo Gestione'!AE15</f>
        <v>100</v>
      </c>
      <c r="AA28" s="7">
        <f>+'M_Costo Gestione'!AF15</f>
        <v>100</v>
      </c>
      <c r="AB28" s="7">
        <f>+'M_Costo Gestione'!AG15</f>
        <v>100</v>
      </c>
      <c r="AC28" s="7">
        <f>+'M_Costo Gestione'!AH15</f>
        <v>100</v>
      </c>
      <c r="AD28" s="7">
        <f>+'M_Costo Gestione'!AI15</f>
        <v>100</v>
      </c>
      <c r="AE28" s="7">
        <f>+'M_Costo Gestione'!AJ15</f>
        <v>100</v>
      </c>
      <c r="AF28" s="7">
        <f>+'M_Costo Gestione'!AK15</f>
        <v>100</v>
      </c>
      <c r="AG28" s="7">
        <f>+'M_Costo Gestione'!AL15</f>
        <v>100</v>
      </c>
      <c r="AH28" s="7">
        <f>+'M_Costo Gestione'!AM15</f>
        <v>100</v>
      </c>
      <c r="AI28" s="7">
        <f>+'M_Costo Gestione'!AN15</f>
        <v>100</v>
      </c>
      <c r="AJ28" s="7">
        <f>+'M_Costo Gestione'!AO15</f>
        <v>100</v>
      </c>
      <c r="AK28" s="7">
        <f>+'M_Costo Gestione'!AP15</f>
        <v>100</v>
      </c>
      <c r="AL28" s="7">
        <f>+'M_Costo Gestione'!AQ15</f>
        <v>100</v>
      </c>
      <c r="AN28" s="24">
        <f t="shared" si="28"/>
        <v>1200</v>
      </c>
      <c r="AO28" s="24">
        <f t="shared" si="29"/>
        <v>1200</v>
      </c>
      <c r="AP28" s="24">
        <f t="shared" si="30"/>
        <v>1200</v>
      </c>
    </row>
    <row r="29" spans="2:42" x14ac:dyDescent="0.3">
      <c r="B29" s="20" t="str">
        <f>+'M_Costo Gestione'!C16</f>
        <v xml:space="preserve">    - servizi vari</v>
      </c>
      <c r="C29" s="7">
        <f>+'M_Costo Gestione'!H16</f>
        <v>0</v>
      </c>
      <c r="D29" s="7">
        <f>+'M_Costo Gestione'!I16</f>
        <v>0</v>
      </c>
      <c r="E29" s="7">
        <f>+'M_Costo Gestione'!J16</f>
        <v>0</v>
      </c>
      <c r="F29" s="7">
        <f>+'M_Costo Gestione'!K16</f>
        <v>0</v>
      </c>
      <c r="G29" s="7">
        <f>+'M_Costo Gestione'!L16</f>
        <v>0</v>
      </c>
      <c r="H29" s="7">
        <f>+'M_Costo Gestione'!M16</f>
        <v>0</v>
      </c>
      <c r="I29" s="7">
        <f>+'M_Costo Gestione'!N16</f>
        <v>0</v>
      </c>
      <c r="J29" s="7">
        <f>+'M_Costo Gestione'!O16</f>
        <v>0</v>
      </c>
      <c r="K29" s="7">
        <f>+'M_Costo Gestione'!P16</f>
        <v>0</v>
      </c>
      <c r="L29" s="7">
        <f>+'M_Costo Gestione'!Q16</f>
        <v>0</v>
      </c>
      <c r="M29" s="7">
        <f>+'M_Costo Gestione'!R16</f>
        <v>0</v>
      </c>
      <c r="N29" s="7">
        <f>+'M_Costo Gestione'!S16</f>
        <v>0</v>
      </c>
      <c r="O29" s="7">
        <f>+'M_Costo Gestione'!T16</f>
        <v>0</v>
      </c>
      <c r="P29" s="7">
        <f>+'M_Costo Gestione'!U16</f>
        <v>0</v>
      </c>
      <c r="Q29" s="7">
        <f>+'M_Costo Gestione'!V16</f>
        <v>0</v>
      </c>
      <c r="R29" s="7">
        <f>+'M_Costo Gestione'!W16</f>
        <v>0</v>
      </c>
      <c r="S29" s="7">
        <f>+'M_Costo Gestione'!X16</f>
        <v>0</v>
      </c>
      <c r="T29" s="7">
        <f>+'M_Costo Gestione'!Y16</f>
        <v>0</v>
      </c>
      <c r="U29" s="7">
        <f>+'M_Costo Gestione'!Z16</f>
        <v>0</v>
      </c>
      <c r="V29" s="7">
        <f>+'M_Costo Gestione'!AA16</f>
        <v>0</v>
      </c>
      <c r="W29" s="7">
        <f>+'M_Costo Gestione'!AB16</f>
        <v>0</v>
      </c>
      <c r="X29" s="7">
        <f>+'M_Costo Gestione'!AC16</f>
        <v>0</v>
      </c>
      <c r="Y29" s="7">
        <f>+'M_Costo Gestione'!AD16</f>
        <v>0</v>
      </c>
      <c r="Z29" s="7">
        <f>+'M_Costo Gestione'!AE16</f>
        <v>0</v>
      </c>
      <c r="AA29" s="7">
        <f>+'M_Costo Gestione'!AF16</f>
        <v>0</v>
      </c>
      <c r="AB29" s="7">
        <f>+'M_Costo Gestione'!AG16</f>
        <v>0</v>
      </c>
      <c r="AC29" s="7">
        <f>+'M_Costo Gestione'!AH16</f>
        <v>0</v>
      </c>
      <c r="AD29" s="7">
        <f>+'M_Costo Gestione'!AI16</f>
        <v>0</v>
      </c>
      <c r="AE29" s="7">
        <f>+'M_Costo Gestione'!AJ16</f>
        <v>0</v>
      </c>
      <c r="AF29" s="7">
        <f>+'M_Costo Gestione'!AK16</f>
        <v>0</v>
      </c>
      <c r="AG29" s="7">
        <f>+'M_Costo Gestione'!AL16</f>
        <v>0</v>
      </c>
      <c r="AH29" s="7">
        <f>+'M_Costo Gestione'!AM16</f>
        <v>0</v>
      </c>
      <c r="AI29" s="7">
        <f>+'M_Costo Gestione'!AN16</f>
        <v>0</v>
      </c>
      <c r="AJ29" s="7">
        <f>+'M_Costo Gestione'!AO16</f>
        <v>0</v>
      </c>
      <c r="AK29" s="7">
        <f>+'M_Costo Gestione'!AP16</f>
        <v>0</v>
      </c>
      <c r="AL29" s="7">
        <f>+'M_Costo Gestione'!AQ16</f>
        <v>0</v>
      </c>
      <c r="AN29" s="24">
        <f t="shared" si="28"/>
        <v>0</v>
      </c>
      <c r="AO29" s="24">
        <f t="shared" si="29"/>
        <v>0</v>
      </c>
      <c r="AP29" s="24">
        <f t="shared" si="30"/>
        <v>0</v>
      </c>
    </row>
    <row r="30" spans="2:42" x14ac:dyDescent="0.3">
      <c r="B30" s="20" t="str">
        <f>+'M_Costo Gestione'!C17</f>
        <v xml:space="preserve">    - canoni </v>
      </c>
      <c r="C30" s="7">
        <f>+'M_Costo Gestione'!H17</f>
        <v>120</v>
      </c>
      <c r="D30" s="7">
        <f>+'M_Costo Gestione'!I17</f>
        <v>120</v>
      </c>
      <c r="E30" s="7">
        <f>+'M_Costo Gestione'!J17</f>
        <v>120</v>
      </c>
      <c r="F30" s="7">
        <f>+'M_Costo Gestione'!K17</f>
        <v>120</v>
      </c>
      <c r="G30" s="7">
        <f>+'M_Costo Gestione'!L17</f>
        <v>120</v>
      </c>
      <c r="H30" s="7">
        <f>+'M_Costo Gestione'!M17</f>
        <v>120</v>
      </c>
      <c r="I30" s="7">
        <f>+'M_Costo Gestione'!N17</f>
        <v>120</v>
      </c>
      <c r="J30" s="7">
        <f>+'M_Costo Gestione'!O17</f>
        <v>120</v>
      </c>
      <c r="K30" s="7">
        <f>+'M_Costo Gestione'!P17</f>
        <v>120</v>
      </c>
      <c r="L30" s="7">
        <f>+'M_Costo Gestione'!Q17</f>
        <v>120</v>
      </c>
      <c r="M30" s="7">
        <f>+'M_Costo Gestione'!R17</f>
        <v>120</v>
      </c>
      <c r="N30" s="7">
        <f>+'M_Costo Gestione'!S17</f>
        <v>120</v>
      </c>
      <c r="O30" s="7">
        <f>+'M_Costo Gestione'!T17</f>
        <v>120</v>
      </c>
      <c r="P30" s="7">
        <f>+'M_Costo Gestione'!U17</f>
        <v>120</v>
      </c>
      <c r="Q30" s="7">
        <f>+'M_Costo Gestione'!V17</f>
        <v>120</v>
      </c>
      <c r="R30" s="7">
        <f>+'M_Costo Gestione'!W17</f>
        <v>120</v>
      </c>
      <c r="S30" s="7">
        <f>+'M_Costo Gestione'!X17</f>
        <v>120</v>
      </c>
      <c r="T30" s="7">
        <f>+'M_Costo Gestione'!Y17</f>
        <v>120</v>
      </c>
      <c r="U30" s="7">
        <f>+'M_Costo Gestione'!Z17</f>
        <v>120</v>
      </c>
      <c r="V30" s="7">
        <f>+'M_Costo Gestione'!AA17</f>
        <v>120</v>
      </c>
      <c r="W30" s="7">
        <f>+'M_Costo Gestione'!AB17</f>
        <v>120</v>
      </c>
      <c r="X30" s="7">
        <f>+'M_Costo Gestione'!AC17</f>
        <v>120</v>
      </c>
      <c r="Y30" s="7">
        <f>+'M_Costo Gestione'!AD17</f>
        <v>120</v>
      </c>
      <c r="Z30" s="7">
        <f>+'M_Costo Gestione'!AE17</f>
        <v>120</v>
      </c>
      <c r="AA30" s="7">
        <f>+'M_Costo Gestione'!AF17</f>
        <v>120</v>
      </c>
      <c r="AB30" s="7">
        <f>+'M_Costo Gestione'!AG17</f>
        <v>120</v>
      </c>
      <c r="AC30" s="7">
        <f>+'M_Costo Gestione'!AH17</f>
        <v>120</v>
      </c>
      <c r="AD30" s="7">
        <f>+'M_Costo Gestione'!AI17</f>
        <v>120</v>
      </c>
      <c r="AE30" s="7">
        <f>+'M_Costo Gestione'!AJ17</f>
        <v>120</v>
      </c>
      <c r="AF30" s="7">
        <f>+'M_Costo Gestione'!AK17</f>
        <v>120</v>
      </c>
      <c r="AG30" s="7">
        <f>+'M_Costo Gestione'!AL17</f>
        <v>120</v>
      </c>
      <c r="AH30" s="7">
        <f>+'M_Costo Gestione'!AM17</f>
        <v>120</v>
      </c>
      <c r="AI30" s="7">
        <f>+'M_Costo Gestione'!AN17</f>
        <v>120</v>
      </c>
      <c r="AJ30" s="7">
        <f>+'M_Costo Gestione'!AO17</f>
        <v>120</v>
      </c>
      <c r="AK30" s="7">
        <f>+'M_Costo Gestione'!AP17</f>
        <v>120</v>
      </c>
      <c r="AL30" s="7">
        <f>+'M_Costo Gestione'!AQ17</f>
        <v>120</v>
      </c>
      <c r="AN30" s="24">
        <f t="shared" si="28"/>
        <v>1440</v>
      </c>
      <c r="AO30" s="24">
        <f t="shared" si="29"/>
        <v>1440</v>
      </c>
      <c r="AP30" s="24">
        <f t="shared" si="30"/>
        <v>1440</v>
      </c>
    </row>
    <row r="31" spans="2:42" x14ac:dyDescent="0.3">
      <c r="B31" s="20" t="str">
        <f>+'M_Costo Gestione'!C18</f>
        <v xml:space="preserve">    - cancelleria</v>
      </c>
      <c r="C31" s="7">
        <f>+'M_Costo Gestione'!H18</f>
        <v>30</v>
      </c>
      <c r="D31" s="7">
        <f>+'M_Costo Gestione'!I18</f>
        <v>30</v>
      </c>
      <c r="E31" s="7">
        <f>+'M_Costo Gestione'!J18</f>
        <v>30</v>
      </c>
      <c r="F31" s="7">
        <f>+'M_Costo Gestione'!K18</f>
        <v>30</v>
      </c>
      <c r="G31" s="7">
        <f>+'M_Costo Gestione'!L18</f>
        <v>30</v>
      </c>
      <c r="H31" s="7">
        <f>+'M_Costo Gestione'!M18</f>
        <v>30</v>
      </c>
      <c r="I31" s="7">
        <f>+'M_Costo Gestione'!N18</f>
        <v>30</v>
      </c>
      <c r="J31" s="7">
        <f>+'M_Costo Gestione'!O18</f>
        <v>30</v>
      </c>
      <c r="K31" s="7">
        <f>+'M_Costo Gestione'!P18</f>
        <v>30</v>
      </c>
      <c r="L31" s="7">
        <f>+'M_Costo Gestione'!Q18</f>
        <v>30</v>
      </c>
      <c r="M31" s="7">
        <f>+'M_Costo Gestione'!R18</f>
        <v>30</v>
      </c>
      <c r="N31" s="7">
        <f>+'M_Costo Gestione'!S18</f>
        <v>30</v>
      </c>
      <c r="O31" s="7">
        <f>+'M_Costo Gestione'!T18</f>
        <v>30</v>
      </c>
      <c r="P31" s="7">
        <f>+'M_Costo Gestione'!U18</f>
        <v>30</v>
      </c>
      <c r="Q31" s="7">
        <f>+'M_Costo Gestione'!V18</f>
        <v>30</v>
      </c>
      <c r="R31" s="7">
        <f>+'M_Costo Gestione'!W18</f>
        <v>30</v>
      </c>
      <c r="S31" s="7">
        <f>+'M_Costo Gestione'!X18</f>
        <v>30</v>
      </c>
      <c r="T31" s="7">
        <f>+'M_Costo Gestione'!Y18</f>
        <v>30</v>
      </c>
      <c r="U31" s="7">
        <f>+'M_Costo Gestione'!Z18</f>
        <v>30</v>
      </c>
      <c r="V31" s="7">
        <f>+'M_Costo Gestione'!AA18</f>
        <v>30</v>
      </c>
      <c r="W31" s="7">
        <f>+'M_Costo Gestione'!AB18</f>
        <v>30</v>
      </c>
      <c r="X31" s="7">
        <f>+'M_Costo Gestione'!AC18</f>
        <v>30</v>
      </c>
      <c r="Y31" s="7">
        <f>+'M_Costo Gestione'!AD18</f>
        <v>30</v>
      </c>
      <c r="Z31" s="7">
        <f>+'M_Costo Gestione'!AE18</f>
        <v>30</v>
      </c>
      <c r="AA31" s="7">
        <f>+'M_Costo Gestione'!AF18</f>
        <v>30</v>
      </c>
      <c r="AB31" s="7">
        <f>+'M_Costo Gestione'!AG18</f>
        <v>30</v>
      </c>
      <c r="AC31" s="7">
        <f>+'M_Costo Gestione'!AH18</f>
        <v>30</v>
      </c>
      <c r="AD31" s="7">
        <f>+'M_Costo Gestione'!AI18</f>
        <v>30</v>
      </c>
      <c r="AE31" s="7">
        <f>+'M_Costo Gestione'!AJ18</f>
        <v>30</v>
      </c>
      <c r="AF31" s="7">
        <f>+'M_Costo Gestione'!AK18</f>
        <v>30</v>
      </c>
      <c r="AG31" s="7">
        <f>+'M_Costo Gestione'!AL18</f>
        <v>30</v>
      </c>
      <c r="AH31" s="7">
        <f>+'M_Costo Gestione'!AM18</f>
        <v>30</v>
      </c>
      <c r="AI31" s="7">
        <f>+'M_Costo Gestione'!AN18</f>
        <v>30</v>
      </c>
      <c r="AJ31" s="7">
        <f>+'M_Costo Gestione'!AO18</f>
        <v>30</v>
      </c>
      <c r="AK31" s="7">
        <f>+'M_Costo Gestione'!AP18</f>
        <v>30</v>
      </c>
      <c r="AL31" s="7">
        <f>+'M_Costo Gestione'!AQ18</f>
        <v>30</v>
      </c>
      <c r="AN31" s="24">
        <f t="shared" si="28"/>
        <v>360</v>
      </c>
      <c r="AO31" s="24">
        <f t="shared" si="29"/>
        <v>360</v>
      </c>
      <c r="AP31" s="24">
        <f t="shared" si="30"/>
        <v>360</v>
      </c>
    </row>
    <row r="32" spans="2:42" x14ac:dyDescent="0.3">
      <c r="B32" s="20" t="str">
        <f>+'M_Costo Gestione'!C19</f>
        <v xml:space="preserve">    - spese di trasporto</v>
      </c>
      <c r="C32" s="7">
        <f>+'M_Costo Gestione'!H19</f>
        <v>0</v>
      </c>
      <c r="D32" s="7">
        <f>+'M_Costo Gestione'!I19</f>
        <v>0</v>
      </c>
      <c r="E32" s="7">
        <f>+'M_Costo Gestione'!J19</f>
        <v>0</v>
      </c>
      <c r="F32" s="7">
        <f>+'M_Costo Gestione'!K19</f>
        <v>0</v>
      </c>
      <c r="G32" s="7">
        <f>+'M_Costo Gestione'!L19</f>
        <v>0</v>
      </c>
      <c r="H32" s="7">
        <f>+'M_Costo Gestione'!M19</f>
        <v>0</v>
      </c>
      <c r="I32" s="7">
        <f>+'M_Costo Gestione'!N19</f>
        <v>0</v>
      </c>
      <c r="J32" s="7">
        <f>+'M_Costo Gestione'!O19</f>
        <v>0</v>
      </c>
      <c r="K32" s="7">
        <f>+'M_Costo Gestione'!P19</f>
        <v>0</v>
      </c>
      <c r="L32" s="7">
        <f>+'M_Costo Gestione'!Q19</f>
        <v>0</v>
      </c>
      <c r="M32" s="7">
        <f>+'M_Costo Gestione'!R19</f>
        <v>0</v>
      </c>
      <c r="N32" s="7">
        <f>+'M_Costo Gestione'!S19</f>
        <v>0</v>
      </c>
      <c r="O32" s="7">
        <f>+'M_Costo Gestione'!T19</f>
        <v>0</v>
      </c>
      <c r="P32" s="7">
        <f>+'M_Costo Gestione'!U19</f>
        <v>0</v>
      </c>
      <c r="Q32" s="7">
        <f>+'M_Costo Gestione'!V19</f>
        <v>0</v>
      </c>
      <c r="R32" s="7">
        <f>+'M_Costo Gestione'!W19</f>
        <v>0</v>
      </c>
      <c r="S32" s="7">
        <f>+'M_Costo Gestione'!X19</f>
        <v>0</v>
      </c>
      <c r="T32" s="7">
        <f>+'M_Costo Gestione'!Y19</f>
        <v>0</v>
      </c>
      <c r="U32" s="7">
        <f>+'M_Costo Gestione'!Z19</f>
        <v>0</v>
      </c>
      <c r="V32" s="7">
        <f>+'M_Costo Gestione'!AA19</f>
        <v>0</v>
      </c>
      <c r="W32" s="7">
        <f>+'M_Costo Gestione'!AB19</f>
        <v>0</v>
      </c>
      <c r="X32" s="7">
        <f>+'M_Costo Gestione'!AC19</f>
        <v>0</v>
      </c>
      <c r="Y32" s="7">
        <f>+'M_Costo Gestione'!AD19</f>
        <v>0</v>
      </c>
      <c r="Z32" s="7">
        <f>+'M_Costo Gestione'!AE19</f>
        <v>0</v>
      </c>
      <c r="AA32" s="7">
        <f>+'M_Costo Gestione'!AF19</f>
        <v>0</v>
      </c>
      <c r="AB32" s="7">
        <f>+'M_Costo Gestione'!AG19</f>
        <v>0</v>
      </c>
      <c r="AC32" s="7">
        <f>+'M_Costo Gestione'!AH19</f>
        <v>0</v>
      </c>
      <c r="AD32" s="7">
        <f>+'M_Costo Gestione'!AI19</f>
        <v>0</v>
      </c>
      <c r="AE32" s="7">
        <f>+'M_Costo Gestione'!AJ19</f>
        <v>0</v>
      </c>
      <c r="AF32" s="7">
        <f>+'M_Costo Gestione'!AK19</f>
        <v>0</v>
      </c>
      <c r="AG32" s="7">
        <f>+'M_Costo Gestione'!AL19</f>
        <v>0</v>
      </c>
      <c r="AH32" s="7">
        <f>+'M_Costo Gestione'!AM19</f>
        <v>0</v>
      </c>
      <c r="AI32" s="7">
        <f>+'M_Costo Gestione'!AN19</f>
        <v>0</v>
      </c>
      <c r="AJ32" s="7">
        <f>+'M_Costo Gestione'!AO19</f>
        <v>0</v>
      </c>
      <c r="AK32" s="7">
        <f>+'M_Costo Gestione'!AP19</f>
        <v>0</v>
      </c>
      <c r="AL32" s="7">
        <f>+'M_Costo Gestione'!AQ19</f>
        <v>0</v>
      </c>
      <c r="AN32" s="24">
        <f t="shared" si="28"/>
        <v>0</v>
      </c>
      <c r="AO32" s="24">
        <f t="shared" si="29"/>
        <v>0</v>
      </c>
      <c r="AP32" s="24">
        <f t="shared" si="30"/>
        <v>0</v>
      </c>
    </row>
    <row r="33" spans="2:42" x14ac:dyDescent="0.3">
      <c r="B33" s="20" t="str">
        <f>+'M_Costo Gestione'!C20</f>
        <v xml:space="preserve">    - spese varie</v>
      </c>
      <c r="C33" s="7">
        <f>+'M_Costo Gestione'!H20</f>
        <v>20</v>
      </c>
      <c r="D33" s="7">
        <f>+'M_Costo Gestione'!I20</f>
        <v>20</v>
      </c>
      <c r="E33" s="7">
        <f>+'M_Costo Gestione'!J20</f>
        <v>20</v>
      </c>
      <c r="F33" s="7">
        <f>+'M_Costo Gestione'!K20</f>
        <v>20</v>
      </c>
      <c r="G33" s="7">
        <f>+'M_Costo Gestione'!L20</f>
        <v>20</v>
      </c>
      <c r="H33" s="7">
        <f>+'M_Costo Gestione'!M20</f>
        <v>20</v>
      </c>
      <c r="I33" s="7">
        <f>+'M_Costo Gestione'!N20</f>
        <v>20</v>
      </c>
      <c r="J33" s="7">
        <f>+'M_Costo Gestione'!O20</f>
        <v>20</v>
      </c>
      <c r="K33" s="7">
        <f>+'M_Costo Gestione'!P20</f>
        <v>20</v>
      </c>
      <c r="L33" s="7">
        <f>+'M_Costo Gestione'!Q20</f>
        <v>20</v>
      </c>
      <c r="M33" s="7">
        <f>+'M_Costo Gestione'!R20</f>
        <v>20</v>
      </c>
      <c r="N33" s="7">
        <f>+'M_Costo Gestione'!S20</f>
        <v>20</v>
      </c>
      <c r="O33" s="7">
        <f>+'M_Costo Gestione'!T20</f>
        <v>20</v>
      </c>
      <c r="P33" s="7">
        <f>+'M_Costo Gestione'!U20</f>
        <v>20</v>
      </c>
      <c r="Q33" s="7">
        <f>+'M_Costo Gestione'!V20</f>
        <v>20</v>
      </c>
      <c r="R33" s="7">
        <f>+'M_Costo Gestione'!W20</f>
        <v>20</v>
      </c>
      <c r="S33" s="7">
        <f>+'M_Costo Gestione'!X20</f>
        <v>20</v>
      </c>
      <c r="T33" s="7">
        <f>+'M_Costo Gestione'!Y20</f>
        <v>20</v>
      </c>
      <c r="U33" s="7">
        <f>+'M_Costo Gestione'!Z20</f>
        <v>20</v>
      </c>
      <c r="V33" s="7">
        <f>+'M_Costo Gestione'!AA20</f>
        <v>20</v>
      </c>
      <c r="W33" s="7">
        <f>+'M_Costo Gestione'!AB20</f>
        <v>20</v>
      </c>
      <c r="X33" s="7">
        <f>+'M_Costo Gestione'!AC20</f>
        <v>20</v>
      </c>
      <c r="Y33" s="7">
        <f>+'M_Costo Gestione'!AD20</f>
        <v>20</v>
      </c>
      <c r="Z33" s="7">
        <f>+'M_Costo Gestione'!AE20</f>
        <v>20</v>
      </c>
      <c r="AA33" s="7">
        <f>+'M_Costo Gestione'!AF20</f>
        <v>20</v>
      </c>
      <c r="AB33" s="7">
        <f>+'M_Costo Gestione'!AG20</f>
        <v>20</v>
      </c>
      <c r="AC33" s="7">
        <f>+'M_Costo Gestione'!AH20</f>
        <v>20</v>
      </c>
      <c r="AD33" s="7">
        <f>+'M_Costo Gestione'!AI20</f>
        <v>20</v>
      </c>
      <c r="AE33" s="7">
        <f>+'M_Costo Gestione'!AJ20</f>
        <v>20</v>
      </c>
      <c r="AF33" s="7">
        <f>+'M_Costo Gestione'!AK20</f>
        <v>20</v>
      </c>
      <c r="AG33" s="7">
        <f>+'M_Costo Gestione'!AL20</f>
        <v>20</v>
      </c>
      <c r="AH33" s="7">
        <f>+'M_Costo Gestione'!AM20</f>
        <v>20</v>
      </c>
      <c r="AI33" s="7">
        <f>+'M_Costo Gestione'!AN20</f>
        <v>20</v>
      </c>
      <c r="AJ33" s="7">
        <f>+'M_Costo Gestione'!AO20</f>
        <v>20</v>
      </c>
      <c r="AK33" s="7">
        <f>+'M_Costo Gestione'!AP20</f>
        <v>20</v>
      </c>
      <c r="AL33" s="7">
        <f>+'M_Costo Gestione'!AQ20</f>
        <v>20</v>
      </c>
      <c r="AN33" s="24">
        <f t="shared" si="28"/>
        <v>240</v>
      </c>
      <c r="AO33" s="24">
        <f t="shared" si="29"/>
        <v>240</v>
      </c>
      <c r="AP33" s="24">
        <f t="shared" si="30"/>
        <v>240</v>
      </c>
    </row>
    <row r="34" spans="2:42" x14ac:dyDescent="0.3">
      <c r="B34" s="20" t="str">
        <f>+'M_Costo Gestione'!C21</f>
        <v xml:space="preserve">    - royalties</v>
      </c>
      <c r="C34" s="7">
        <f>+'M_Costo Gestione'!H21</f>
        <v>0</v>
      </c>
      <c r="D34" s="7">
        <f>+'M_Costo Gestione'!I21</f>
        <v>0</v>
      </c>
      <c r="E34" s="7">
        <f>+'M_Costo Gestione'!J21</f>
        <v>0</v>
      </c>
      <c r="F34" s="7">
        <f>+'M_Costo Gestione'!K21</f>
        <v>0</v>
      </c>
      <c r="G34" s="7">
        <f>+'M_Costo Gestione'!L21</f>
        <v>0</v>
      </c>
      <c r="H34" s="7">
        <f>+'M_Costo Gestione'!M21</f>
        <v>0</v>
      </c>
      <c r="I34" s="7">
        <f>+'M_Costo Gestione'!N21</f>
        <v>0</v>
      </c>
      <c r="J34" s="7">
        <f>+'M_Costo Gestione'!O21</f>
        <v>0</v>
      </c>
      <c r="K34" s="7">
        <f>+'M_Costo Gestione'!P21</f>
        <v>0</v>
      </c>
      <c r="L34" s="7">
        <f>+'M_Costo Gestione'!Q21</f>
        <v>0</v>
      </c>
      <c r="M34" s="7">
        <f>+'M_Costo Gestione'!R21</f>
        <v>0</v>
      </c>
      <c r="N34" s="7">
        <f>+'M_Costo Gestione'!S21</f>
        <v>0</v>
      </c>
      <c r="O34" s="7">
        <f>+'M_Costo Gestione'!T21</f>
        <v>0</v>
      </c>
      <c r="P34" s="7">
        <f>+'M_Costo Gestione'!U21</f>
        <v>0</v>
      </c>
      <c r="Q34" s="7">
        <f>+'M_Costo Gestione'!V21</f>
        <v>0</v>
      </c>
      <c r="R34" s="7">
        <f>+'M_Costo Gestione'!W21</f>
        <v>0</v>
      </c>
      <c r="S34" s="7">
        <f>+'M_Costo Gestione'!X21</f>
        <v>0</v>
      </c>
      <c r="T34" s="7">
        <f>+'M_Costo Gestione'!Y21</f>
        <v>0</v>
      </c>
      <c r="U34" s="7">
        <f>+'M_Costo Gestione'!Z21</f>
        <v>0</v>
      </c>
      <c r="V34" s="7">
        <f>+'M_Costo Gestione'!AA21</f>
        <v>0</v>
      </c>
      <c r="W34" s="7">
        <f>+'M_Costo Gestione'!AB21</f>
        <v>0</v>
      </c>
      <c r="X34" s="7">
        <f>+'M_Costo Gestione'!AC21</f>
        <v>0</v>
      </c>
      <c r="Y34" s="7">
        <f>+'M_Costo Gestione'!AD21</f>
        <v>0</v>
      </c>
      <c r="Z34" s="7">
        <f>+'M_Costo Gestione'!AE21</f>
        <v>0</v>
      </c>
      <c r="AA34" s="7">
        <f>+'M_Costo Gestione'!AF21</f>
        <v>0</v>
      </c>
      <c r="AB34" s="7">
        <f>+'M_Costo Gestione'!AG21</f>
        <v>0</v>
      </c>
      <c r="AC34" s="7">
        <f>+'M_Costo Gestione'!AH21</f>
        <v>0</v>
      </c>
      <c r="AD34" s="7">
        <f>+'M_Costo Gestione'!AI21</f>
        <v>0</v>
      </c>
      <c r="AE34" s="7">
        <f>+'M_Costo Gestione'!AJ21</f>
        <v>0</v>
      </c>
      <c r="AF34" s="7">
        <f>+'M_Costo Gestione'!AK21</f>
        <v>0</v>
      </c>
      <c r="AG34" s="7">
        <f>+'M_Costo Gestione'!AL21</f>
        <v>0</v>
      </c>
      <c r="AH34" s="7">
        <f>+'M_Costo Gestione'!AM21</f>
        <v>0</v>
      </c>
      <c r="AI34" s="7">
        <f>+'M_Costo Gestione'!AN21</f>
        <v>0</v>
      </c>
      <c r="AJ34" s="7">
        <f>+'M_Costo Gestione'!AO21</f>
        <v>0</v>
      </c>
      <c r="AK34" s="7">
        <f>+'M_Costo Gestione'!AP21</f>
        <v>0</v>
      </c>
      <c r="AL34" s="7">
        <f>+'M_Costo Gestione'!AQ21</f>
        <v>0</v>
      </c>
      <c r="AN34" s="24">
        <f t="shared" si="28"/>
        <v>0</v>
      </c>
      <c r="AO34" s="24">
        <f t="shared" si="29"/>
        <v>0</v>
      </c>
      <c r="AP34" s="24">
        <f t="shared" si="30"/>
        <v>0</v>
      </c>
    </row>
    <row r="35" spans="2:42" x14ac:dyDescent="0.3">
      <c r="B35" s="20" t="str">
        <f>+'M_Costo Gestione'!C22</f>
        <v xml:space="preserve">    - consulenze legali, fiscali, notarili, ecc…</v>
      </c>
      <c r="C35" s="7">
        <f>+'M_Costo Gestione'!H22</f>
        <v>150</v>
      </c>
      <c r="D35" s="7">
        <f>+'M_Costo Gestione'!I22</f>
        <v>150</v>
      </c>
      <c r="E35" s="7">
        <f>+'M_Costo Gestione'!J22</f>
        <v>150</v>
      </c>
      <c r="F35" s="7">
        <f>+'M_Costo Gestione'!K22</f>
        <v>150</v>
      </c>
      <c r="G35" s="7">
        <f>+'M_Costo Gestione'!L22</f>
        <v>150</v>
      </c>
      <c r="H35" s="7">
        <f>+'M_Costo Gestione'!M22</f>
        <v>150</v>
      </c>
      <c r="I35" s="7">
        <f>+'M_Costo Gestione'!N22</f>
        <v>150</v>
      </c>
      <c r="J35" s="7">
        <f>+'M_Costo Gestione'!O22</f>
        <v>150</v>
      </c>
      <c r="K35" s="7">
        <f>+'M_Costo Gestione'!P22</f>
        <v>150</v>
      </c>
      <c r="L35" s="7">
        <f>+'M_Costo Gestione'!Q22</f>
        <v>150</v>
      </c>
      <c r="M35" s="7">
        <f>+'M_Costo Gestione'!R22</f>
        <v>150</v>
      </c>
      <c r="N35" s="7">
        <f>+'M_Costo Gestione'!S22</f>
        <v>150</v>
      </c>
      <c r="O35" s="7">
        <f>+'M_Costo Gestione'!T22</f>
        <v>150</v>
      </c>
      <c r="P35" s="7">
        <f>+'M_Costo Gestione'!U22</f>
        <v>150</v>
      </c>
      <c r="Q35" s="7">
        <f>+'M_Costo Gestione'!V22</f>
        <v>150</v>
      </c>
      <c r="R35" s="7">
        <f>+'M_Costo Gestione'!W22</f>
        <v>150</v>
      </c>
      <c r="S35" s="7">
        <f>+'M_Costo Gestione'!X22</f>
        <v>150</v>
      </c>
      <c r="T35" s="7">
        <f>+'M_Costo Gestione'!Y22</f>
        <v>150</v>
      </c>
      <c r="U35" s="7">
        <f>+'M_Costo Gestione'!Z22</f>
        <v>150</v>
      </c>
      <c r="V35" s="7">
        <f>+'M_Costo Gestione'!AA22</f>
        <v>150</v>
      </c>
      <c r="W35" s="7">
        <f>+'M_Costo Gestione'!AB22</f>
        <v>150</v>
      </c>
      <c r="X35" s="7">
        <f>+'M_Costo Gestione'!AC22</f>
        <v>150</v>
      </c>
      <c r="Y35" s="7">
        <f>+'M_Costo Gestione'!AD22</f>
        <v>150</v>
      </c>
      <c r="Z35" s="7">
        <f>+'M_Costo Gestione'!AE22</f>
        <v>150</v>
      </c>
      <c r="AA35" s="7">
        <f>+'M_Costo Gestione'!AF22</f>
        <v>150</v>
      </c>
      <c r="AB35" s="7">
        <f>+'M_Costo Gestione'!AG22</f>
        <v>150</v>
      </c>
      <c r="AC35" s="7">
        <f>+'M_Costo Gestione'!AH22</f>
        <v>150</v>
      </c>
      <c r="AD35" s="7">
        <f>+'M_Costo Gestione'!AI22</f>
        <v>150</v>
      </c>
      <c r="AE35" s="7">
        <f>+'M_Costo Gestione'!AJ22</f>
        <v>150</v>
      </c>
      <c r="AF35" s="7">
        <f>+'M_Costo Gestione'!AK22</f>
        <v>150</v>
      </c>
      <c r="AG35" s="7">
        <f>+'M_Costo Gestione'!AL22</f>
        <v>150</v>
      </c>
      <c r="AH35" s="7">
        <f>+'M_Costo Gestione'!AM22</f>
        <v>150</v>
      </c>
      <c r="AI35" s="7">
        <f>+'M_Costo Gestione'!AN22</f>
        <v>150</v>
      </c>
      <c r="AJ35" s="7">
        <f>+'M_Costo Gestione'!AO22</f>
        <v>150</v>
      </c>
      <c r="AK35" s="7">
        <f>+'M_Costo Gestione'!AP22</f>
        <v>150</v>
      </c>
      <c r="AL35" s="7">
        <f>+'M_Costo Gestione'!AQ22</f>
        <v>150</v>
      </c>
      <c r="AN35" s="24">
        <f t="shared" si="28"/>
        <v>1800</v>
      </c>
      <c r="AO35" s="24">
        <f t="shared" si="29"/>
        <v>1800</v>
      </c>
      <c r="AP35" s="24">
        <f t="shared" si="30"/>
        <v>1800</v>
      </c>
    </row>
    <row r="36" spans="2:42" x14ac:dyDescent="0.3">
      <c r="B36" s="20" t="str">
        <f>+'M_Costo Gestione'!C23</f>
        <v xml:space="preserve">    - compensi amministratori</v>
      </c>
      <c r="C36" s="7">
        <f>+'M_Costo Gestione'!H23</f>
        <v>0</v>
      </c>
      <c r="D36" s="7">
        <f>+'M_Costo Gestione'!I23</f>
        <v>0</v>
      </c>
      <c r="E36" s="7">
        <f>+'M_Costo Gestione'!J23</f>
        <v>0</v>
      </c>
      <c r="F36" s="7">
        <f>+'M_Costo Gestione'!K23</f>
        <v>0</v>
      </c>
      <c r="G36" s="7">
        <f>+'M_Costo Gestione'!L23</f>
        <v>0</v>
      </c>
      <c r="H36" s="7">
        <f>+'M_Costo Gestione'!M23</f>
        <v>0</v>
      </c>
      <c r="I36" s="7">
        <f>+'M_Costo Gestione'!N23</f>
        <v>0</v>
      </c>
      <c r="J36" s="7">
        <f>+'M_Costo Gestione'!O23</f>
        <v>0</v>
      </c>
      <c r="K36" s="7">
        <f>+'M_Costo Gestione'!P23</f>
        <v>0</v>
      </c>
      <c r="L36" s="7">
        <f>+'M_Costo Gestione'!Q23</f>
        <v>0</v>
      </c>
      <c r="M36" s="7">
        <f>+'M_Costo Gestione'!R23</f>
        <v>0</v>
      </c>
      <c r="N36" s="7">
        <f>+'M_Costo Gestione'!S23</f>
        <v>0</v>
      </c>
      <c r="O36" s="7">
        <f>+'M_Costo Gestione'!T23</f>
        <v>0</v>
      </c>
      <c r="P36" s="7">
        <f>+'M_Costo Gestione'!U23</f>
        <v>0</v>
      </c>
      <c r="Q36" s="7">
        <f>+'M_Costo Gestione'!V23</f>
        <v>0</v>
      </c>
      <c r="R36" s="7">
        <f>+'M_Costo Gestione'!W23</f>
        <v>0</v>
      </c>
      <c r="S36" s="7">
        <f>+'M_Costo Gestione'!X23</f>
        <v>0</v>
      </c>
      <c r="T36" s="7">
        <f>+'M_Costo Gestione'!Y23</f>
        <v>0</v>
      </c>
      <c r="U36" s="7">
        <f>+'M_Costo Gestione'!Z23</f>
        <v>0</v>
      </c>
      <c r="V36" s="7">
        <f>+'M_Costo Gestione'!AA23</f>
        <v>0</v>
      </c>
      <c r="W36" s="7">
        <f>+'M_Costo Gestione'!AB23</f>
        <v>0</v>
      </c>
      <c r="X36" s="7">
        <f>+'M_Costo Gestione'!AC23</f>
        <v>0</v>
      </c>
      <c r="Y36" s="7">
        <f>+'M_Costo Gestione'!AD23</f>
        <v>0</v>
      </c>
      <c r="Z36" s="7">
        <f>+'M_Costo Gestione'!AE23</f>
        <v>0</v>
      </c>
      <c r="AA36" s="7">
        <f>+'M_Costo Gestione'!AF23</f>
        <v>0</v>
      </c>
      <c r="AB36" s="7">
        <f>+'M_Costo Gestione'!AG23</f>
        <v>0</v>
      </c>
      <c r="AC36" s="7">
        <f>+'M_Costo Gestione'!AH23</f>
        <v>0</v>
      </c>
      <c r="AD36" s="7">
        <f>+'M_Costo Gestione'!AI23</f>
        <v>0</v>
      </c>
      <c r="AE36" s="7">
        <f>+'M_Costo Gestione'!AJ23</f>
        <v>0</v>
      </c>
      <c r="AF36" s="7">
        <f>+'M_Costo Gestione'!AK23</f>
        <v>0</v>
      </c>
      <c r="AG36" s="7">
        <f>+'M_Costo Gestione'!AL23</f>
        <v>0</v>
      </c>
      <c r="AH36" s="7">
        <f>+'M_Costo Gestione'!AM23</f>
        <v>0</v>
      </c>
      <c r="AI36" s="7">
        <f>+'M_Costo Gestione'!AN23</f>
        <v>0</v>
      </c>
      <c r="AJ36" s="7">
        <f>+'M_Costo Gestione'!AO23</f>
        <v>0</v>
      </c>
      <c r="AK36" s="7">
        <f>+'M_Costo Gestione'!AP23</f>
        <v>0</v>
      </c>
      <c r="AL36" s="7">
        <f>+'M_Costo Gestione'!AQ23</f>
        <v>0</v>
      </c>
      <c r="AN36" s="24">
        <f t="shared" si="28"/>
        <v>0</v>
      </c>
      <c r="AO36" s="24">
        <f t="shared" si="29"/>
        <v>0</v>
      </c>
      <c r="AP36" s="24">
        <f t="shared" si="30"/>
        <v>0</v>
      </c>
    </row>
    <row r="37" spans="2:42" x14ac:dyDescent="0.3">
      <c r="B37" s="20" t="str">
        <f>+'M_Costo Gestione'!C24</f>
        <v xml:space="preserve">    - spese postali</v>
      </c>
      <c r="C37" s="7">
        <f>+'M_Costo Gestione'!H24</f>
        <v>10</v>
      </c>
      <c r="D37" s="7">
        <f>+'M_Costo Gestione'!I24</f>
        <v>10</v>
      </c>
      <c r="E37" s="7">
        <f>+'M_Costo Gestione'!J24</f>
        <v>10</v>
      </c>
      <c r="F37" s="7">
        <f>+'M_Costo Gestione'!K24</f>
        <v>10</v>
      </c>
      <c r="G37" s="7">
        <f>+'M_Costo Gestione'!L24</f>
        <v>10</v>
      </c>
      <c r="H37" s="7">
        <f>+'M_Costo Gestione'!M24</f>
        <v>10</v>
      </c>
      <c r="I37" s="7">
        <f>+'M_Costo Gestione'!N24</f>
        <v>10</v>
      </c>
      <c r="J37" s="7">
        <f>+'M_Costo Gestione'!O24</f>
        <v>10</v>
      </c>
      <c r="K37" s="7">
        <f>+'M_Costo Gestione'!P24</f>
        <v>10</v>
      </c>
      <c r="L37" s="7">
        <f>+'M_Costo Gestione'!Q24</f>
        <v>10</v>
      </c>
      <c r="M37" s="7">
        <f>+'M_Costo Gestione'!R24</f>
        <v>10</v>
      </c>
      <c r="N37" s="7">
        <f>+'M_Costo Gestione'!S24</f>
        <v>10</v>
      </c>
      <c r="O37" s="7">
        <f>+'M_Costo Gestione'!T24</f>
        <v>10</v>
      </c>
      <c r="P37" s="7">
        <f>+'M_Costo Gestione'!U24</f>
        <v>10</v>
      </c>
      <c r="Q37" s="7">
        <f>+'M_Costo Gestione'!V24</f>
        <v>10</v>
      </c>
      <c r="R37" s="7">
        <f>+'M_Costo Gestione'!W24</f>
        <v>10</v>
      </c>
      <c r="S37" s="7">
        <f>+'M_Costo Gestione'!X24</f>
        <v>10</v>
      </c>
      <c r="T37" s="7">
        <f>+'M_Costo Gestione'!Y24</f>
        <v>10</v>
      </c>
      <c r="U37" s="7">
        <f>+'M_Costo Gestione'!Z24</f>
        <v>10</v>
      </c>
      <c r="V37" s="7">
        <f>+'M_Costo Gestione'!AA24</f>
        <v>10</v>
      </c>
      <c r="W37" s="7">
        <f>+'M_Costo Gestione'!AB24</f>
        <v>10</v>
      </c>
      <c r="X37" s="7">
        <f>+'M_Costo Gestione'!AC24</f>
        <v>10</v>
      </c>
      <c r="Y37" s="7">
        <f>+'M_Costo Gestione'!AD24</f>
        <v>10</v>
      </c>
      <c r="Z37" s="7">
        <f>+'M_Costo Gestione'!AE24</f>
        <v>10</v>
      </c>
      <c r="AA37" s="7">
        <f>+'M_Costo Gestione'!AF24</f>
        <v>10</v>
      </c>
      <c r="AB37" s="7">
        <f>+'M_Costo Gestione'!AG24</f>
        <v>10</v>
      </c>
      <c r="AC37" s="7">
        <f>+'M_Costo Gestione'!AH24</f>
        <v>10</v>
      </c>
      <c r="AD37" s="7">
        <f>+'M_Costo Gestione'!AI24</f>
        <v>10</v>
      </c>
      <c r="AE37" s="7">
        <f>+'M_Costo Gestione'!AJ24</f>
        <v>10</v>
      </c>
      <c r="AF37" s="7">
        <f>+'M_Costo Gestione'!AK24</f>
        <v>10</v>
      </c>
      <c r="AG37" s="7">
        <f>+'M_Costo Gestione'!AL24</f>
        <v>10</v>
      </c>
      <c r="AH37" s="7">
        <f>+'M_Costo Gestione'!AM24</f>
        <v>10</v>
      </c>
      <c r="AI37" s="7">
        <f>+'M_Costo Gestione'!AN24</f>
        <v>10</v>
      </c>
      <c r="AJ37" s="7">
        <f>+'M_Costo Gestione'!AO24</f>
        <v>10</v>
      </c>
      <c r="AK37" s="7">
        <f>+'M_Costo Gestione'!AP24</f>
        <v>10</v>
      </c>
      <c r="AL37" s="7">
        <f>+'M_Costo Gestione'!AQ24</f>
        <v>10</v>
      </c>
      <c r="AN37" s="24">
        <f t="shared" si="28"/>
        <v>120</v>
      </c>
      <c r="AO37" s="24">
        <f t="shared" si="29"/>
        <v>120</v>
      </c>
      <c r="AP37" s="24">
        <f t="shared" si="30"/>
        <v>120</v>
      </c>
    </row>
    <row r="38" spans="2:42" x14ac:dyDescent="0.3">
      <c r="B38" s="20" t="str">
        <f>+'M_Costo Gestione'!C25</f>
        <v xml:space="preserve">    - oneri bancari</v>
      </c>
      <c r="C38" s="7">
        <f>+'M_Costo Gestione'!H25</f>
        <v>0</v>
      </c>
      <c r="D38" s="7">
        <f>+'M_Costo Gestione'!I25</f>
        <v>0</v>
      </c>
      <c r="E38" s="7">
        <f>+'M_Costo Gestione'!J25</f>
        <v>0</v>
      </c>
      <c r="F38" s="7">
        <f>+'M_Costo Gestione'!K25</f>
        <v>0</v>
      </c>
      <c r="G38" s="7">
        <f>+'M_Costo Gestione'!L25</f>
        <v>0</v>
      </c>
      <c r="H38" s="7">
        <f>+'M_Costo Gestione'!M25</f>
        <v>0</v>
      </c>
      <c r="I38" s="7">
        <f>+'M_Costo Gestione'!N25</f>
        <v>0</v>
      </c>
      <c r="J38" s="7">
        <f>+'M_Costo Gestione'!O25</f>
        <v>0</v>
      </c>
      <c r="K38" s="7">
        <f>+'M_Costo Gestione'!P25</f>
        <v>0</v>
      </c>
      <c r="L38" s="7">
        <f>+'M_Costo Gestione'!Q25</f>
        <v>0</v>
      </c>
      <c r="M38" s="7">
        <f>+'M_Costo Gestione'!R25</f>
        <v>0</v>
      </c>
      <c r="N38" s="7">
        <f>+'M_Costo Gestione'!S25</f>
        <v>0</v>
      </c>
      <c r="O38" s="7">
        <f>+'M_Costo Gestione'!T25</f>
        <v>0</v>
      </c>
      <c r="P38" s="7">
        <f>+'M_Costo Gestione'!U25</f>
        <v>0</v>
      </c>
      <c r="Q38" s="7">
        <f>+'M_Costo Gestione'!V25</f>
        <v>0</v>
      </c>
      <c r="R38" s="7">
        <f>+'M_Costo Gestione'!W25</f>
        <v>0</v>
      </c>
      <c r="S38" s="7">
        <f>+'M_Costo Gestione'!X25</f>
        <v>0</v>
      </c>
      <c r="T38" s="7">
        <f>+'M_Costo Gestione'!Y25</f>
        <v>0</v>
      </c>
      <c r="U38" s="7">
        <f>+'M_Costo Gestione'!Z25</f>
        <v>0</v>
      </c>
      <c r="V38" s="7">
        <f>+'M_Costo Gestione'!AA25</f>
        <v>0</v>
      </c>
      <c r="W38" s="7">
        <f>+'M_Costo Gestione'!AB25</f>
        <v>0</v>
      </c>
      <c r="X38" s="7">
        <f>+'M_Costo Gestione'!AC25</f>
        <v>0</v>
      </c>
      <c r="Y38" s="7">
        <f>+'M_Costo Gestione'!AD25</f>
        <v>0</v>
      </c>
      <c r="Z38" s="7">
        <f>+'M_Costo Gestione'!AE25</f>
        <v>0</v>
      </c>
      <c r="AA38" s="7">
        <f>+'M_Costo Gestione'!AF25</f>
        <v>0</v>
      </c>
      <c r="AB38" s="7">
        <f>+'M_Costo Gestione'!AG25</f>
        <v>0</v>
      </c>
      <c r="AC38" s="7">
        <f>+'M_Costo Gestione'!AH25</f>
        <v>0</v>
      </c>
      <c r="AD38" s="7">
        <f>+'M_Costo Gestione'!AI25</f>
        <v>0</v>
      </c>
      <c r="AE38" s="7">
        <f>+'M_Costo Gestione'!AJ25</f>
        <v>0</v>
      </c>
      <c r="AF38" s="7">
        <f>+'M_Costo Gestione'!AK25</f>
        <v>0</v>
      </c>
      <c r="AG38" s="7">
        <f>+'M_Costo Gestione'!AL25</f>
        <v>0</v>
      </c>
      <c r="AH38" s="7">
        <f>+'M_Costo Gestione'!AM25</f>
        <v>0</v>
      </c>
      <c r="AI38" s="7">
        <f>+'M_Costo Gestione'!AN25</f>
        <v>0</v>
      </c>
      <c r="AJ38" s="7">
        <f>+'M_Costo Gestione'!AO25</f>
        <v>0</v>
      </c>
      <c r="AK38" s="7">
        <f>+'M_Costo Gestione'!AP25</f>
        <v>0</v>
      </c>
      <c r="AL38" s="7">
        <f>+'M_Costo Gestione'!AQ25</f>
        <v>0</v>
      </c>
      <c r="AN38" s="24">
        <f t="shared" si="28"/>
        <v>0</v>
      </c>
      <c r="AO38" s="24">
        <f t="shared" si="29"/>
        <v>0</v>
      </c>
      <c r="AP38" s="24">
        <f t="shared" si="30"/>
        <v>0</v>
      </c>
    </row>
    <row r="39" spans="2:42" x14ac:dyDescent="0.3">
      <c r="B39" s="20" t="str">
        <f>+'M_Costo Gestione'!C26</f>
        <v xml:space="preserve">    - utenze</v>
      </c>
      <c r="C39" s="7">
        <f>+'M_Costo Gestione'!H26</f>
        <v>0</v>
      </c>
      <c r="D39" s="7">
        <f>+'M_Costo Gestione'!I26</f>
        <v>0</v>
      </c>
      <c r="E39" s="7">
        <f>+'M_Costo Gestione'!J26</f>
        <v>0</v>
      </c>
      <c r="F39" s="7">
        <f>+'M_Costo Gestione'!K26</f>
        <v>0</v>
      </c>
      <c r="G39" s="7">
        <f>+'M_Costo Gestione'!L26</f>
        <v>0</v>
      </c>
      <c r="H39" s="7">
        <f>+'M_Costo Gestione'!M26</f>
        <v>0</v>
      </c>
      <c r="I39" s="7">
        <f>+'M_Costo Gestione'!N26</f>
        <v>0</v>
      </c>
      <c r="J39" s="7">
        <f>+'M_Costo Gestione'!O26</f>
        <v>0</v>
      </c>
      <c r="K39" s="7">
        <f>+'M_Costo Gestione'!P26</f>
        <v>0</v>
      </c>
      <c r="L39" s="7">
        <f>+'M_Costo Gestione'!Q26</f>
        <v>0</v>
      </c>
      <c r="M39" s="7">
        <f>+'M_Costo Gestione'!R26</f>
        <v>0</v>
      </c>
      <c r="N39" s="7">
        <f>+'M_Costo Gestione'!S26</f>
        <v>0</v>
      </c>
      <c r="O39" s="7">
        <f>+'M_Costo Gestione'!T26</f>
        <v>0</v>
      </c>
      <c r="P39" s="7">
        <f>+'M_Costo Gestione'!U26</f>
        <v>0</v>
      </c>
      <c r="Q39" s="7">
        <f>+'M_Costo Gestione'!V26</f>
        <v>0</v>
      </c>
      <c r="R39" s="7">
        <f>+'M_Costo Gestione'!W26</f>
        <v>0</v>
      </c>
      <c r="S39" s="7">
        <f>+'M_Costo Gestione'!X26</f>
        <v>0</v>
      </c>
      <c r="T39" s="7">
        <f>+'M_Costo Gestione'!Y26</f>
        <v>0</v>
      </c>
      <c r="U39" s="7">
        <f>+'M_Costo Gestione'!Z26</f>
        <v>0</v>
      </c>
      <c r="V39" s="7">
        <f>+'M_Costo Gestione'!AA26</f>
        <v>0</v>
      </c>
      <c r="W39" s="7">
        <f>+'M_Costo Gestione'!AB26</f>
        <v>0</v>
      </c>
      <c r="X39" s="7">
        <f>+'M_Costo Gestione'!AC26</f>
        <v>0</v>
      </c>
      <c r="Y39" s="7">
        <f>+'M_Costo Gestione'!AD26</f>
        <v>0</v>
      </c>
      <c r="Z39" s="7">
        <f>+'M_Costo Gestione'!AE26</f>
        <v>0</v>
      </c>
      <c r="AA39" s="7">
        <f>+'M_Costo Gestione'!AF26</f>
        <v>0</v>
      </c>
      <c r="AB39" s="7">
        <f>+'M_Costo Gestione'!AG26</f>
        <v>0</v>
      </c>
      <c r="AC39" s="7">
        <f>+'M_Costo Gestione'!AH26</f>
        <v>0</v>
      </c>
      <c r="AD39" s="7">
        <f>+'M_Costo Gestione'!AI26</f>
        <v>0</v>
      </c>
      <c r="AE39" s="7">
        <f>+'M_Costo Gestione'!AJ26</f>
        <v>0</v>
      </c>
      <c r="AF39" s="7">
        <f>+'M_Costo Gestione'!AK26</f>
        <v>0</v>
      </c>
      <c r="AG39" s="7">
        <f>+'M_Costo Gestione'!AL26</f>
        <v>0</v>
      </c>
      <c r="AH39" s="7">
        <f>+'M_Costo Gestione'!AM26</f>
        <v>0</v>
      </c>
      <c r="AI39" s="7">
        <f>+'M_Costo Gestione'!AN26</f>
        <v>0</v>
      </c>
      <c r="AJ39" s="7">
        <f>+'M_Costo Gestione'!AO26</f>
        <v>0</v>
      </c>
      <c r="AK39" s="7">
        <f>+'M_Costo Gestione'!AP26</f>
        <v>0</v>
      </c>
      <c r="AL39" s="7">
        <f>+'M_Costo Gestione'!AQ26</f>
        <v>0</v>
      </c>
      <c r="AN39" s="24">
        <f t="shared" si="28"/>
        <v>0</v>
      </c>
      <c r="AO39" s="24">
        <f t="shared" si="29"/>
        <v>0</v>
      </c>
      <c r="AP39" s="24">
        <f t="shared" si="30"/>
        <v>0</v>
      </c>
    </row>
    <row r="40" spans="2:42" x14ac:dyDescent="0.3">
      <c r="B40" s="20" t="str">
        <f>+'M_Costo Gestione'!C27</f>
        <v xml:space="preserve">    - affitti e locazioni passive</v>
      </c>
      <c r="C40" s="7">
        <f>+'M_Costo Gestione'!H27</f>
        <v>1000</v>
      </c>
      <c r="D40" s="7">
        <f>+'M_Costo Gestione'!I27</f>
        <v>1000</v>
      </c>
      <c r="E40" s="7">
        <f>+'M_Costo Gestione'!J27</f>
        <v>1000</v>
      </c>
      <c r="F40" s="7">
        <f>+'M_Costo Gestione'!K27</f>
        <v>1000</v>
      </c>
      <c r="G40" s="7">
        <f>+'M_Costo Gestione'!L27</f>
        <v>1000</v>
      </c>
      <c r="H40" s="7">
        <f>+'M_Costo Gestione'!M27</f>
        <v>1000</v>
      </c>
      <c r="I40" s="7">
        <f>+'M_Costo Gestione'!N27</f>
        <v>1000</v>
      </c>
      <c r="J40" s="7">
        <f>+'M_Costo Gestione'!O27</f>
        <v>1000</v>
      </c>
      <c r="K40" s="7">
        <f>+'M_Costo Gestione'!P27</f>
        <v>1000</v>
      </c>
      <c r="L40" s="7">
        <f>+'M_Costo Gestione'!Q27</f>
        <v>1000</v>
      </c>
      <c r="M40" s="7">
        <f>+'M_Costo Gestione'!R27</f>
        <v>1000</v>
      </c>
      <c r="N40" s="7">
        <f>+'M_Costo Gestione'!S27</f>
        <v>1000</v>
      </c>
      <c r="O40" s="7">
        <f>+'M_Costo Gestione'!T27</f>
        <v>1000</v>
      </c>
      <c r="P40" s="7">
        <f>+'M_Costo Gestione'!U27</f>
        <v>1000</v>
      </c>
      <c r="Q40" s="7">
        <f>+'M_Costo Gestione'!V27</f>
        <v>1000</v>
      </c>
      <c r="R40" s="7">
        <f>+'M_Costo Gestione'!W27</f>
        <v>1000</v>
      </c>
      <c r="S40" s="7">
        <f>+'M_Costo Gestione'!X27</f>
        <v>1000</v>
      </c>
      <c r="T40" s="7">
        <f>+'M_Costo Gestione'!Y27</f>
        <v>1000</v>
      </c>
      <c r="U40" s="7">
        <f>+'M_Costo Gestione'!Z27</f>
        <v>1000</v>
      </c>
      <c r="V40" s="7">
        <f>+'M_Costo Gestione'!AA27</f>
        <v>1000</v>
      </c>
      <c r="W40" s="7">
        <f>+'M_Costo Gestione'!AB27</f>
        <v>1000</v>
      </c>
      <c r="X40" s="7">
        <f>+'M_Costo Gestione'!AC27</f>
        <v>1000</v>
      </c>
      <c r="Y40" s="7">
        <f>+'M_Costo Gestione'!AD27</f>
        <v>1000</v>
      </c>
      <c r="Z40" s="7">
        <f>+'M_Costo Gestione'!AE27</f>
        <v>1000</v>
      </c>
      <c r="AA40" s="7">
        <f>+'M_Costo Gestione'!AF27</f>
        <v>1000</v>
      </c>
      <c r="AB40" s="7">
        <f>+'M_Costo Gestione'!AG27</f>
        <v>1000</v>
      </c>
      <c r="AC40" s="7">
        <f>+'M_Costo Gestione'!AH27</f>
        <v>1000</v>
      </c>
      <c r="AD40" s="7">
        <f>+'M_Costo Gestione'!AI27</f>
        <v>1000</v>
      </c>
      <c r="AE40" s="7">
        <f>+'M_Costo Gestione'!AJ27</f>
        <v>1000</v>
      </c>
      <c r="AF40" s="7">
        <f>+'M_Costo Gestione'!AK27</f>
        <v>1000</v>
      </c>
      <c r="AG40" s="7">
        <f>+'M_Costo Gestione'!AL27</f>
        <v>1000</v>
      </c>
      <c r="AH40" s="7">
        <f>+'M_Costo Gestione'!AM27</f>
        <v>1000</v>
      </c>
      <c r="AI40" s="7">
        <f>+'M_Costo Gestione'!AN27</f>
        <v>1000</v>
      </c>
      <c r="AJ40" s="7">
        <f>+'M_Costo Gestione'!AO27</f>
        <v>1000</v>
      </c>
      <c r="AK40" s="7">
        <f>+'M_Costo Gestione'!AP27</f>
        <v>1000</v>
      </c>
      <c r="AL40" s="7">
        <f>+'M_Costo Gestione'!AQ27</f>
        <v>1000</v>
      </c>
      <c r="AN40" s="24">
        <f t="shared" si="28"/>
        <v>12000</v>
      </c>
      <c r="AO40" s="24">
        <f t="shared" si="29"/>
        <v>12000</v>
      </c>
      <c r="AP40" s="24">
        <f t="shared" si="30"/>
        <v>12000</v>
      </c>
    </row>
    <row r="41" spans="2:42" x14ac:dyDescent="0.3">
      <c r="B41" s="20" t="str">
        <f>+'M_Costo Gestione'!C28</f>
        <v xml:space="preserve">    - altri costi amministrativi</v>
      </c>
      <c r="C41" s="7">
        <f>+'M_Costo Gestione'!H28</f>
        <v>100</v>
      </c>
      <c r="D41" s="7">
        <f>+'M_Costo Gestione'!I28</f>
        <v>100</v>
      </c>
      <c r="E41" s="7">
        <f>+'M_Costo Gestione'!J28</f>
        <v>100</v>
      </c>
      <c r="F41" s="7">
        <f>+'M_Costo Gestione'!K28</f>
        <v>100</v>
      </c>
      <c r="G41" s="7">
        <f>+'M_Costo Gestione'!L28</f>
        <v>100</v>
      </c>
      <c r="H41" s="7">
        <f>+'M_Costo Gestione'!M28</f>
        <v>100</v>
      </c>
      <c r="I41" s="7">
        <f>+'M_Costo Gestione'!N28</f>
        <v>100</v>
      </c>
      <c r="J41" s="7">
        <f>+'M_Costo Gestione'!O28</f>
        <v>100</v>
      </c>
      <c r="K41" s="7">
        <f>+'M_Costo Gestione'!P28</f>
        <v>100</v>
      </c>
      <c r="L41" s="7">
        <f>+'M_Costo Gestione'!Q28</f>
        <v>100</v>
      </c>
      <c r="M41" s="7">
        <f>+'M_Costo Gestione'!R28</f>
        <v>100</v>
      </c>
      <c r="N41" s="7">
        <f>+'M_Costo Gestione'!S28</f>
        <v>100</v>
      </c>
      <c r="O41" s="7">
        <f>+'M_Costo Gestione'!T28</f>
        <v>100</v>
      </c>
      <c r="P41" s="7">
        <f>+'M_Costo Gestione'!U28</f>
        <v>100</v>
      </c>
      <c r="Q41" s="7">
        <f>+'M_Costo Gestione'!V28</f>
        <v>100</v>
      </c>
      <c r="R41" s="7">
        <f>+'M_Costo Gestione'!W28</f>
        <v>100</v>
      </c>
      <c r="S41" s="7">
        <f>+'M_Costo Gestione'!X28</f>
        <v>100</v>
      </c>
      <c r="T41" s="7">
        <f>+'M_Costo Gestione'!Y28</f>
        <v>100</v>
      </c>
      <c r="U41" s="7">
        <f>+'M_Costo Gestione'!Z28</f>
        <v>100</v>
      </c>
      <c r="V41" s="7">
        <f>+'M_Costo Gestione'!AA28</f>
        <v>100</v>
      </c>
      <c r="W41" s="7">
        <f>+'M_Costo Gestione'!AB28</f>
        <v>100</v>
      </c>
      <c r="X41" s="7">
        <f>+'M_Costo Gestione'!AC28</f>
        <v>100</v>
      </c>
      <c r="Y41" s="7">
        <f>+'M_Costo Gestione'!AD28</f>
        <v>100</v>
      </c>
      <c r="Z41" s="7">
        <f>+'M_Costo Gestione'!AE28</f>
        <v>100</v>
      </c>
      <c r="AA41" s="7">
        <f>+'M_Costo Gestione'!AF28</f>
        <v>100</v>
      </c>
      <c r="AB41" s="7">
        <f>+'M_Costo Gestione'!AG28</f>
        <v>100</v>
      </c>
      <c r="AC41" s="7">
        <f>+'M_Costo Gestione'!AH28</f>
        <v>100</v>
      </c>
      <c r="AD41" s="7">
        <f>+'M_Costo Gestione'!AI28</f>
        <v>100</v>
      </c>
      <c r="AE41" s="7">
        <f>+'M_Costo Gestione'!AJ28</f>
        <v>100</v>
      </c>
      <c r="AF41" s="7">
        <f>+'M_Costo Gestione'!AK28</f>
        <v>100</v>
      </c>
      <c r="AG41" s="7">
        <f>+'M_Costo Gestione'!AL28</f>
        <v>100</v>
      </c>
      <c r="AH41" s="7">
        <f>+'M_Costo Gestione'!AM28</f>
        <v>100</v>
      </c>
      <c r="AI41" s="7">
        <f>+'M_Costo Gestione'!AN28</f>
        <v>100</v>
      </c>
      <c r="AJ41" s="7">
        <f>+'M_Costo Gestione'!AO28</f>
        <v>100</v>
      </c>
      <c r="AK41" s="7">
        <f>+'M_Costo Gestione'!AP28</f>
        <v>100</v>
      </c>
      <c r="AL41" s="7">
        <f>+'M_Costo Gestione'!AQ28</f>
        <v>100</v>
      </c>
      <c r="AN41" s="24">
        <f t="shared" si="28"/>
        <v>1200</v>
      </c>
      <c r="AO41" s="24">
        <f t="shared" si="29"/>
        <v>1200</v>
      </c>
      <c r="AP41" s="24">
        <f t="shared" si="30"/>
        <v>1200</v>
      </c>
    </row>
    <row r="42" spans="2:42" x14ac:dyDescent="0.3">
      <c r="B42" s="20" t="str">
        <f>+'M_Costo Gestione'!C29</f>
        <v xml:space="preserve">    - costi diversi</v>
      </c>
      <c r="C42" s="7">
        <f>+'M_Costo Gestione'!H29</f>
        <v>30</v>
      </c>
      <c r="D42" s="7">
        <f>+'M_Costo Gestione'!I29</f>
        <v>30</v>
      </c>
      <c r="E42" s="7">
        <f>+'M_Costo Gestione'!J29</f>
        <v>30</v>
      </c>
      <c r="F42" s="7">
        <f>+'M_Costo Gestione'!K29</f>
        <v>30</v>
      </c>
      <c r="G42" s="7">
        <f>+'M_Costo Gestione'!L29</f>
        <v>30</v>
      </c>
      <c r="H42" s="7">
        <f>+'M_Costo Gestione'!M29</f>
        <v>30</v>
      </c>
      <c r="I42" s="7">
        <f>+'M_Costo Gestione'!N29</f>
        <v>30</v>
      </c>
      <c r="J42" s="7">
        <f>+'M_Costo Gestione'!O29</f>
        <v>30</v>
      </c>
      <c r="K42" s="7">
        <f>+'M_Costo Gestione'!P29</f>
        <v>30</v>
      </c>
      <c r="L42" s="7">
        <f>+'M_Costo Gestione'!Q29</f>
        <v>30</v>
      </c>
      <c r="M42" s="7">
        <f>+'M_Costo Gestione'!R29</f>
        <v>30</v>
      </c>
      <c r="N42" s="7">
        <f>+'M_Costo Gestione'!S29</f>
        <v>30</v>
      </c>
      <c r="O42" s="7">
        <f>+'M_Costo Gestione'!T29</f>
        <v>30</v>
      </c>
      <c r="P42" s="7">
        <f>+'M_Costo Gestione'!U29</f>
        <v>30</v>
      </c>
      <c r="Q42" s="7">
        <f>+'M_Costo Gestione'!V29</f>
        <v>30</v>
      </c>
      <c r="R42" s="7">
        <f>+'M_Costo Gestione'!W29</f>
        <v>30</v>
      </c>
      <c r="S42" s="7">
        <f>+'M_Costo Gestione'!X29</f>
        <v>30</v>
      </c>
      <c r="T42" s="7">
        <f>+'M_Costo Gestione'!Y29</f>
        <v>30</v>
      </c>
      <c r="U42" s="7">
        <f>+'M_Costo Gestione'!Z29</f>
        <v>30</v>
      </c>
      <c r="V42" s="7">
        <f>+'M_Costo Gestione'!AA29</f>
        <v>30</v>
      </c>
      <c r="W42" s="7">
        <f>+'M_Costo Gestione'!AB29</f>
        <v>30</v>
      </c>
      <c r="X42" s="7">
        <f>+'M_Costo Gestione'!AC29</f>
        <v>30</v>
      </c>
      <c r="Y42" s="7">
        <f>+'M_Costo Gestione'!AD29</f>
        <v>30</v>
      </c>
      <c r="Z42" s="7">
        <f>+'M_Costo Gestione'!AE29</f>
        <v>30</v>
      </c>
      <c r="AA42" s="7">
        <f>+'M_Costo Gestione'!AF29</f>
        <v>30</v>
      </c>
      <c r="AB42" s="7">
        <f>+'M_Costo Gestione'!AG29</f>
        <v>30</v>
      </c>
      <c r="AC42" s="7">
        <f>+'M_Costo Gestione'!AH29</f>
        <v>30</v>
      </c>
      <c r="AD42" s="7">
        <f>+'M_Costo Gestione'!AI29</f>
        <v>30</v>
      </c>
      <c r="AE42" s="7">
        <f>+'M_Costo Gestione'!AJ29</f>
        <v>30</v>
      </c>
      <c r="AF42" s="7">
        <f>+'M_Costo Gestione'!AK29</f>
        <v>30</v>
      </c>
      <c r="AG42" s="7">
        <f>+'M_Costo Gestione'!AL29</f>
        <v>30</v>
      </c>
      <c r="AH42" s="7">
        <f>+'M_Costo Gestione'!AM29</f>
        <v>30</v>
      </c>
      <c r="AI42" s="7">
        <f>+'M_Costo Gestione'!AN29</f>
        <v>30</v>
      </c>
      <c r="AJ42" s="7">
        <f>+'M_Costo Gestione'!AO29</f>
        <v>30</v>
      </c>
      <c r="AK42" s="7">
        <f>+'M_Costo Gestione'!AP29</f>
        <v>30</v>
      </c>
      <c r="AL42" s="7">
        <f>+'M_Costo Gestione'!AQ29</f>
        <v>30</v>
      </c>
      <c r="AN42" s="24">
        <f t="shared" si="28"/>
        <v>360</v>
      </c>
      <c r="AO42" s="24">
        <f t="shared" si="29"/>
        <v>360</v>
      </c>
      <c r="AP42" s="24">
        <f t="shared" si="30"/>
        <v>360</v>
      </c>
    </row>
    <row r="43" spans="2:42" x14ac:dyDescent="0.3">
      <c r="B43" s="20" t="str">
        <f>+'M_Costo Gestione'!C30</f>
        <v xml:space="preserve">    - premi assicurativi</v>
      </c>
      <c r="C43" s="7">
        <f>+'M_Costo Gestione'!H30+SP_Iniziale!E20</f>
        <v>0</v>
      </c>
      <c r="D43" s="7">
        <f>+'M_Costo Gestione'!I30+SP_Iniziale!F20</f>
        <v>0</v>
      </c>
      <c r="E43" s="7">
        <f>+'M_Costo Gestione'!J30+SP_Iniziale!G20</f>
        <v>0</v>
      </c>
      <c r="F43" s="7">
        <f>+'M_Costo Gestione'!K30+SP_Iniziale!H20</f>
        <v>0</v>
      </c>
      <c r="G43" s="7">
        <f>+'M_Costo Gestione'!L30+SP_Iniziale!I20</f>
        <v>0</v>
      </c>
      <c r="H43" s="7">
        <f>+'M_Costo Gestione'!M30+SP_Iniziale!J20</f>
        <v>0</v>
      </c>
      <c r="I43" s="7">
        <f>+'M_Costo Gestione'!N30+SP_Iniziale!K20</f>
        <v>0</v>
      </c>
      <c r="J43" s="7">
        <f>+'M_Costo Gestione'!O30+SP_Iniziale!L20</f>
        <v>0</v>
      </c>
      <c r="K43" s="7">
        <f>+'M_Costo Gestione'!P30+SP_Iniziale!M20</f>
        <v>0</v>
      </c>
      <c r="L43" s="7">
        <f>+'M_Costo Gestione'!Q30+SP_Iniziale!N20</f>
        <v>0</v>
      </c>
      <c r="M43" s="7">
        <f>+'M_Costo Gestione'!R30+SP_Iniziale!O20</f>
        <v>0</v>
      </c>
      <c r="N43" s="7">
        <f>+'M_Costo Gestione'!S30+SP_Iniziale!P20</f>
        <v>0</v>
      </c>
      <c r="O43" s="7">
        <f>+'M_Costo Gestione'!T30+SP_Iniziale!Q20</f>
        <v>0</v>
      </c>
      <c r="P43" s="7">
        <f>+'M_Costo Gestione'!U30+SP_Iniziale!R20</f>
        <v>0</v>
      </c>
      <c r="Q43" s="7">
        <f>+'M_Costo Gestione'!V30+SP_Iniziale!S20</f>
        <v>0</v>
      </c>
      <c r="R43" s="7">
        <f>+'M_Costo Gestione'!W30+SP_Iniziale!T20</f>
        <v>0</v>
      </c>
      <c r="S43" s="7">
        <f>+'M_Costo Gestione'!X30+SP_Iniziale!U20</f>
        <v>0</v>
      </c>
      <c r="T43" s="7">
        <f>+'M_Costo Gestione'!Y30+SP_Iniziale!V20</f>
        <v>0</v>
      </c>
      <c r="U43" s="7">
        <f>+'M_Costo Gestione'!Z30+SP_Iniziale!W20</f>
        <v>0</v>
      </c>
      <c r="V43" s="7">
        <f>+'M_Costo Gestione'!AA30+SP_Iniziale!X20</f>
        <v>0</v>
      </c>
      <c r="W43" s="7">
        <f>+'M_Costo Gestione'!AB30+SP_Iniziale!Y20</f>
        <v>0</v>
      </c>
      <c r="X43" s="7">
        <f>+'M_Costo Gestione'!AC30+SP_Iniziale!Z20</f>
        <v>0</v>
      </c>
      <c r="Y43" s="7">
        <f>+'M_Costo Gestione'!AD30+SP_Iniziale!AA20</f>
        <v>0</v>
      </c>
      <c r="Z43" s="7">
        <f>+'M_Costo Gestione'!AE30+SP_Iniziale!AB20</f>
        <v>0</v>
      </c>
      <c r="AA43" s="7">
        <f>+'M_Costo Gestione'!AF30+SP_Iniziale!AC20</f>
        <v>0</v>
      </c>
      <c r="AB43" s="7">
        <f>+'M_Costo Gestione'!AG30+SP_Iniziale!AD20</f>
        <v>0</v>
      </c>
      <c r="AC43" s="7">
        <f>+'M_Costo Gestione'!AH30+SP_Iniziale!AE20</f>
        <v>0</v>
      </c>
      <c r="AD43" s="7">
        <f>+'M_Costo Gestione'!AI30+SP_Iniziale!AF20</f>
        <v>0</v>
      </c>
      <c r="AE43" s="7">
        <f>+'M_Costo Gestione'!AJ30+SP_Iniziale!AG20</f>
        <v>0</v>
      </c>
      <c r="AF43" s="7">
        <f>+'M_Costo Gestione'!AK30+SP_Iniziale!AH20</f>
        <v>0</v>
      </c>
      <c r="AG43" s="7">
        <f>+'M_Costo Gestione'!AL30+SP_Iniziale!AI20</f>
        <v>0</v>
      </c>
      <c r="AH43" s="7">
        <f>+'M_Costo Gestione'!AM30+SP_Iniziale!AJ20</f>
        <v>0</v>
      </c>
      <c r="AI43" s="7">
        <f>+'M_Costo Gestione'!AN30+SP_Iniziale!AK20</f>
        <v>0</v>
      </c>
      <c r="AJ43" s="7">
        <f>+'M_Costo Gestione'!AO30+SP_Iniziale!AL20</f>
        <v>0</v>
      </c>
      <c r="AK43" s="7">
        <f>+'M_Costo Gestione'!AP30+SP_Iniziale!AM20</f>
        <v>0</v>
      </c>
      <c r="AL43" s="7">
        <f>+'M_Costo Gestione'!AQ30+SP_Iniziale!AN20</f>
        <v>0</v>
      </c>
      <c r="AN43" s="24">
        <f t="shared" si="28"/>
        <v>0</v>
      </c>
      <c r="AO43" s="24">
        <f t="shared" si="29"/>
        <v>0</v>
      </c>
      <c r="AP43" s="24">
        <f t="shared" si="30"/>
        <v>0</v>
      </c>
    </row>
    <row r="44" spans="2:42" x14ac:dyDescent="0.3">
      <c r="B44" s="230" t="s">
        <v>331</v>
      </c>
      <c r="C44" s="7">
        <f>+M_Leasing!D63+SP_Iniziale!E69</f>
        <v>10</v>
      </c>
      <c r="D44" s="7">
        <f>+M_Leasing!E63+SP_Iniziale!F69</f>
        <v>10</v>
      </c>
      <c r="E44" s="7">
        <f>+M_Leasing!F63+SP_Iniziale!G69</f>
        <v>10</v>
      </c>
      <c r="F44" s="7">
        <f>+M_Leasing!G63+SP_Iniziale!H69</f>
        <v>10</v>
      </c>
      <c r="G44" s="7">
        <f>+M_Leasing!H63+SP_Iniziale!I69</f>
        <v>10</v>
      </c>
      <c r="H44" s="7">
        <f>+M_Leasing!I63+SP_Iniziale!J69</f>
        <v>10</v>
      </c>
      <c r="I44" s="7">
        <f>+M_Leasing!J63+SP_Iniziale!K69</f>
        <v>10</v>
      </c>
      <c r="J44" s="7">
        <f>+M_Leasing!K63+SP_Iniziale!L69</f>
        <v>10</v>
      </c>
      <c r="K44" s="7">
        <f>+M_Leasing!L63+SP_Iniziale!M69</f>
        <v>10</v>
      </c>
      <c r="L44" s="7">
        <f>+M_Leasing!M63+SP_Iniziale!N69</f>
        <v>10</v>
      </c>
      <c r="M44" s="7">
        <f>+M_Leasing!N63+SP_Iniziale!O69</f>
        <v>10</v>
      </c>
      <c r="N44" s="7">
        <f>+M_Leasing!O63+SP_Iniziale!P69</f>
        <v>10</v>
      </c>
      <c r="O44" s="7">
        <f>+M_Leasing!P63+SP_Iniziale!Q69</f>
        <v>10</v>
      </c>
      <c r="P44" s="7">
        <f>+M_Leasing!Q63+SP_Iniziale!R69</f>
        <v>10</v>
      </c>
      <c r="Q44" s="7">
        <f>+M_Leasing!R63+SP_Iniziale!S69</f>
        <v>10</v>
      </c>
      <c r="R44" s="7">
        <f>+M_Leasing!S63+SP_Iniziale!T69</f>
        <v>10</v>
      </c>
      <c r="S44" s="7">
        <f>+M_Leasing!T63+SP_Iniziale!U69</f>
        <v>10</v>
      </c>
      <c r="T44" s="7">
        <f>+M_Leasing!U63+SP_Iniziale!V69</f>
        <v>10</v>
      </c>
      <c r="U44" s="7">
        <f>+M_Leasing!V63+SP_Iniziale!W69</f>
        <v>10</v>
      </c>
      <c r="V44" s="7">
        <f>+M_Leasing!W63+SP_Iniziale!X69</f>
        <v>10</v>
      </c>
      <c r="W44" s="7">
        <f>+M_Leasing!X63+SP_Iniziale!Y69</f>
        <v>10</v>
      </c>
      <c r="X44" s="7">
        <f>+M_Leasing!Y63+SP_Iniziale!Z69</f>
        <v>10</v>
      </c>
      <c r="Y44" s="7">
        <f>+M_Leasing!Z63+SP_Iniziale!AA69</f>
        <v>10</v>
      </c>
      <c r="Z44" s="7">
        <f>+M_Leasing!AA63+SP_Iniziale!AB69</f>
        <v>10</v>
      </c>
      <c r="AA44" s="7">
        <f>+M_Leasing!AB63+SP_Iniziale!AC69</f>
        <v>10</v>
      </c>
      <c r="AB44" s="7">
        <f>+M_Leasing!AC63+SP_Iniziale!AD69</f>
        <v>10</v>
      </c>
      <c r="AC44" s="7">
        <f>+M_Leasing!AD63+SP_Iniziale!AE69</f>
        <v>10</v>
      </c>
      <c r="AD44" s="7">
        <f>+M_Leasing!AE63+SP_Iniziale!AF69</f>
        <v>10</v>
      </c>
      <c r="AE44" s="7">
        <f>+M_Leasing!AF63+SP_Iniziale!AG69</f>
        <v>10</v>
      </c>
      <c r="AF44" s="7">
        <f>+M_Leasing!AG63+SP_Iniziale!AH69</f>
        <v>10</v>
      </c>
      <c r="AG44" s="7">
        <f>+M_Leasing!AH63+SP_Iniziale!AI69</f>
        <v>0</v>
      </c>
      <c r="AH44" s="7">
        <f>+M_Leasing!AI63+SP_Iniziale!AJ69</f>
        <v>0</v>
      </c>
      <c r="AI44" s="7">
        <f>+M_Leasing!AJ63+SP_Iniziale!AK69</f>
        <v>0</v>
      </c>
      <c r="AJ44" s="7">
        <f>+M_Leasing!AK63+SP_Iniziale!AL69</f>
        <v>0</v>
      </c>
      <c r="AK44" s="7">
        <f>+M_Leasing!AL63+SP_Iniziale!AM69</f>
        <v>0</v>
      </c>
      <c r="AL44" s="7">
        <f>+M_Leasing!AM63+SP_Iniziale!AN69</f>
        <v>0</v>
      </c>
      <c r="AN44" s="24">
        <f t="shared" si="28"/>
        <v>120</v>
      </c>
      <c r="AO44" s="24">
        <f t="shared" si="29"/>
        <v>120</v>
      </c>
      <c r="AP44" s="24">
        <f t="shared" si="30"/>
        <v>60</v>
      </c>
    </row>
    <row r="45" spans="2:42" x14ac:dyDescent="0.3">
      <c r="B45" s="17" t="s">
        <v>85</v>
      </c>
      <c r="C45" s="23">
        <f>SUM(C24:C44)</f>
        <v>2320</v>
      </c>
      <c r="D45" s="23">
        <f t="shared" ref="D45:AP45" si="31">SUM(D24:D44)</f>
        <v>2320</v>
      </c>
      <c r="E45" s="23">
        <f t="shared" si="31"/>
        <v>2320</v>
      </c>
      <c r="F45" s="23">
        <f t="shared" si="31"/>
        <v>2320</v>
      </c>
      <c r="G45" s="23">
        <f t="shared" si="31"/>
        <v>2320</v>
      </c>
      <c r="H45" s="23">
        <f t="shared" si="31"/>
        <v>2320</v>
      </c>
      <c r="I45" s="23">
        <f t="shared" si="31"/>
        <v>2320</v>
      </c>
      <c r="J45" s="23">
        <f t="shared" si="31"/>
        <v>2320</v>
      </c>
      <c r="K45" s="23">
        <f t="shared" si="31"/>
        <v>2320</v>
      </c>
      <c r="L45" s="23">
        <f t="shared" si="31"/>
        <v>2320</v>
      </c>
      <c r="M45" s="23">
        <f t="shared" si="31"/>
        <v>2320</v>
      </c>
      <c r="N45" s="23">
        <f t="shared" si="31"/>
        <v>2320</v>
      </c>
      <c r="O45" s="23">
        <f t="shared" si="31"/>
        <v>2320</v>
      </c>
      <c r="P45" s="23">
        <f t="shared" si="31"/>
        <v>2320</v>
      </c>
      <c r="Q45" s="23">
        <f t="shared" si="31"/>
        <v>2320</v>
      </c>
      <c r="R45" s="23">
        <f t="shared" si="31"/>
        <v>2320</v>
      </c>
      <c r="S45" s="23">
        <f t="shared" si="31"/>
        <v>2320</v>
      </c>
      <c r="T45" s="23">
        <f t="shared" si="31"/>
        <v>2320</v>
      </c>
      <c r="U45" s="23">
        <f t="shared" si="31"/>
        <v>2320</v>
      </c>
      <c r="V45" s="23">
        <f t="shared" si="31"/>
        <v>2320</v>
      </c>
      <c r="W45" s="23">
        <f t="shared" si="31"/>
        <v>2320</v>
      </c>
      <c r="X45" s="23">
        <f t="shared" si="31"/>
        <v>2320</v>
      </c>
      <c r="Y45" s="23">
        <f t="shared" si="31"/>
        <v>2320</v>
      </c>
      <c r="Z45" s="23">
        <f t="shared" si="31"/>
        <v>2320</v>
      </c>
      <c r="AA45" s="23">
        <f t="shared" si="31"/>
        <v>2320</v>
      </c>
      <c r="AB45" s="23">
        <f t="shared" si="31"/>
        <v>2320</v>
      </c>
      <c r="AC45" s="23">
        <f t="shared" si="31"/>
        <v>2320</v>
      </c>
      <c r="AD45" s="23">
        <f t="shared" si="31"/>
        <v>2320</v>
      </c>
      <c r="AE45" s="23">
        <f t="shared" si="31"/>
        <v>2320</v>
      </c>
      <c r="AF45" s="23">
        <f t="shared" si="31"/>
        <v>2320</v>
      </c>
      <c r="AG45" s="23">
        <f t="shared" si="31"/>
        <v>2310</v>
      </c>
      <c r="AH45" s="23">
        <f t="shared" si="31"/>
        <v>2310</v>
      </c>
      <c r="AI45" s="23">
        <f t="shared" si="31"/>
        <v>2310</v>
      </c>
      <c r="AJ45" s="23">
        <f t="shared" si="31"/>
        <v>2310</v>
      </c>
      <c r="AK45" s="23">
        <f t="shared" si="31"/>
        <v>2310</v>
      </c>
      <c r="AL45" s="23">
        <f t="shared" si="31"/>
        <v>2310</v>
      </c>
      <c r="AN45" s="23">
        <f t="shared" si="31"/>
        <v>27840</v>
      </c>
      <c r="AO45" s="23">
        <f t="shared" si="31"/>
        <v>27840</v>
      </c>
      <c r="AP45" s="23">
        <f t="shared" si="31"/>
        <v>27780</v>
      </c>
    </row>
    <row r="46" spans="2:42" x14ac:dyDescent="0.3"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2" x14ac:dyDescent="0.3">
      <c r="B47" s="20" t="s">
        <v>86</v>
      </c>
      <c r="C47" s="7">
        <f>+'M_ Personale'!D25+'M_ Personale'!D26+'M_ Personale'!D27</f>
        <v>22008</v>
      </c>
      <c r="D47" s="7">
        <f>+'M_ Personale'!E25+'M_ Personale'!E26+'M_ Personale'!E27</f>
        <v>22008</v>
      </c>
      <c r="E47" s="7">
        <f>+'M_ Personale'!F25+'M_ Personale'!F26+'M_ Personale'!F27</f>
        <v>22008</v>
      </c>
      <c r="F47" s="7">
        <f>+'M_ Personale'!G25+'M_ Personale'!G26+'M_ Personale'!G27</f>
        <v>22008</v>
      </c>
      <c r="G47" s="7">
        <f>+'M_ Personale'!H25+'M_ Personale'!H26+'M_ Personale'!H27</f>
        <v>22008</v>
      </c>
      <c r="H47" s="7">
        <f>+'M_ Personale'!I25+'M_ Personale'!I26+'M_ Personale'!I27</f>
        <v>22008</v>
      </c>
      <c r="I47" s="7">
        <f>+'M_ Personale'!J25+'M_ Personale'!J26+'M_ Personale'!J27</f>
        <v>22008</v>
      </c>
      <c r="J47" s="7">
        <f>+'M_ Personale'!K25+'M_ Personale'!K26+'M_ Personale'!K27</f>
        <v>22008</v>
      </c>
      <c r="K47" s="7">
        <f>+'M_ Personale'!L25+'M_ Personale'!L26+'M_ Personale'!L27</f>
        <v>22008</v>
      </c>
      <c r="L47" s="7">
        <f>+'M_ Personale'!M25+'M_ Personale'!M26+'M_ Personale'!M27</f>
        <v>22008</v>
      </c>
      <c r="M47" s="7">
        <f>+'M_ Personale'!N25+'M_ Personale'!N26+'M_ Personale'!N27</f>
        <v>22008</v>
      </c>
      <c r="N47" s="7">
        <f>+'M_ Personale'!O25+'M_ Personale'!O26+'M_ Personale'!O27</f>
        <v>22008</v>
      </c>
      <c r="O47" s="7">
        <f>+'M_ Personale'!P25+'M_ Personale'!P26+'M_ Personale'!P27</f>
        <v>22228.080000000002</v>
      </c>
      <c r="P47" s="7">
        <f>+'M_ Personale'!Q25+'M_ Personale'!Q26+'M_ Personale'!Q27</f>
        <v>22228.080000000002</v>
      </c>
      <c r="Q47" s="7">
        <f>+'M_ Personale'!R25+'M_ Personale'!R26+'M_ Personale'!R27</f>
        <v>22228.080000000002</v>
      </c>
      <c r="R47" s="7">
        <f>+'M_ Personale'!S25+'M_ Personale'!S26+'M_ Personale'!S27</f>
        <v>22228.080000000002</v>
      </c>
      <c r="S47" s="7">
        <f>+'M_ Personale'!T25+'M_ Personale'!T26+'M_ Personale'!T27</f>
        <v>22228.080000000002</v>
      </c>
      <c r="T47" s="7">
        <f>+'M_ Personale'!U25+'M_ Personale'!U26+'M_ Personale'!U27</f>
        <v>22228.080000000002</v>
      </c>
      <c r="U47" s="7">
        <f>+'M_ Personale'!V25+'M_ Personale'!V26+'M_ Personale'!V27</f>
        <v>22228.080000000002</v>
      </c>
      <c r="V47" s="7">
        <f>+'M_ Personale'!W25+'M_ Personale'!W26+'M_ Personale'!W27</f>
        <v>22228.080000000002</v>
      </c>
      <c r="W47" s="7">
        <f>+'M_ Personale'!X25+'M_ Personale'!X26+'M_ Personale'!X27</f>
        <v>22228.080000000002</v>
      </c>
      <c r="X47" s="7">
        <f>+'M_ Personale'!Y25+'M_ Personale'!Y26+'M_ Personale'!Y27</f>
        <v>22228.080000000002</v>
      </c>
      <c r="Y47" s="7">
        <f>+'M_ Personale'!Z25+'M_ Personale'!Z26+'M_ Personale'!Z27</f>
        <v>22228.080000000002</v>
      </c>
      <c r="Z47" s="7">
        <f>+'M_ Personale'!AA25+'M_ Personale'!AA26+'M_ Personale'!AA27</f>
        <v>22228.080000000002</v>
      </c>
      <c r="AA47" s="7">
        <f>+'M_ Personale'!AB25+'M_ Personale'!AB26+'M_ Personale'!AB27</f>
        <v>22450.360800000002</v>
      </c>
      <c r="AB47" s="7">
        <f>+'M_ Personale'!AC25+'M_ Personale'!AC26+'M_ Personale'!AC27</f>
        <v>22450.360800000002</v>
      </c>
      <c r="AC47" s="7">
        <f>+'M_ Personale'!AD25+'M_ Personale'!AD26+'M_ Personale'!AD27</f>
        <v>22450.360800000002</v>
      </c>
      <c r="AD47" s="7">
        <f>+'M_ Personale'!AE25+'M_ Personale'!AE26+'M_ Personale'!AE27</f>
        <v>22450.360800000002</v>
      </c>
      <c r="AE47" s="7">
        <f>+'M_ Personale'!AF25+'M_ Personale'!AF26+'M_ Personale'!AF27</f>
        <v>22450.360800000002</v>
      </c>
      <c r="AF47" s="7">
        <f>+'M_ Personale'!AG25+'M_ Personale'!AG26+'M_ Personale'!AG27</f>
        <v>22450.360800000002</v>
      </c>
      <c r="AG47" s="7">
        <f>+'M_ Personale'!AH25+'M_ Personale'!AH26+'M_ Personale'!AH27</f>
        <v>22450.360800000002</v>
      </c>
      <c r="AH47" s="7">
        <f>+'M_ Personale'!AI25+'M_ Personale'!AI26+'M_ Personale'!AI27</f>
        <v>22450.360800000002</v>
      </c>
      <c r="AI47" s="7">
        <f>+'M_ Personale'!AJ25+'M_ Personale'!AJ26+'M_ Personale'!AJ27</f>
        <v>22450.360800000002</v>
      </c>
      <c r="AJ47" s="7">
        <f>+'M_ Personale'!AK25+'M_ Personale'!AK26+'M_ Personale'!AK27</f>
        <v>22450.360800000002</v>
      </c>
      <c r="AK47" s="7">
        <f>+'M_ Personale'!AL25+'M_ Personale'!AL26+'M_ Personale'!AL27</f>
        <v>22450.360800000002</v>
      </c>
      <c r="AL47" s="7">
        <f>+'M_ Personale'!AM25+'M_ Personale'!AM26+'M_ Personale'!AM27</f>
        <v>22450.360800000002</v>
      </c>
      <c r="AN47" s="24">
        <f t="shared" ref="AN47:AN48" si="32">+SUM(C47:N47)</f>
        <v>264096</v>
      </c>
      <c r="AO47" s="24">
        <f t="shared" ref="AO47:AO48" si="33">+SUM(O47:Z47)</f>
        <v>266736.96000000008</v>
      </c>
      <c r="AP47" s="24">
        <f t="shared" ref="AP47:AP48" si="34">+SUM(AA47:AL47)</f>
        <v>269404.3296</v>
      </c>
    </row>
    <row r="48" spans="2:42" x14ac:dyDescent="0.3">
      <c r="B48" s="20" t="s">
        <v>87</v>
      </c>
      <c r="C48" s="7">
        <f>+'M_ Personale'!D28</f>
        <v>1260</v>
      </c>
      <c r="D48" s="7">
        <f>+'M_ Personale'!E28</f>
        <v>1260</v>
      </c>
      <c r="E48" s="7">
        <f>+'M_ Personale'!F28</f>
        <v>1260</v>
      </c>
      <c r="F48" s="7">
        <f>+'M_ Personale'!G28</f>
        <v>1260</v>
      </c>
      <c r="G48" s="7">
        <f>+'M_ Personale'!H28</f>
        <v>1260</v>
      </c>
      <c r="H48" s="7">
        <f>+'M_ Personale'!I28</f>
        <v>1260</v>
      </c>
      <c r="I48" s="7">
        <f>+'M_ Personale'!J28</f>
        <v>1260</v>
      </c>
      <c r="J48" s="7">
        <f>+'M_ Personale'!K28</f>
        <v>1260</v>
      </c>
      <c r="K48" s="7">
        <f>+'M_ Personale'!L28</f>
        <v>1260</v>
      </c>
      <c r="L48" s="7">
        <f>+'M_ Personale'!M28</f>
        <v>1260</v>
      </c>
      <c r="M48" s="7">
        <f>+'M_ Personale'!N28</f>
        <v>1260</v>
      </c>
      <c r="N48" s="7">
        <f>+'M_ Personale'!O28</f>
        <v>1260</v>
      </c>
      <c r="O48" s="7">
        <f>+'M_ Personale'!P28</f>
        <v>1272.5999999999999</v>
      </c>
      <c r="P48" s="7">
        <f>+'M_ Personale'!Q28</f>
        <v>1272.5999999999999</v>
      </c>
      <c r="Q48" s="7">
        <f>+'M_ Personale'!R28</f>
        <v>1272.5999999999999</v>
      </c>
      <c r="R48" s="7">
        <f>+'M_ Personale'!S28</f>
        <v>1272.5999999999999</v>
      </c>
      <c r="S48" s="7">
        <f>+'M_ Personale'!T28</f>
        <v>1272.5999999999999</v>
      </c>
      <c r="T48" s="7">
        <f>+'M_ Personale'!U28</f>
        <v>1272.5999999999999</v>
      </c>
      <c r="U48" s="7">
        <f>+'M_ Personale'!V28</f>
        <v>1272.5999999999999</v>
      </c>
      <c r="V48" s="7">
        <f>+'M_ Personale'!W28</f>
        <v>1272.5999999999999</v>
      </c>
      <c r="W48" s="7">
        <f>+'M_ Personale'!X28</f>
        <v>1272.5999999999999</v>
      </c>
      <c r="X48" s="7">
        <f>+'M_ Personale'!Y28</f>
        <v>1272.5999999999999</v>
      </c>
      <c r="Y48" s="7">
        <f>+'M_ Personale'!Z28</f>
        <v>1272.5999999999999</v>
      </c>
      <c r="Z48" s="7">
        <f>+'M_ Personale'!AA28</f>
        <v>1272.5999999999999</v>
      </c>
      <c r="AA48" s="7">
        <f>+'M_ Personale'!AB28</f>
        <v>1285.326</v>
      </c>
      <c r="AB48" s="7">
        <f>+'M_ Personale'!AC28</f>
        <v>1285.326</v>
      </c>
      <c r="AC48" s="7">
        <f>+'M_ Personale'!AD28</f>
        <v>1285.326</v>
      </c>
      <c r="AD48" s="7">
        <f>+'M_ Personale'!AE28</f>
        <v>1285.326</v>
      </c>
      <c r="AE48" s="7">
        <f>+'M_ Personale'!AF28</f>
        <v>1285.326</v>
      </c>
      <c r="AF48" s="7">
        <f>+'M_ Personale'!AG28</f>
        <v>1285.326</v>
      </c>
      <c r="AG48" s="7">
        <f>+'M_ Personale'!AH28</f>
        <v>1285.326</v>
      </c>
      <c r="AH48" s="7">
        <f>+'M_ Personale'!AI28</f>
        <v>1285.326</v>
      </c>
      <c r="AI48" s="7">
        <f>+'M_ Personale'!AJ28</f>
        <v>1285.326</v>
      </c>
      <c r="AJ48" s="7">
        <f>+'M_ Personale'!AK28</f>
        <v>1285.326</v>
      </c>
      <c r="AK48" s="7">
        <f>+'M_ Personale'!AL28</f>
        <v>1285.326</v>
      </c>
      <c r="AL48" s="7">
        <f>+'M_ Personale'!AM28</f>
        <v>1285.326</v>
      </c>
      <c r="AN48" s="24">
        <f t="shared" si="32"/>
        <v>15120</v>
      </c>
      <c r="AO48" s="24">
        <f t="shared" si="33"/>
        <v>15271.200000000003</v>
      </c>
      <c r="AP48" s="24">
        <f t="shared" si="34"/>
        <v>15423.912000000004</v>
      </c>
    </row>
    <row r="49" spans="2:42" x14ac:dyDescent="0.3">
      <c r="B49" s="17" t="s">
        <v>88</v>
      </c>
      <c r="C49" s="23">
        <f>+C47+C48</f>
        <v>23268</v>
      </c>
      <c r="D49" s="23">
        <f>+D47+D48</f>
        <v>23268</v>
      </c>
      <c r="E49" s="23">
        <f t="shared" ref="E49:AE49" si="35">+E47+E48</f>
        <v>23268</v>
      </c>
      <c r="F49" s="23">
        <f t="shared" si="35"/>
        <v>23268</v>
      </c>
      <c r="G49" s="23">
        <f t="shared" si="35"/>
        <v>23268</v>
      </c>
      <c r="H49" s="23">
        <f t="shared" si="35"/>
        <v>23268</v>
      </c>
      <c r="I49" s="23">
        <f t="shared" si="35"/>
        <v>23268</v>
      </c>
      <c r="J49" s="23">
        <f t="shared" si="35"/>
        <v>23268</v>
      </c>
      <c r="K49" s="23">
        <f t="shared" si="35"/>
        <v>23268</v>
      </c>
      <c r="L49" s="23">
        <f t="shared" si="35"/>
        <v>23268</v>
      </c>
      <c r="M49" s="23">
        <f t="shared" si="35"/>
        <v>23268</v>
      </c>
      <c r="N49" s="23">
        <f t="shared" si="35"/>
        <v>23268</v>
      </c>
      <c r="O49" s="23">
        <f t="shared" si="35"/>
        <v>23500.68</v>
      </c>
      <c r="P49" s="23">
        <f t="shared" si="35"/>
        <v>23500.68</v>
      </c>
      <c r="Q49" s="23">
        <f t="shared" si="35"/>
        <v>23500.68</v>
      </c>
      <c r="R49" s="23">
        <f t="shared" si="35"/>
        <v>23500.68</v>
      </c>
      <c r="S49" s="23">
        <f t="shared" si="35"/>
        <v>23500.68</v>
      </c>
      <c r="T49" s="23">
        <f t="shared" si="35"/>
        <v>23500.68</v>
      </c>
      <c r="U49" s="23">
        <f t="shared" si="35"/>
        <v>23500.68</v>
      </c>
      <c r="V49" s="23">
        <f t="shared" si="35"/>
        <v>23500.68</v>
      </c>
      <c r="W49" s="23">
        <f t="shared" si="35"/>
        <v>23500.68</v>
      </c>
      <c r="X49" s="23">
        <f t="shared" si="35"/>
        <v>23500.68</v>
      </c>
      <c r="Y49" s="23">
        <f t="shared" si="35"/>
        <v>23500.68</v>
      </c>
      <c r="Z49" s="23">
        <f t="shared" si="35"/>
        <v>23500.68</v>
      </c>
      <c r="AA49" s="23">
        <f t="shared" si="35"/>
        <v>23735.686800000003</v>
      </c>
      <c r="AB49" s="23">
        <f t="shared" si="35"/>
        <v>23735.686800000003</v>
      </c>
      <c r="AC49" s="23">
        <f t="shared" si="35"/>
        <v>23735.686800000003</v>
      </c>
      <c r="AD49" s="23">
        <f t="shared" si="35"/>
        <v>23735.686800000003</v>
      </c>
      <c r="AE49" s="23">
        <f t="shared" si="35"/>
        <v>23735.686800000003</v>
      </c>
      <c r="AF49" s="23">
        <f>+AF47+AF48</f>
        <v>23735.686800000003</v>
      </c>
      <c r="AG49" s="23">
        <f t="shared" ref="AG49" si="36">+AG47+AG48</f>
        <v>23735.686800000003</v>
      </c>
      <c r="AH49" s="23">
        <f t="shared" ref="AH49" si="37">+AH47+AH48</f>
        <v>23735.686800000003</v>
      </c>
      <c r="AI49" s="23">
        <f t="shared" ref="AI49" si="38">+AI47+AI48</f>
        <v>23735.686800000003</v>
      </c>
      <c r="AJ49" s="23">
        <f t="shared" ref="AJ49" si="39">+AJ47+AJ48</f>
        <v>23735.686800000003</v>
      </c>
      <c r="AK49" s="23">
        <f>+AK47+AK48</f>
        <v>23735.686800000003</v>
      </c>
      <c r="AL49" s="23">
        <f t="shared" ref="AL49:AP49" si="40">+AL47+AL48</f>
        <v>23735.686800000003</v>
      </c>
      <c r="AN49" s="23">
        <f t="shared" si="40"/>
        <v>279216</v>
      </c>
      <c r="AO49" s="23">
        <f t="shared" si="40"/>
        <v>282008.16000000009</v>
      </c>
      <c r="AP49" s="23">
        <f t="shared" si="40"/>
        <v>284828.24160000001</v>
      </c>
    </row>
    <row r="50" spans="2:42" x14ac:dyDescent="0.3">
      <c r="B50" s="6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2:42" x14ac:dyDescent="0.3">
      <c r="B51" s="17" t="s">
        <v>89</v>
      </c>
      <c r="C51" s="23">
        <f>+C17-C22-C45-C49</f>
        <v>-10678</v>
      </c>
      <c r="D51" s="23">
        <f>+D17-D22-D45-D49</f>
        <v>-6268</v>
      </c>
      <c r="E51" s="23">
        <f t="shared" ref="E51:AE51" si="41">+E17-E22-E45-E49</f>
        <v>-6268</v>
      </c>
      <c r="F51" s="23">
        <f t="shared" si="41"/>
        <v>-6268</v>
      </c>
      <c r="G51" s="23">
        <f t="shared" si="41"/>
        <v>-6268</v>
      </c>
      <c r="H51" s="23">
        <f t="shared" si="41"/>
        <v>-6268</v>
      </c>
      <c r="I51" s="23">
        <f t="shared" si="41"/>
        <v>-6268</v>
      </c>
      <c r="J51" s="23">
        <f t="shared" si="41"/>
        <v>-6268</v>
      </c>
      <c r="K51" s="23">
        <f t="shared" si="41"/>
        <v>-6268</v>
      </c>
      <c r="L51" s="23">
        <f t="shared" si="41"/>
        <v>-6268</v>
      </c>
      <c r="M51" s="23">
        <f t="shared" si="41"/>
        <v>-6268</v>
      </c>
      <c r="N51" s="23">
        <f t="shared" si="41"/>
        <v>-6268</v>
      </c>
      <c r="O51" s="23">
        <f t="shared" si="41"/>
        <v>-2360.6800000000003</v>
      </c>
      <c r="P51" s="23">
        <f t="shared" si="41"/>
        <v>-2360.6800000000003</v>
      </c>
      <c r="Q51" s="23">
        <f t="shared" si="41"/>
        <v>-2360.6800000000003</v>
      </c>
      <c r="R51" s="23">
        <f t="shared" si="41"/>
        <v>-2360.6800000000003</v>
      </c>
      <c r="S51" s="23">
        <f t="shared" si="41"/>
        <v>-2360.6800000000003</v>
      </c>
      <c r="T51" s="23">
        <f t="shared" si="41"/>
        <v>-2360.6800000000003</v>
      </c>
      <c r="U51" s="23">
        <f t="shared" si="41"/>
        <v>-2360.6800000000003</v>
      </c>
      <c r="V51" s="23">
        <f t="shared" si="41"/>
        <v>-2360.6800000000003</v>
      </c>
      <c r="W51" s="23">
        <f t="shared" si="41"/>
        <v>-2360.6800000000003</v>
      </c>
      <c r="X51" s="23">
        <f t="shared" si="41"/>
        <v>-2360.6800000000003</v>
      </c>
      <c r="Y51" s="23">
        <f t="shared" si="41"/>
        <v>-2360.6800000000003</v>
      </c>
      <c r="Z51" s="23">
        <f t="shared" si="41"/>
        <v>-2360.6800000000003</v>
      </c>
      <c r="AA51" s="23">
        <f t="shared" si="41"/>
        <v>-2595.6868000000031</v>
      </c>
      <c r="AB51" s="23">
        <f t="shared" si="41"/>
        <v>-2595.6868000000031</v>
      </c>
      <c r="AC51" s="23">
        <f t="shared" si="41"/>
        <v>-2595.6868000000031</v>
      </c>
      <c r="AD51" s="23">
        <f t="shared" si="41"/>
        <v>-2595.6868000000031</v>
      </c>
      <c r="AE51" s="23">
        <f t="shared" si="41"/>
        <v>-2595.6868000000031</v>
      </c>
      <c r="AF51" s="23">
        <f>+AF17-AF22-AF45-AF49</f>
        <v>-2595.6868000000031</v>
      </c>
      <c r="AG51" s="23">
        <f t="shared" ref="AG51:AJ51" si="42">+AG17-AG22-AG45-AG49</f>
        <v>-2585.6868000000031</v>
      </c>
      <c r="AH51" s="23">
        <f t="shared" si="42"/>
        <v>-2585.6868000000031</v>
      </c>
      <c r="AI51" s="23">
        <f t="shared" si="42"/>
        <v>-2585.6868000000031</v>
      </c>
      <c r="AJ51" s="23">
        <f t="shared" si="42"/>
        <v>-2585.6868000000031</v>
      </c>
      <c r="AK51" s="23">
        <f>+AK17-AK22-AK45-AK49</f>
        <v>-2585.6868000000031</v>
      </c>
      <c r="AL51" s="23">
        <f t="shared" ref="AL51:AP51" si="43">+AL17-AL22-AL45-AL49</f>
        <v>-2585.6868000000031</v>
      </c>
      <c r="AN51" s="23">
        <f t="shared" si="43"/>
        <v>-79626</v>
      </c>
      <c r="AO51" s="23">
        <f t="shared" si="43"/>
        <v>-28328.160000000091</v>
      </c>
      <c r="AP51" s="23">
        <f t="shared" si="43"/>
        <v>-31088.241600000008</v>
      </c>
    </row>
    <row r="52" spans="2:42" x14ac:dyDescent="0.3">
      <c r="B52" s="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2:42" x14ac:dyDescent="0.3">
      <c r="B53" s="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2:42" x14ac:dyDescent="0.3">
      <c r="B54" s="20" t="s">
        <v>90</v>
      </c>
      <c r="C54" s="7">
        <f ca="1">+SUMIF(M_Investimenti!$D$99:$AO$117,M_Investimenti!$A99,M_Investimenti!F$99:F$117)+SP_Iniziale!E29</f>
        <v>1000</v>
      </c>
      <c r="D54" s="7">
        <f ca="1">+SUMIF(M_Investimenti!$D$99:$AO$117,M_Investimenti!$A99,M_Investimenti!G$99:G$117)+SP_Iniziale!F29</f>
        <v>1000</v>
      </c>
      <c r="E54" s="7">
        <f ca="1">+SUMIF(M_Investimenti!$D$99:$AO$117,M_Investimenti!$A99,M_Investimenti!H$99:H$117)+SP_Iniziale!G29</f>
        <v>1000</v>
      </c>
      <c r="F54" s="7">
        <f ca="1">+SUMIF(M_Investimenti!$D$99:$AO$117,M_Investimenti!$A99,M_Investimenti!I$99:I$117)+SP_Iniziale!H29</f>
        <v>1000</v>
      </c>
      <c r="G54" s="7">
        <f ca="1">+SUMIF(M_Investimenti!$D$99:$AO$117,M_Investimenti!$A99,M_Investimenti!J$99:J$117)+SP_Iniziale!I29</f>
        <v>1000</v>
      </c>
      <c r="H54" s="7">
        <f ca="1">+SUMIF(M_Investimenti!$D$99:$AO$117,M_Investimenti!$A99,M_Investimenti!K$99:K$117)+SP_Iniziale!J29</f>
        <v>1000</v>
      </c>
      <c r="I54" s="7">
        <f ca="1">+SUMIF(M_Investimenti!$D$99:$AO$117,M_Investimenti!$A99,M_Investimenti!L$99:L$117)+SP_Iniziale!K29</f>
        <v>1000</v>
      </c>
      <c r="J54" s="7">
        <f ca="1">+SUMIF(M_Investimenti!$D$99:$AO$117,M_Investimenti!$A99,M_Investimenti!M$99:M$117)+SP_Iniziale!L29</f>
        <v>1000</v>
      </c>
      <c r="K54" s="7">
        <f ca="1">+SUMIF(M_Investimenti!$D$99:$AO$117,M_Investimenti!$A99,M_Investimenti!N$99:N$117)+SP_Iniziale!M29</f>
        <v>1000</v>
      </c>
      <c r="L54" s="7">
        <f ca="1">+SUMIF(M_Investimenti!$D$99:$AO$117,M_Investimenti!$A99,M_Investimenti!O$99:O$117)+SP_Iniziale!N29</f>
        <v>1000</v>
      </c>
      <c r="M54" s="7">
        <f ca="1">+SUMIF(M_Investimenti!$D$99:$AO$117,M_Investimenti!$A99,M_Investimenti!P$99:P$117)+SP_Iniziale!O29</f>
        <v>1000</v>
      </c>
      <c r="N54" s="7">
        <f ca="1">+SUMIF(M_Investimenti!$D$99:$AO$117,M_Investimenti!$A99,M_Investimenti!Q$99:Q$117)+SP_Iniziale!P29</f>
        <v>1000</v>
      </c>
      <c r="O54" s="7">
        <f ca="1">+SUMIF(M_Investimenti!$D$99:$AO$117,M_Investimenti!$A99,M_Investimenti!R$99:R$117)+SP_Iniziale!Q29</f>
        <v>1000</v>
      </c>
      <c r="P54" s="7">
        <f ca="1">+SUMIF(M_Investimenti!$D$99:$AO$117,M_Investimenti!$A99,M_Investimenti!S$99:S$117)+SP_Iniziale!R29</f>
        <v>1000</v>
      </c>
      <c r="Q54" s="7">
        <f ca="1">+SUMIF(M_Investimenti!$D$99:$AO$117,M_Investimenti!$A99,M_Investimenti!T$99:T$117)+SP_Iniziale!S29</f>
        <v>1000</v>
      </c>
      <c r="R54" s="7">
        <f ca="1">+SUMIF(M_Investimenti!$D$99:$AO$117,M_Investimenti!$A99,M_Investimenti!U$99:U$117)+SP_Iniziale!T29</f>
        <v>1000</v>
      </c>
      <c r="S54" s="7">
        <f ca="1">+SUMIF(M_Investimenti!$D$99:$AO$117,M_Investimenti!$A99,M_Investimenti!V$99:V$117)+SP_Iniziale!U29</f>
        <v>1000</v>
      </c>
      <c r="T54" s="7">
        <f ca="1">+SUMIF(M_Investimenti!$D$99:$AO$117,M_Investimenti!$A99,M_Investimenti!W$99:W$117)+SP_Iniziale!V29</f>
        <v>1000</v>
      </c>
      <c r="U54" s="7">
        <f ca="1">+SUMIF(M_Investimenti!$D$99:$AO$117,M_Investimenti!$A99,M_Investimenti!X$99:X$117)+SP_Iniziale!W29</f>
        <v>1000</v>
      </c>
      <c r="V54" s="7">
        <f ca="1">+SUMIF(M_Investimenti!$D$99:$AO$117,M_Investimenti!$A99,M_Investimenti!Y$99:Y$117)+SP_Iniziale!X29</f>
        <v>1000</v>
      </c>
      <c r="W54" s="7">
        <f ca="1">+SUMIF(M_Investimenti!$D$99:$AO$117,M_Investimenti!$A99,M_Investimenti!Z$99:Z$117)+SP_Iniziale!Y29</f>
        <v>1000</v>
      </c>
      <c r="X54" s="7">
        <f ca="1">+SUMIF(M_Investimenti!$D$99:$AO$117,M_Investimenti!$A99,M_Investimenti!AA$99:AA$117)+SP_Iniziale!Z29</f>
        <v>1000</v>
      </c>
      <c r="Y54" s="7">
        <f ca="1">+SUMIF(M_Investimenti!$D$99:$AO$117,M_Investimenti!$A99,M_Investimenti!AB$99:AB$117)+SP_Iniziale!AA29</f>
        <v>1000</v>
      </c>
      <c r="Z54" s="7">
        <f ca="1">+SUMIF(M_Investimenti!$D$99:$AO$117,M_Investimenti!$A99,M_Investimenti!AC$99:AC$117)+SP_Iniziale!AB29</f>
        <v>1000</v>
      </c>
      <c r="AA54" s="7">
        <f ca="1">+SUMIF(M_Investimenti!$D$99:$AO$117,M_Investimenti!$A99,M_Investimenti!AD$99:AD$117)+SP_Iniziale!AC29</f>
        <v>1000</v>
      </c>
      <c r="AB54" s="7">
        <f ca="1">+SUMIF(M_Investimenti!$D$99:$AO$117,M_Investimenti!$A99,M_Investimenti!AE$99:AE$117)+SP_Iniziale!AD29</f>
        <v>1000</v>
      </c>
      <c r="AC54" s="7">
        <f ca="1">+SUMIF(M_Investimenti!$D$99:$AO$117,M_Investimenti!$A99,M_Investimenti!AF$99:AF$117)+SP_Iniziale!AE29</f>
        <v>1000</v>
      </c>
      <c r="AD54" s="7">
        <f ca="1">+SUMIF(M_Investimenti!$D$99:$AO$117,M_Investimenti!$A99,M_Investimenti!AG$99:AG$117)+SP_Iniziale!AF29</f>
        <v>1000</v>
      </c>
      <c r="AE54" s="7">
        <f ca="1">+SUMIF(M_Investimenti!$D$99:$AO$117,M_Investimenti!$A99,M_Investimenti!AH$99:AH$117)+SP_Iniziale!AG29</f>
        <v>1000</v>
      </c>
      <c r="AF54" s="7">
        <f ca="1">+SUMIF(M_Investimenti!$D$99:$AO$117,M_Investimenti!$A99,M_Investimenti!AI$99:AI$117)+SP_Iniziale!AH29</f>
        <v>1000</v>
      </c>
      <c r="AG54" s="7">
        <f ca="1">+SUMIF(M_Investimenti!$D$99:$AO$117,M_Investimenti!$A99,M_Investimenti!AJ$99:AJ$117)+SP_Iniziale!AI29</f>
        <v>1000</v>
      </c>
      <c r="AH54" s="7">
        <f ca="1">+SUMIF(M_Investimenti!$D$99:$AO$117,M_Investimenti!$A99,M_Investimenti!AK$99:AK$117)+SP_Iniziale!AJ29</f>
        <v>1000</v>
      </c>
      <c r="AI54" s="7">
        <f ca="1">+SUMIF(M_Investimenti!$D$99:$AO$117,M_Investimenti!$A99,M_Investimenti!AL$99:AL$117)+SP_Iniziale!AK29</f>
        <v>1000</v>
      </c>
      <c r="AJ54" s="7">
        <f ca="1">+SUMIF(M_Investimenti!$D$99:$AO$117,M_Investimenti!$A99,M_Investimenti!AM$99:AM$117)+SP_Iniziale!AL29</f>
        <v>1000</v>
      </c>
      <c r="AK54" s="7">
        <f ca="1">+SUMIF(M_Investimenti!$D$99:$AO$117,M_Investimenti!$A99,M_Investimenti!AN$99:AN$117)+SP_Iniziale!AM29</f>
        <v>1000</v>
      </c>
      <c r="AL54" s="7">
        <f ca="1">+SUMIF(M_Investimenti!$D$99:$AO$117,M_Investimenti!$A99,M_Investimenti!AO$99:AO$117)+SP_Iniziale!AN29</f>
        <v>1000</v>
      </c>
      <c r="AN54" s="24">
        <f t="shared" ref="AN54:AN57" ca="1" si="44">+SUM(C54:N54)</f>
        <v>12000</v>
      </c>
      <c r="AO54" s="24">
        <f t="shared" ref="AO54:AO57" ca="1" si="45">+SUM(O54:Z54)</f>
        <v>12000</v>
      </c>
      <c r="AP54" s="24">
        <f t="shared" ref="AP54:AP57" ca="1" si="46">+SUM(AA54:AL54)</f>
        <v>12000</v>
      </c>
    </row>
    <row r="55" spans="2:42" x14ac:dyDescent="0.3">
      <c r="B55" s="20" t="s">
        <v>91</v>
      </c>
      <c r="C55" s="7">
        <f ca="1">+SUMIF(M_Investimenti!$D$99:$AO$117,M_Investimenti!$A100,M_Investimenti!F$99:F$117)+SP_Iniziale!E33</f>
        <v>1145.8333333333333</v>
      </c>
      <c r="D55" s="7">
        <f ca="1">+SUMIF(M_Investimenti!$D$99:$AO$117,M_Investimenti!$A100,M_Investimenti!G$99:G$117)+SP_Iniziale!F33</f>
        <v>1145.8333333333333</v>
      </c>
      <c r="E55" s="7">
        <f ca="1">+SUMIF(M_Investimenti!$D$99:$AO$117,M_Investimenti!$A100,M_Investimenti!H$99:H$117)+SP_Iniziale!G33</f>
        <v>1145.8333333333333</v>
      </c>
      <c r="F55" s="7">
        <f ca="1">+SUMIF(M_Investimenti!$D$99:$AO$117,M_Investimenti!$A100,M_Investimenti!I$99:I$117)+SP_Iniziale!H33</f>
        <v>1145.8333333333333</v>
      </c>
      <c r="G55" s="7">
        <f ca="1">+SUMIF(M_Investimenti!$D$99:$AO$117,M_Investimenti!$A100,M_Investimenti!J$99:J$117)+SP_Iniziale!I33</f>
        <v>1145.8333333333333</v>
      </c>
      <c r="H55" s="7">
        <f ca="1">+SUMIF(M_Investimenti!$D$99:$AO$117,M_Investimenti!$A100,M_Investimenti!K$99:K$117)+SP_Iniziale!J33</f>
        <v>1145.8333333333333</v>
      </c>
      <c r="I55" s="7">
        <f ca="1">+SUMIF(M_Investimenti!$D$99:$AO$117,M_Investimenti!$A100,M_Investimenti!L$99:L$117)+SP_Iniziale!K33</f>
        <v>1145.8333333333333</v>
      </c>
      <c r="J55" s="7">
        <f ca="1">+SUMIF(M_Investimenti!$D$99:$AO$117,M_Investimenti!$A100,M_Investimenti!M$99:M$117)+SP_Iniziale!L33</f>
        <v>1145.8333333333333</v>
      </c>
      <c r="K55" s="7">
        <f ca="1">+SUMIF(M_Investimenti!$D$99:$AO$117,M_Investimenti!$A100,M_Investimenti!N$99:N$117)+SP_Iniziale!M33</f>
        <v>1145.8333333333333</v>
      </c>
      <c r="L55" s="7">
        <f ca="1">+SUMIF(M_Investimenti!$D$99:$AO$117,M_Investimenti!$A100,M_Investimenti!O$99:O$117)+SP_Iniziale!N33</f>
        <v>1145.8333333333333</v>
      </c>
      <c r="M55" s="7">
        <f ca="1">+SUMIF(M_Investimenti!$D$99:$AO$117,M_Investimenti!$A100,M_Investimenti!P$99:P$117)+SP_Iniziale!O33</f>
        <v>1145.8333333333333</v>
      </c>
      <c r="N55" s="7">
        <f ca="1">+SUMIF(M_Investimenti!$D$99:$AO$117,M_Investimenti!$A100,M_Investimenti!Q$99:Q$117)+SP_Iniziale!P33</f>
        <v>1145.8333333333333</v>
      </c>
      <c r="O55" s="7">
        <f ca="1">+SUMIF(M_Investimenti!$D$99:$AO$117,M_Investimenti!$A100,M_Investimenti!R$99:R$117)+SP_Iniziale!Q33</f>
        <v>1145.8333333333333</v>
      </c>
      <c r="P55" s="7">
        <f ca="1">+SUMIF(M_Investimenti!$D$99:$AO$117,M_Investimenti!$A100,M_Investimenti!S$99:S$117)+SP_Iniziale!R33</f>
        <v>1145.8333333333333</v>
      </c>
      <c r="Q55" s="7">
        <f ca="1">+SUMIF(M_Investimenti!$D$99:$AO$117,M_Investimenti!$A100,M_Investimenti!T$99:T$117)+SP_Iniziale!S33</f>
        <v>1145.8333333333333</v>
      </c>
      <c r="R55" s="7">
        <f ca="1">+SUMIF(M_Investimenti!$D$99:$AO$117,M_Investimenti!$A100,M_Investimenti!U$99:U$117)+SP_Iniziale!T33</f>
        <v>1145.8333333333333</v>
      </c>
      <c r="S55" s="7">
        <f ca="1">+SUMIF(M_Investimenti!$D$99:$AO$117,M_Investimenti!$A100,M_Investimenti!V$99:V$117)+SP_Iniziale!U33</f>
        <v>1145.8333333333333</v>
      </c>
      <c r="T55" s="7">
        <f ca="1">+SUMIF(M_Investimenti!$D$99:$AO$117,M_Investimenti!$A100,M_Investimenti!W$99:W$117)+SP_Iniziale!V33</f>
        <v>1145.8333333333333</v>
      </c>
      <c r="U55" s="7">
        <f ca="1">+SUMIF(M_Investimenti!$D$99:$AO$117,M_Investimenti!$A100,M_Investimenti!X$99:X$117)+SP_Iniziale!W33</f>
        <v>1145.8333333333333</v>
      </c>
      <c r="V55" s="7">
        <f ca="1">+SUMIF(M_Investimenti!$D$99:$AO$117,M_Investimenti!$A100,M_Investimenti!Y$99:Y$117)+SP_Iniziale!X33</f>
        <v>1145.8333333333333</v>
      </c>
      <c r="W55" s="7">
        <f ca="1">+SUMIF(M_Investimenti!$D$99:$AO$117,M_Investimenti!$A100,M_Investimenti!Z$99:Z$117)+SP_Iniziale!Y33</f>
        <v>1145.8333333333333</v>
      </c>
      <c r="X55" s="7">
        <f ca="1">+SUMIF(M_Investimenti!$D$99:$AO$117,M_Investimenti!$A100,M_Investimenti!AA$99:AA$117)+SP_Iniziale!Z33</f>
        <v>1145.8333333333333</v>
      </c>
      <c r="Y55" s="7">
        <f ca="1">+SUMIF(M_Investimenti!$D$99:$AO$117,M_Investimenti!$A100,M_Investimenti!AB$99:AB$117)+SP_Iniziale!AA33</f>
        <v>1145.8333333333333</v>
      </c>
      <c r="Z55" s="7">
        <f ca="1">+SUMIF(M_Investimenti!$D$99:$AO$117,M_Investimenti!$A100,M_Investimenti!AC$99:AC$117)+SP_Iniziale!AB33</f>
        <v>1145.8333333333333</v>
      </c>
      <c r="AA55" s="7">
        <f ca="1">+SUMIF(M_Investimenti!$D$99:$AO$117,M_Investimenti!$A100,M_Investimenti!AD$99:AD$117)+SP_Iniziale!AC33</f>
        <v>1145.8333333333333</v>
      </c>
      <c r="AB55" s="7">
        <f ca="1">+SUMIF(M_Investimenti!$D$99:$AO$117,M_Investimenti!$A100,M_Investimenti!AE$99:AE$117)+SP_Iniziale!AD33</f>
        <v>1145.8333333333333</v>
      </c>
      <c r="AC55" s="7">
        <f ca="1">+SUMIF(M_Investimenti!$D$99:$AO$117,M_Investimenti!$A100,M_Investimenti!AF$99:AF$117)+SP_Iniziale!AE33</f>
        <v>1145.8333333333333</v>
      </c>
      <c r="AD55" s="7">
        <f ca="1">+SUMIF(M_Investimenti!$D$99:$AO$117,M_Investimenti!$A100,M_Investimenti!AG$99:AG$117)+SP_Iniziale!AF33</f>
        <v>1145.8333333333333</v>
      </c>
      <c r="AE55" s="7">
        <f ca="1">+SUMIF(M_Investimenti!$D$99:$AO$117,M_Investimenti!$A100,M_Investimenti!AH$99:AH$117)+SP_Iniziale!AG33</f>
        <v>1145.8333333333333</v>
      </c>
      <c r="AF55" s="7">
        <f ca="1">+SUMIF(M_Investimenti!$D$99:$AO$117,M_Investimenti!$A100,M_Investimenti!AI$99:AI$117)+SP_Iniziale!AH33</f>
        <v>1145.8333333333333</v>
      </c>
      <c r="AG55" s="7">
        <f ca="1">+SUMIF(M_Investimenti!$D$99:$AO$117,M_Investimenti!$A100,M_Investimenti!AJ$99:AJ$117)+SP_Iniziale!AI33</f>
        <v>1145.8333333333333</v>
      </c>
      <c r="AH55" s="7">
        <f ca="1">+SUMIF(M_Investimenti!$D$99:$AO$117,M_Investimenti!$A100,M_Investimenti!AK$99:AK$117)+SP_Iniziale!AJ33</f>
        <v>1145.8333333333333</v>
      </c>
      <c r="AI55" s="7">
        <f ca="1">+SUMIF(M_Investimenti!$D$99:$AO$117,M_Investimenti!$A100,M_Investimenti!AL$99:AL$117)+SP_Iniziale!AK33</f>
        <v>1145.8333333333333</v>
      </c>
      <c r="AJ55" s="7">
        <f ca="1">+SUMIF(M_Investimenti!$D$99:$AO$117,M_Investimenti!$A100,M_Investimenti!AM$99:AM$117)+SP_Iniziale!AL33</f>
        <v>1145.8333333333333</v>
      </c>
      <c r="AK55" s="7">
        <f ca="1">+SUMIF(M_Investimenti!$D$99:$AO$117,M_Investimenti!$A100,M_Investimenti!AN$99:AN$117)+SP_Iniziale!AM33</f>
        <v>1145.8333333333333</v>
      </c>
      <c r="AL55" s="7">
        <f ca="1">+SUMIF(M_Investimenti!$D$99:$AO$117,M_Investimenti!$A100,M_Investimenti!AO$99:AO$117)+SP_Iniziale!AN33</f>
        <v>1145.8333333333333</v>
      </c>
      <c r="AN55" s="24">
        <f t="shared" ca="1" si="44"/>
        <v>13750.000000000002</v>
      </c>
      <c r="AO55" s="24">
        <f t="shared" ca="1" si="45"/>
        <v>13750.000000000002</v>
      </c>
      <c r="AP55" s="24">
        <f t="shared" ca="1" si="46"/>
        <v>13750.000000000002</v>
      </c>
    </row>
    <row r="56" spans="2:42" x14ac:dyDescent="0.3">
      <c r="B56" s="20" t="s">
        <v>92</v>
      </c>
      <c r="C56" s="7">
        <f ca="1">+SUMIF(M_Investimenti!$D$99:$AO$117,M_Investimenti!$A101,M_Investimenti!F$99:F$117)+SP_Iniziale!E42</f>
        <v>1666.6666666666667</v>
      </c>
      <c r="D56" s="7">
        <f ca="1">+SUMIF(M_Investimenti!$D$99:$AO$117,M_Investimenti!$A101,M_Investimenti!G$99:G$117)+SP_Iniziale!F42</f>
        <v>1666.6666666666667</v>
      </c>
      <c r="E56" s="7">
        <f ca="1">+SUMIF(M_Investimenti!$D$99:$AO$117,M_Investimenti!$A101,M_Investimenti!H$99:H$117)+SP_Iniziale!G42</f>
        <v>1666.6666666666667</v>
      </c>
      <c r="F56" s="7">
        <f ca="1">+SUMIF(M_Investimenti!$D$99:$AO$117,M_Investimenti!$A101,M_Investimenti!I$99:I$117)+SP_Iniziale!H42</f>
        <v>1666.6666666666667</v>
      </c>
      <c r="G56" s="7">
        <f ca="1">+SUMIF(M_Investimenti!$D$99:$AO$117,M_Investimenti!$A101,M_Investimenti!J$99:J$117)+SP_Iniziale!I42</f>
        <v>1666.6666666666667</v>
      </c>
      <c r="H56" s="7">
        <f ca="1">+SUMIF(M_Investimenti!$D$99:$AO$117,M_Investimenti!$A101,M_Investimenti!K$99:K$117)+SP_Iniziale!J42</f>
        <v>1666.6666666666667</v>
      </c>
      <c r="I56" s="7">
        <f ca="1">+SUMIF(M_Investimenti!$D$99:$AO$117,M_Investimenti!$A101,M_Investimenti!L$99:L$117)+SP_Iniziale!K42</f>
        <v>1666.6666666666667</v>
      </c>
      <c r="J56" s="7">
        <f ca="1">+SUMIF(M_Investimenti!$D$99:$AO$117,M_Investimenti!$A101,M_Investimenti!M$99:M$117)+SP_Iniziale!L42</f>
        <v>1666.6666666666667</v>
      </c>
      <c r="K56" s="7">
        <f ca="1">+SUMIF(M_Investimenti!$D$99:$AO$117,M_Investimenti!$A101,M_Investimenti!N$99:N$117)+SP_Iniziale!M42</f>
        <v>1666.6666666666667</v>
      </c>
      <c r="L56" s="7">
        <f ca="1">+SUMIF(M_Investimenti!$D$99:$AO$117,M_Investimenti!$A101,M_Investimenti!O$99:O$117)+SP_Iniziale!N42</f>
        <v>1666.6666666666667</v>
      </c>
      <c r="M56" s="7">
        <f ca="1">+SUMIF(M_Investimenti!$D$99:$AO$117,M_Investimenti!$A101,M_Investimenti!P$99:P$117)+SP_Iniziale!O42</f>
        <v>1666.6666666666667</v>
      </c>
      <c r="N56" s="7">
        <f ca="1">+SUMIF(M_Investimenti!$D$99:$AO$117,M_Investimenti!$A101,M_Investimenti!Q$99:Q$117)+SP_Iniziale!P42</f>
        <v>1666.6666666666667</v>
      </c>
      <c r="O56" s="7">
        <f ca="1">+SUMIF(M_Investimenti!$D$99:$AO$117,M_Investimenti!$A101,M_Investimenti!R$99:R$117)+SP_Iniziale!Q42</f>
        <v>1666.6666666666667</v>
      </c>
      <c r="P56" s="7">
        <f ca="1">+SUMIF(M_Investimenti!$D$99:$AO$117,M_Investimenti!$A101,M_Investimenti!S$99:S$117)+SP_Iniziale!R42</f>
        <v>1666.6666666666667</v>
      </c>
      <c r="Q56" s="7">
        <f ca="1">+SUMIF(M_Investimenti!$D$99:$AO$117,M_Investimenti!$A101,M_Investimenti!T$99:T$117)+SP_Iniziale!S42</f>
        <v>1666.6666666666667</v>
      </c>
      <c r="R56" s="7">
        <f ca="1">+SUMIF(M_Investimenti!$D$99:$AO$117,M_Investimenti!$A101,M_Investimenti!U$99:U$117)+SP_Iniziale!T42</f>
        <v>1666.6666666666667</v>
      </c>
      <c r="S56" s="7">
        <f ca="1">+SUMIF(M_Investimenti!$D$99:$AO$117,M_Investimenti!$A101,M_Investimenti!V$99:V$117)+SP_Iniziale!U42</f>
        <v>1666.6666666666667</v>
      </c>
      <c r="T56" s="7">
        <f ca="1">+SUMIF(M_Investimenti!$D$99:$AO$117,M_Investimenti!$A101,M_Investimenti!W$99:W$117)+SP_Iniziale!V42</f>
        <v>1666.6666666666667</v>
      </c>
      <c r="U56" s="7">
        <f ca="1">+SUMIF(M_Investimenti!$D$99:$AO$117,M_Investimenti!$A101,M_Investimenti!X$99:X$117)+SP_Iniziale!W42</f>
        <v>1666.6666666666667</v>
      </c>
      <c r="V56" s="7">
        <f ca="1">+SUMIF(M_Investimenti!$D$99:$AO$117,M_Investimenti!$A101,M_Investimenti!Y$99:Y$117)+SP_Iniziale!X42</f>
        <v>1666.6666666666667</v>
      </c>
      <c r="W56" s="7">
        <f ca="1">+SUMIF(M_Investimenti!$D$99:$AO$117,M_Investimenti!$A101,M_Investimenti!Z$99:Z$117)+SP_Iniziale!Y42</f>
        <v>1666.6666666666667</v>
      </c>
      <c r="X56" s="7">
        <f ca="1">+SUMIF(M_Investimenti!$D$99:$AO$117,M_Investimenti!$A101,M_Investimenti!AA$99:AA$117)+SP_Iniziale!Z42</f>
        <v>1666.6666666666667</v>
      </c>
      <c r="Y56" s="7">
        <f ca="1">+SUMIF(M_Investimenti!$D$99:$AO$117,M_Investimenti!$A101,M_Investimenti!AB$99:AB$117)+SP_Iniziale!AA42</f>
        <v>1666.6666666666667</v>
      </c>
      <c r="Z56" s="7">
        <f ca="1">+SUMIF(M_Investimenti!$D$99:$AO$117,M_Investimenti!$A101,M_Investimenti!AC$99:AC$117)+SP_Iniziale!AB42</f>
        <v>1666.6666666666667</v>
      </c>
      <c r="AA56" s="7">
        <f ca="1">+SUMIF(M_Investimenti!$D$99:$AO$117,M_Investimenti!$A101,M_Investimenti!AD$99:AD$117)+SP_Iniziale!AC42</f>
        <v>1666.6666666666667</v>
      </c>
      <c r="AB56" s="7">
        <f ca="1">+SUMIF(M_Investimenti!$D$99:$AO$117,M_Investimenti!$A101,M_Investimenti!AE$99:AE$117)+SP_Iniziale!AD42</f>
        <v>1666.6666666666667</v>
      </c>
      <c r="AC56" s="7">
        <f ca="1">+SUMIF(M_Investimenti!$D$99:$AO$117,M_Investimenti!$A101,M_Investimenti!AF$99:AF$117)+SP_Iniziale!AE42</f>
        <v>1666.6666666666667</v>
      </c>
      <c r="AD56" s="7">
        <f ca="1">+SUMIF(M_Investimenti!$D$99:$AO$117,M_Investimenti!$A101,M_Investimenti!AG$99:AG$117)+SP_Iniziale!AF42</f>
        <v>1666.6666666666667</v>
      </c>
      <c r="AE56" s="7">
        <f ca="1">+SUMIF(M_Investimenti!$D$99:$AO$117,M_Investimenti!$A101,M_Investimenti!AH$99:AH$117)+SP_Iniziale!AG42</f>
        <v>1666.6666666666667</v>
      </c>
      <c r="AF56" s="7">
        <f ca="1">+SUMIF(M_Investimenti!$D$99:$AO$117,M_Investimenti!$A101,M_Investimenti!AI$99:AI$117)+SP_Iniziale!AH42</f>
        <v>1666.6666666666667</v>
      </c>
      <c r="AG56" s="7">
        <f ca="1">+SUMIF(M_Investimenti!$D$99:$AO$117,M_Investimenti!$A101,M_Investimenti!AJ$99:AJ$117)+SP_Iniziale!AI42</f>
        <v>1666.6666666666667</v>
      </c>
      <c r="AH56" s="7">
        <f ca="1">+SUMIF(M_Investimenti!$D$99:$AO$117,M_Investimenti!$A101,M_Investimenti!AK$99:AK$117)+SP_Iniziale!AJ42</f>
        <v>1666.6666666666667</v>
      </c>
      <c r="AI56" s="7">
        <f ca="1">+SUMIF(M_Investimenti!$D$99:$AO$117,M_Investimenti!$A101,M_Investimenti!AL$99:AL$117)+SP_Iniziale!AK42</f>
        <v>1666.6666666666667</v>
      </c>
      <c r="AJ56" s="7">
        <f ca="1">+SUMIF(M_Investimenti!$D$99:$AO$117,M_Investimenti!$A101,M_Investimenti!AM$99:AM$117)+SP_Iniziale!AL42</f>
        <v>1666.6666666666667</v>
      </c>
      <c r="AK56" s="7">
        <f ca="1">+SUMIF(M_Investimenti!$D$99:$AO$117,M_Investimenti!$A101,M_Investimenti!AN$99:AN$117)+SP_Iniziale!AM42</f>
        <v>1666.6666666666667</v>
      </c>
      <c r="AL56" s="7">
        <f ca="1">+SUMIF(M_Investimenti!$D$99:$AO$117,M_Investimenti!$A101,M_Investimenti!AO$99:AO$117)+SP_Iniziale!AN42</f>
        <v>1666.6666666666667</v>
      </c>
      <c r="AN56" s="24">
        <f t="shared" ca="1" si="44"/>
        <v>20000</v>
      </c>
      <c r="AO56" s="24">
        <f t="shared" ca="1" si="45"/>
        <v>20000</v>
      </c>
      <c r="AP56" s="24">
        <f t="shared" ca="1" si="46"/>
        <v>20000</v>
      </c>
    </row>
    <row r="57" spans="2:42" x14ac:dyDescent="0.3">
      <c r="B57" s="20" t="s">
        <v>329</v>
      </c>
      <c r="C57" s="7">
        <f>+M_Leasing!D55+SP_Iniziale!E34</f>
        <v>0</v>
      </c>
      <c r="D57" s="7">
        <f>+M_Leasing!E55+SP_Iniziale!F34</f>
        <v>0</v>
      </c>
      <c r="E57" s="7">
        <f>+M_Leasing!F55+SP_Iniziale!G34</f>
        <v>1.6666666666666666E-2</v>
      </c>
      <c r="F57" s="7">
        <f>+M_Leasing!G55+SP_Iniziale!H34</f>
        <v>1.6666666666666666E-2</v>
      </c>
      <c r="G57" s="7">
        <f>+M_Leasing!H55+SP_Iniziale!I34</f>
        <v>1.6666666666666666E-2</v>
      </c>
      <c r="H57" s="7">
        <f>+M_Leasing!I55+SP_Iniziale!J34</f>
        <v>1.6666666666666666E-2</v>
      </c>
      <c r="I57" s="7">
        <f>+M_Leasing!J55+SP_Iniziale!K34</f>
        <v>1.6666666666666666E-2</v>
      </c>
      <c r="J57" s="7">
        <f>+M_Leasing!K55+SP_Iniziale!L34</f>
        <v>1.6666666666666666E-2</v>
      </c>
      <c r="K57" s="7">
        <f>+M_Leasing!L55+SP_Iniziale!M34</f>
        <v>1.6666666666666666E-2</v>
      </c>
      <c r="L57" s="7">
        <f>+M_Leasing!M55+SP_Iniziale!N34</f>
        <v>1.6666666666666666E-2</v>
      </c>
      <c r="M57" s="7">
        <f>+M_Leasing!N55+SP_Iniziale!O34</f>
        <v>1.6666666666666666E-2</v>
      </c>
      <c r="N57" s="7">
        <f>+M_Leasing!O55+SP_Iniziale!P34</f>
        <v>1.6666666666666666E-2</v>
      </c>
      <c r="O57" s="7">
        <f>+M_Leasing!P55+SP_Iniziale!Q34</f>
        <v>1.6666666666666666E-2</v>
      </c>
      <c r="P57" s="7">
        <f>+M_Leasing!Q55+SP_Iniziale!R34</f>
        <v>1.6666666666666666E-2</v>
      </c>
      <c r="Q57" s="7">
        <f>+M_Leasing!R55+SP_Iniziale!S34</f>
        <v>1.6666666666666666E-2</v>
      </c>
      <c r="R57" s="7">
        <f>+M_Leasing!S55+SP_Iniziale!T34</f>
        <v>1.6666666666666666E-2</v>
      </c>
      <c r="S57" s="7">
        <f>+M_Leasing!T55+SP_Iniziale!U34</f>
        <v>1.6666666666666666E-2</v>
      </c>
      <c r="T57" s="7">
        <f>+M_Leasing!U55+SP_Iniziale!V34</f>
        <v>1.6666666666666666E-2</v>
      </c>
      <c r="U57" s="7">
        <f>+M_Leasing!V55+SP_Iniziale!W34</f>
        <v>1.6666666666666666E-2</v>
      </c>
      <c r="V57" s="7">
        <f>+M_Leasing!W55+SP_Iniziale!X34</f>
        <v>1.6666666666666666E-2</v>
      </c>
      <c r="W57" s="7">
        <f>+M_Leasing!X55+SP_Iniziale!Y34</f>
        <v>1.6666666666666666E-2</v>
      </c>
      <c r="X57" s="7">
        <f>+M_Leasing!Y55+SP_Iniziale!Z34</f>
        <v>1.6666666666666666E-2</v>
      </c>
      <c r="Y57" s="7">
        <f>+M_Leasing!Z55+SP_Iniziale!AA34</f>
        <v>1.6666666666666666E-2</v>
      </c>
      <c r="Z57" s="7">
        <f>+M_Leasing!AA55+SP_Iniziale!AB34</f>
        <v>1.6666666666666666E-2</v>
      </c>
      <c r="AA57" s="7">
        <f>+M_Leasing!AB55+SP_Iniziale!AC34</f>
        <v>1.6666666666666666E-2</v>
      </c>
      <c r="AB57" s="7">
        <f>+M_Leasing!AC55+SP_Iniziale!AD34</f>
        <v>1.6666666666666666E-2</v>
      </c>
      <c r="AC57" s="7">
        <f>+M_Leasing!AD55+SP_Iniziale!AE34</f>
        <v>1.6666666666666666E-2</v>
      </c>
      <c r="AD57" s="7">
        <f>+M_Leasing!AE55+SP_Iniziale!AF34</f>
        <v>1.6666666666666666E-2</v>
      </c>
      <c r="AE57" s="7">
        <f>+M_Leasing!AF55+SP_Iniziale!AG34</f>
        <v>1.6666666666666666E-2</v>
      </c>
      <c r="AF57" s="7">
        <f>+M_Leasing!AG55+SP_Iniziale!AH34</f>
        <v>1.6666666666666666E-2</v>
      </c>
      <c r="AG57" s="7">
        <f>+M_Leasing!AH55+SP_Iniziale!AI34</f>
        <v>1.6666666666666666E-2</v>
      </c>
      <c r="AH57" s="7">
        <f>+M_Leasing!AI55+SP_Iniziale!AJ34</f>
        <v>1.6666666666666666E-2</v>
      </c>
      <c r="AI57" s="7">
        <f>+M_Leasing!AJ55+SP_Iniziale!AK34</f>
        <v>1.6666666666666666E-2</v>
      </c>
      <c r="AJ57" s="7">
        <f>+M_Leasing!AK55+SP_Iniziale!AL34</f>
        <v>1.6666666666666666E-2</v>
      </c>
      <c r="AK57" s="7">
        <f>+M_Leasing!AL55+SP_Iniziale!AM34</f>
        <v>1.6666666666666666E-2</v>
      </c>
      <c r="AL57" s="7">
        <f>+M_Leasing!AM55+SP_Iniziale!AN34</f>
        <v>1.6666666666666666E-2</v>
      </c>
      <c r="AN57" s="24">
        <f t="shared" si="44"/>
        <v>0.16666666666666666</v>
      </c>
      <c r="AO57" s="24">
        <f t="shared" si="45"/>
        <v>0.19999999999999998</v>
      </c>
      <c r="AP57" s="24">
        <f t="shared" si="46"/>
        <v>0.19999999999999998</v>
      </c>
    </row>
    <row r="58" spans="2:42" x14ac:dyDescent="0.3">
      <c r="B58" s="20" t="s">
        <v>93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2:42" x14ac:dyDescent="0.3">
      <c r="B59" s="17" t="s">
        <v>94</v>
      </c>
      <c r="C59" s="23">
        <f ca="1">SUM(C54:C58)</f>
        <v>3812.5</v>
      </c>
      <c r="D59" s="23">
        <f ca="1">SUM(D54:D58)</f>
        <v>3812.5</v>
      </c>
      <c r="E59" s="23">
        <f t="shared" ref="E59:AE59" ca="1" si="47">SUM(E54:E58)</f>
        <v>3812.5166666666669</v>
      </c>
      <c r="F59" s="23">
        <f t="shared" ca="1" si="47"/>
        <v>3812.5166666666669</v>
      </c>
      <c r="G59" s="23">
        <f t="shared" ca="1" si="47"/>
        <v>3812.5166666666669</v>
      </c>
      <c r="H59" s="23">
        <f t="shared" ca="1" si="47"/>
        <v>3812.5166666666669</v>
      </c>
      <c r="I59" s="23">
        <f t="shared" ca="1" si="47"/>
        <v>3812.5166666666669</v>
      </c>
      <c r="J59" s="23">
        <f t="shared" ca="1" si="47"/>
        <v>3812.5166666666669</v>
      </c>
      <c r="K59" s="23">
        <f t="shared" ca="1" si="47"/>
        <v>3812.5166666666669</v>
      </c>
      <c r="L59" s="23">
        <f t="shared" ca="1" si="47"/>
        <v>3812.5166666666669</v>
      </c>
      <c r="M59" s="23">
        <f t="shared" ca="1" si="47"/>
        <v>3812.5166666666669</v>
      </c>
      <c r="N59" s="23">
        <f t="shared" ca="1" si="47"/>
        <v>3812.5166666666669</v>
      </c>
      <c r="O59" s="23">
        <f t="shared" ca="1" si="47"/>
        <v>3812.5166666666669</v>
      </c>
      <c r="P59" s="23">
        <f t="shared" ca="1" si="47"/>
        <v>3812.5166666666669</v>
      </c>
      <c r="Q59" s="23">
        <f t="shared" ca="1" si="47"/>
        <v>3812.5166666666669</v>
      </c>
      <c r="R59" s="23">
        <f t="shared" ca="1" si="47"/>
        <v>3812.5166666666669</v>
      </c>
      <c r="S59" s="23">
        <f t="shared" ca="1" si="47"/>
        <v>3812.5166666666669</v>
      </c>
      <c r="T59" s="23">
        <f t="shared" ca="1" si="47"/>
        <v>3812.5166666666669</v>
      </c>
      <c r="U59" s="23">
        <f t="shared" ca="1" si="47"/>
        <v>3812.5166666666669</v>
      </c>
      <c r="V59" s="23">
        <f t="shared" ca="1" si="47"/>
        <v>3812.5166666666669</v>
      </c>
      <c r="W59" s="23">
        <f t="shared" ca="1" si="47"/>
        <v>3812.5166666666669</v>
      </c>
      <c r="X59" s="23">
        <f t="shared" ca="1" si="47"/>
        <v>3812.5166666666669</v>
      </c>
      <c r="Y59" s="23">
        <f t="shared" ca="1" si="47"/>
        <v>3812.5166666666669</v>
      </c>
      <c r="Z59" s="23">
        <f t="shared" ca="1" si="47"/>
        <v>3812.5166666666669</v>
      </c>
      <c r="AA59" s="23">
        <f t="shared" ca="1" si="47"/>
        <v>3812.5166666666669</v>
      </c>
      <c r="AB59" s="23">
        <f t="shared" ca="1" si="47"/>
        <v>3812.5166666666669</v>
      </c>
      <c r="AC59" s="23">
        <f t="shared" ca="1" si="47"/>
        <v>3812.5166666666669</v>
      </c>
      <c r="AD59" s="23">
        <f t="shared" ca="1" si="47"/>
        <v>3812.5166666666669</v>
      </c>
      <c r="AE59" s="23">
        <f t="shared" ca="1" si="47"/>
        <v>3812.5166666666669</v>
      </c>
      <c r="AF59" s="23">
        <f ca="1">SUM(AF54:AF58)</f>
        <v>3812.5166666666669</v>
      </c>
      <c r="AG59" s="23">
        <f t="shared" ref="AG59" ca="1" si="48">SUM(AG54:AG58)</f>
        <v>3812.5166666666669</v>
      </c>
      <c r="AH59" s="23">
        <f t="shared" ref="AH59" ca="1" si="49">SUM(AH54:AH58)</f>
        <v>3812.5166666666669</v>
      </c>
      <c r="AI59" s="23">
        <f t="shared" ref="AI59" ca="1" si="50">SUM(AI54:AI58)</f>
        <v>3812.5166666666669</v>
      </c>
      <c r="AJ59" s="23">
        <f t="shared" ref="AJ59" ca="1" si="51">SUM(AJ54:AJ58)</f>
        <v>3812.5166666666669</v>
      </c>
      <c r="AK59" s="23">
        <f ca="1">SUM(AK54:AK58)</f>
        <v>3812.5166666666669</v>
      </c>
      <c r="AL59" s="23">
        <f t="shared" ref="AL59:AP59" ca="1" si="52">SUM(AL54:AL58)</f>
        <v>3812.5166666666669</v>
      </c>
      <c r="AN59" s="23">
        <f t="shared" ca="1" si="52"/>
        <v>45750.166666666664</v>
      </c>
      <c r="AO59" s="23">
        <f t="shared" ca="1" si="52"/>
        <v>45750.2</v>
      </c>
      <c r="AP59" s="23">
        <f t="shared" ca="1" si="52"/>
        <v>45750.2</v>
      </c>
    </row>
    <row r="60" spans="2:42" x14ac:dyDescent="0.3">
      <c r="B60" s="10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2:42" x14ac:dyDescent="0.3">
      <c r="B61" s="17" t="s">
        <v>95</v>
      </c>
      <c r="C61" s="23">
        <f ca="1">+C51-C59</f>
        <v>-14490.5</v>
      </c>
      <c r="D61" s="23">
        <f t="shared" ref="D61:AP61" ca="1" si="53">+D51-D59</f>
        <v>-10080.5</v>
      </c>
      <c r="E61" s="23">
        <f t="shared" ca="1" si="53"/>
        <v>-10080.516666666666</v>
      </c>
      <c r="F61" s="23">
        <f t="shared" ca="1" si="53"/>
        <v>-10080.516666666666</v>
      </c>
      <c r="G61" s="23">
        <f t="shared" ca="1" si="53"/>
        <v>-10080.516666666666</v>
      </c>
      <c r="H61" s="23">
        <f t="shared" ca="1" si="53"/>
        <v>-10080.516666666666</v>
      </c>
      <c r="I61" s="23">
        <f t="shared" ca="1" si="53"/>
        <v>-10080.516666666666</v>
      </c>
      <c r="J61" s="23">
        <f t="shared" ca="1" si="53"/>
        <v>-10080.516666666666</v>
      </c>
      <c r="K61" s="23">
        <f t="shared" ca="1" si="53"/>
        <v>-10080.516666666666</v>
      </c>
      <c r="L61" s="23">
        <f t="shared" ca="1" si="53"/>
        <v>-10080.516666666666</v>
      </c>
      <c r="M61" s="23">
        <f t="shared" ca="1" si="53"/>
        <v>-10080.516666666666</v>
      </c>
      <c r="N61" s="23">
        <f t="shared" ca="1" si="53"/>
        <v>-10080.516666666666</v>
      </c>
      <c r="O61" s="23">
        <f t="shared" ca="1" si="53"/>
        <v>-6173.1966666666667</v>
      </c>
      <c r="P61" s="23">
        <f t="shared" ca="1" si="53"/>
        <v>-6173.1966666666667</v>
      </c>
      <c r="Q61" s="23">
        <f t="shared" ca="1" si="53"/>
        <v>-6173.1966666666667</v>
      </c>
      <c r="R61" s="23">
        <f t="shared" ca="1" si="53"/>
        <v>-6173.1966666666667</v>
      </c>
      <c r="S61" s="23">
        <f t="shared" ca="1" si="53"/>
        <v>-6173.1966666666667</v>
      </c>
      <c r="T61" s="23">
        <f t="shared" ca="1" si="53"/>
        <v>-6173.1966666666667</v>
      </c>
      <c r="U61" s="23">
        <f t="shared" ca="1" si="53"/>
        <v>-6173.1966666666667</v>
      </c>
      <c r="V61" s="23">
        <f t="shared" ca="1" si="53"/>
        <v>-6173.1966666666667</v>
      </c>
      <c r="W61" s="23">
        <f t="shared" ca="1" si="53"/>
        <v>-6173.1966666666667</v>
      </c>
      <c r="X61" s="23">
        <f t="shared" ca="1" si="53"/>
        <v>-6173.1966666666667</v>
      </c>
      <c r="Y61" s="23">
        <f t="shared" ca="1" si="53"/>
        <v>-6173.1966666666667</v>
      </c>
      <c r="Z61" s="23">
        <f t="shared" ca="1" si="53"/>
        <v>-6173.1966666666667</v>
      </c>
      <c r="AA61" s="23">
        <f t="shared" ca="1" si="53"/>
        <v>-6408.2034666666696</v>
      </c>
      <c r="AB61" s="23">
        <f t="shared" ca="1" si="53"/>
        <v>-6408.2034666666696</v>
      </c>
      <c r="AC61" s="23">
        <f t="shared" ca="1" si="53"/>
        <v>-6408.2034666666696</v>
      </c>
      <c r="AD61" s="23">
        <f t="shared" ca="1" si="53"/>
        <v>-6408.2034666666696</v>
      </c>
      <c r="AE61" s="23">
        <f t="shared" ca="1" si="53"/>
        <v>-6408.2034666666696</v>
      </c>
      <c r="AF61" s="23">
        <f t="shared" ca="1" si="53"/>
        <v>-6408.2034666666696</v>
      </c>
      <c r="AG61" s="23">
        <f t="shared" ca="1" si="53"/>
        <v>-6398.2034666666696</v>
      </c>
      <c r="AH61" s="23">
        <f t="shared" ca="1" si="53"/>
        <v>-6398.2034666666696</v>
      </c>
      <c r="AI61" s="23">
        <f t="shared" ca="1" si="53"/>
        <v>-6398.2034666666696</v>
      </c>
      <c r="AJ61" s="23">
        <f t="shared" ca="1" si="53"/>
        <v>-6398.2034666666696</v>
      </c>
      <c r="AK61" s="23">
        <f t="shared" ca="1" si="53"/>
        <v>-6398.2034666666696</v>
      </c>
      <c r="AL61" s="23">
        <f t="shared" ca="1" si="53"/>
        <v>-6398.2034666666696</v>
      </c>
      <c r="AN61" s="23">
        <f t="shared" ca="1" si="53"/>
        <v>-125376.16666666666</v>
      </c>
      <c r="AO61" s="23">
        <f t="shared" ca="1" si="53"/>
        <v>-74078.360000000088</v>
      </c>
      <c r="AP61" s="23">
        <f t="shared" ca="1" si="53"/>
        <v>-76838.441600000006</v>
      </c>
    </row>
    <row r="62" spans="2:42" x14ac:dyDescent="0.3">
      <c r="B62" s="1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</row>
    <row r="63" spans="2:42" x14ac:dyDescent="0.3">
      <c r="B63" s="1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</row>
    <row r="64" spans="2:42" x14ac:dyDescent="0.3">
      <c r="B64" s="20" t="s">
        <v>339</v>
      </c>
      <c r="C64" s="7">
        <f>+M_Contributi!E20+SP_Iniziale!E71</f>
        <v>1000</v>
      </c>
      <c r="D64" s="7">
        <f>+M_Contributi!F20+SP_Iniziale!F71</f>
        <v>1000</v>
      </c>
      <c r="E64" s="7">
        <f>+M_Contributi!G20+SP_Iniziale!G71</f>
        <v>1000</v>
      </c>
      <c r="F64" s="7">
        <f>+M_Contributi!H20+SP_Iniziale!H71</f>
        <v>1000</v>
      </c>
      <c r="G64" s="7">
        <f>+M_Contributi!I20+SP_Iniziale!I71</f>
        <v>1000</v>
      </c>
      <c r="H64" s="7">
        <f>+M_Contributi!J20+SP_Iniziale!J71</f>
        <v>1000</v>
      </c>
      <c r="I64" s="7">
        <f>+M_Contributi!K20+SP_Iniziale!K71</f>
        <v>1000</v>
      </c>
      <c r="J64" s="7">
        <f>+M_Contributi!L20+SP_Iniziale!L71</f>
        <v>1000</v>
      </c>
      <c r="K64" s="7">
        <f>+M_Contributi!M20+SP_Iniziale!M71</f>
        <v>1000</v>
      </c>
      <c r="L64" s="7">
        <f>+M_Contributi!N20+SP_Iniziale!N71</f>
        <v>1000</v>
      </c>
      <c r="M64" s="7">
        <f>+M_Contributi!O20+SP_Iniziale!O71</f>
        <v>1000</v>
      </c>
      <c r="N64" s="7">
        <f>+M_Contributi!P20+SP_Iniziale!P71</f>
        <v>1000</v>
      </c>
      <c r="O64" s="7">
        <f>+M_Contributi!Q20+SP_Iniziale!Q71</f>
        <v>1000</v>
      </c>
      <c r="P64" s="7">
        <f>+M_Contributi!R20+SP_Iniziale!R71</f>
        <v>1000</v>
      </c>
      <c r="Q64" s="7">
        <f>+M_Contributi!S20+SP_Iniziale!S71</f>
        <v>1000</v>
      </c>
      <c r="R64" s="7">
        <f>+M_Contributi!T20+SP_Iniziale!T71</f>
        <v>1000</v>
      </c>
      <c r="S64" s="7">
        <f>+M_Contributi!U20+SP_Iniziale!U71</f>
        <v>1000</v>
      </c>
      <c r="T64" s="7">
        <f>+M_Contributi!V20+SP_Iniziale!V71</f>
        <v>1000</v>
      </c>
      <c r="U64" s="7">
        <f>+M_Contributi!W20+SP_Iniziale!W71</f>
        <v>1000</v>
      </c>
      <c r="V64" s="7">
        <f>+M_Contributi!X20+SP_Iniziale!X71</f>
        <v>1000</v>
      </c>
      <c r="W64" s="7">
        <f>+M_Contributi!Y20+SP_Iniziale!Y71</f>
        <v>0</v>
      </c>
      <c r="X64" s="7">
        <f>+M_Contributi!Z20+SP_Iniziale!Z71</f>
        <v>0</v>
      </c>
      <c r="Y64" s="7">
        <f>+M_Contributi!AA20+SP_Iniziale!AA71</f>
        <v>0</v>
      </c>
      <c r="Z64" s="7">
        <f>+M_Contributi!AB20+SP_Iniziale!AB71</f>
        <v>0</v>
      </c>
      <c r="AA64" s="7">
        <f>+M_Contributi!AC20+SP_Iniziale!AC71</f>
        <v>0</v>
      </c>
      <c r="AB64" s="7">
        <f>+M_Contributi!AD20+SP_Iniziale!AD71</f>
        <v>0</v>
      </c>
      <c r="AC64" s="7">
        <f>+M_Contributi!AE20+SP_Iniziale!AE71</f>
        <v>0</v>
      </c>
      <c r="AD64" s="7">
        <f>+M_Contributi!AF20+SP_Iniziale!AF71</f>
        <v>0</v>
      </c>
      <c r="AE64" s="7">
        <f>+M_Contributi!AG20+SP_Iniziale!AG71</f>
        <v>0</v>
      </c>
      <c r="AF64" s="7">
        <f>+M_Contributi!AH20+SP_Iniziale!AH71</f>
        <v>0</v>
      </c>
      <c r="AG64" s="7">
        <f>+M_Contributi!AI20+SP_Iniziale!AI71</f>
        <v>0</v>
      </c>
      <c r="AH64" s="7">
        <f>+M_Contributi!AJ20+SP_Iniziale!AJ71</f>
        <v>0</v>
      </c>
      <c r="AI64" s="7">
        <f>+M_Contributi!AK20+SP_Iniziale!AK71</f>
        <v>0</v>
      </c>
      <c r="AJ64" s="7">
        <f>+M_Contributi!AL20+SP_Iniziale!AL71</f>
        <v>0</v>
      </c>
      <c r="AK64" s="7">
        <f>+M_Contributi!AM20+SP_Iniziale!AM71</f>
        <v>0</v>
      </c>
      <c r="AL64" s="7">
        <f>+M_Contributi!AN20+SP_Iniziale!AN71</f>
        <v>0</v>
      </c>
      <c r="AN64" s="24">
        <f t="shared" ref="AN64:AN67" si="54">+SUM(C64:N64)</f>
        <v>12000</v>
      </c>
      <c r="AO64" s="24">
        <f t="shared" ref="AO64:AO67" si="55">+SUM(O64:Z64)</f>
        <v>8000</v>
      </c>
      <c r="AP64" s="24">
        <f t="shared" ref="AP64:AP67" si="56">+SUM(AA64:AL64)</f>
        <v>0</v>
      </c>
    </row>
    <row r="65" spans="2:42" x14ac:dyDescent="0.3">
      <c r="B65" s="20" t="s">
        <v>340</v>
      </c>
      <c r="C65" s="8">
        <f>+M_Contributi!E37</f>
        <v>0</v>
      </c>
      <c r="D65" s="8">
        <f>+M_Contributi!F37</f>
        <v>0</v>
      </c>
      <c r="E65" s="8">
        <f>+M_Contributi!G37</f>
        <v>0</v>
      </c>
      <c r="F65" s="8">
        <f>+M_Contributi!H37</f>
        <v>0</v>
      </c>
      <c r="G65" s="8">
        <f>+M_Contributi!I37</f>
        <v>0</v>
      </c>
      <c r="H65" s="8">
        <f>+M_Contributi!J37</f>
        <v>0</v>
      </c>
      <c r="I65" s="8">
        <f>+M_Contributi!K37</f>
        <v>0</v>
      </c>
      <c r="J65" s="8">
        <f>+M_Contributi!L37</f>
        <v>0</v>
      </c>
      <c r="K65" s="8">
        <f>+M_Contributi!M37</f>
        <v>0</v>
      </c>
      <c r="L65" s="8">
        <f>+M_Contributi!N37</f>
        <v>0</v>
      </c>
      <c r="M65" s="8">
        <f>+M_Contributi!O37</f>
        <v>0</v>
      </c>
      <c r="N65" s="8">
        <f>+M_Contributi!P37</f>
        <v>0</v>
      </c>
      <c r="O65" s="8">
        <f>+M_Contributi!Q37</f>
        <v>0</v>
      </c>
      <c r="P65" s="8">
        <f>+M_Contributi!R37</f>
        <v>0</v>
      </c>
      <c r="Q65" s="8">
        <f>+M_Contributi!S37</f>
        <v>0</v>
      </c>
      <c r="R65" s="8">
        <f>+M_Contributi!T37</f>
        <v>0</v>
      </c>
      <c r="S65" s="8">
        <f>+M_Contributi!U37</f>
        <v>0</v>
      </c>
      <c r="T65" s="8">
        <f>+M_Contributi!V37</f>
        <v>0</v>
      </c>
      <c r="U65" s="8">
        <f>+M_Contributi!W37</f>
        <v>0</v>
      </c>
      <c r="V65" s="8">
        <f>+M_Contributi!X37</f>
        <v>0</v>
      </c>
      <c r="W65" s="8">
        <f>+M_Contributi!Y37</f>
        <v>0</v>
      </c>
      <c r="X65" s="8">
        <f>+M_Contributi!Z37</f>
        <v>0</v>
      </c>
      <c r="Y65" s="8">
        <f>+M_Contributi!AA37</f>
        <v>0</v>
      </c>
      <c r="Z65" s="8">
        <f>+M_Contributi!AB37</f>
        <v>0</v>
      </c>
      <c r="AA65" s="8">
        <f>+M_Contributi!AC37</f>
        <v>0</v>
      </c>
      <c r="AB65" s="8">
        <f>+M_Contributi!AD37</f>
        <v>0</v>
      </c>
      <c r="AC65" s="8">
        <f>+M_Contributi!AE37</f>
        <v>0</v>
      </c>
      <c r="AD65" s="8">
        <f>+M_Contributi!AF37</f>
        <v>0</v>
      </c>
      <c r="AE65" s="8">
        <f>+M_Contributi!AG37</f>
        <v>0</v>
      </c>
      <c r="AF65" s="8">
        <f>+M_Contributi!AH37</f>
        <v>0</v>
      </c>
      <c r="AG65" s="8">
        <f>+M_Contributi!AI37</f>
        <v>0</v>
      </c>
      <c r="AH65" s="8">
        <f>+M_Contributi!AJ37</f>
        <v>0</v>
      </c>
      <c r="AI65" s="8">
        <f>+M_Contributi!AK37</f>
        <v>0</v>
      </c>
      <c r="AJ65" s="8">
        <f>+M_Contributi!AL37</f>
        <v>0</v>
      </c>
      <c r="AK65" s="8">
        <f>+M_Contributi!AM37</f>
        <v>0</v>
      </c>
      <c r="AL65" s="8">
        <f>+M_Contributi!AN37</f>
        <v>0</v>
      </c>
      <c r="AN65" s="24">
        <f t="shared" si="54"/>
        <v>0</v>
      </c>
      <c r="AO65" s="24">
        <f t="shared" si="55"/>
        <v>0</v>
      </c>
      <c r="AP65" s="24">
        <f t="shared" si="56"/>
        <v>0</v>
      </c>
    </row>
    <row r="66" spans="2:42" x14ac:dyDescent="0.3">
      <c r="B66" s="20" t="s">
        <v>96</v>
      </c>
      <c r="C66" s="14"/>
      <c r="AN66" s="24">
        <f t="shared" si="54"/>
        <v>0</v>
      </c>
      <c r="AO66" s="24">
        <f t="shared" si="55"/>
        <v>0</v>
      </c>
      <c r="AP66" s="24">
        <f t="shared" si="56"/>
        <v>0</v>
      </c>
    </row>
    <row r="67" spans="2:42" x14ac:dyDescent="0.3">
      <c r="B67" s="20" t="s">
        <v>97</v>
      </c>
      <c r="C67" s="8"/>
      <c r="AN67" s="24">
        <f t="shared" si="54"/>
        <v>0</v>
      </c>
      <c r="AO67" s="24">
        <f t="shared" si="55"/>
        <v>0</v>
      </c>
      <c r="AP67" s="24">
        <f t="shared" si="56"/>
        <v>0</v>
      </c>
    </row>
    <row r="68" spans="2:42" x14ac:dyDescent="0.3">
      <c r="B68" s="17" t="s">
        <v>98</v>
      </c>
      <c r="C68" s="23">
        <f>+SUM(C64:C67)</f>
        <v>1000</v>
      </c>
      <c r="D68" s="23">
        <f t="shared" ref="D68:AP68" si="57">+SUM(D64:D67)</f>
        <v>1000</v>
      </c>
      <c r="E68" s="23">
        <f t="shared" si="57"/>
        <v>1000</v>
      </c>
      <c r="F68" s="23">
        <f t="shared" si="57"/>
        <v>1000</v>
      </c>
      <c r="G68" s="23">
        <f t="shared" si="57"/>
        <v>1000</v>
      </c>
      <c r="H68" s="23">
        <f t="shared" si="57"/>
        <v>1000</v>
      </c>
      <c r="I68" s="23">
        <f t="shared" si="57"/>
        <v>1000</v>
      </c>
      <c r="J68" s="23">
        <f t="shared" si="57"/>
        <v>1000</v>
      </c>
      <c r="K68" s="23">
        <f t="shared" si="57"/>
        <v>1000</v>
      </c>
      <c r="L68" s="23">
        <f t="shared" si="57"/>
        <v>1000</v>
      </c>
      <c r="M68" s="23">
        <f t="shared" si="57"/>
        <v>1000</v>
      </c>
      <c r="N68" s="23">
        <f t="shared" si="57"/>
        <v>1000</v>
      </c>
      <c r="O68" s="23">
        <f t="shared" si="57"/>
        <v>1000</v>
      </c>
      <c r="P68" s="23">
        <f t="shared" si="57"/>
        <v>1000</v>
      </c>
      <c r="Q68" s="23">
        <f t="shared" si="57"/>
        <v>1000</v>
      </c>
      <c r="R68" s="23">
        <f t="shared" si="57"/>
        <v>1000</v>
      </c>
      <c r="S68" s="23">
        <f t="shared" si="57"/>
        <v>1000</v>
      </c>
      <c r="T68" s="23">
        <f t="shared" si="57"/>
        <v>1000</v>
      </c>
      <c r="U68" s="23">
        <f t="shared" si="57"/>
        <v>1000</v>
      </c>
      <c r="V68" s="23">
        <f t="shared" si="57"/>
        <v>1000</v>
      </c>
      <c r="W68" s="23">
        <f t="shared" si="57"/>
        <v>0</v>
      </c>
      <c r="X68" s="23">
        <f t="shared" si="57"/>
        <v>0</v>
      </c>
      <c r="Y68" s="23">
        <f t="shared" si="57"/>
        <v>0</v>
      </c>
      <c r="Z68" s="23">
        <f t="shared" si="57"/>
        <v>0</v>
      </c>
      <c r="AA68" s="23">
        <f t="shared" si="57"/>
        <v>0</v>
      </c>
      <c r="AB68" s="23">
        <f t="shared" si="57"/>
        <v>0</v>
      </c>
      <c r="AC68" s="23">
        <f t="shared" si="57"/>
        <v>0</v>
      </c>
      <c r="AD68" s="23">
        <f t="shared" si="57"/>
        <v>0</v>
      </c>
      <c r="AE68" s="23">
        <f t="shared" si="57"/>
        <v>0</v>
      </c>
      <c r="AF68" s="23">
        <f t="shared" si="57"/>
        <v>0</v>
      </c>
      <c r="AG68" s="23">
        <f t="shared" si="57"/>
        <v>0</v>
      </c>
      <c r="AH68" s="23">
        <f t="shared" si="57"/>
        <v>0</v>
      </c>
      <c r="AI68" s="23">
        <f t="shared" si="57"/>
        <v>0</v>
      </c>
      <c r="AJ68" s="23">
        <f t="shared" si="57"/>
        <v>0</v>
      </c>
      <c r="AK68" s="23">
        <f t="shared" si="57"/>
        <v>0</v>
      </c>
      <c r="AL68" s="23">
        <f t="shared" si="57"/>
        <v>0</v>
      </c>
      <c r="AN68" s="23">
        <f t="shared" si="57"/>
        <v>12000</v>
      </c>
      <c r="AO68" s="23">
        <f t="shared" si="57"/>
        <v>8000</v>
      </c>
      <c r="AP68" s="23">
        <f t="shared" si="57"/>
        <v>0</v>
      </c>
    </row>
    <row r="69" spans="2:42" x14ac:dyDescent="0.3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2:42" x14ac:dyDescent="0.3">
      <c r="B70" s="20" t="s">
        <v>99</v>
      </c>
      <c r="C70" s="8"/>
      <c r="D70" s="7">
        <f>+'Flussi Cassa'!D45</f>
        <v>-1989.6208333333334</v>
      </c>
      <c r="E70" s="7">
        <f>+'Flussi Cassa'!E45</f>
        <v>-2008.0728757877889</v>
      </c>
      <c r="F70" s="7">
        <f>+'Flussi Cassa'!F45</f>
        <v>-2085.9892388053399</v>
      </c>
      <c r="G70" s="7">
        <f>+'Flussi Cassa'!G45</f>
        <v>-1892.9559503103176</v>
      </c>
      <c r="H70" s="7">
        <f>+'Flussi Cassa'!H45</f>
        <v>-1908.8519671840247</v>
      </c>
      <c r="I70" s="7">
        <f>+'Flussi Cassa'!I45</f>
        <v>-1947.1817506540913</v>
      </c>
      <c r="J70" s="7">
        <f>+'Flussi Cassa'!J45</f>
        <v>-1962.8518266930323</v>
      </c>
      <c r="K70" s="7">
        <f>+'Flussi Cassa'!K45</f>
        <v>-1978.4566107484779</v>
      </c>
      <c r="L70" s="7">
        <f>+'Flussi Cassa'!L45</f>
        <v>-1993.9963748703594</v>
      </c>
      <c r="M70" s="7">
        <f>+'Flussi Cassa'!M45</f>
        <v>-2009.4713899750661</v>
      </c>
      <c r="N70" s="7">
        <f>+'Flussi Cassa'!N45</f>
        <v>-2024.8819258501701</v>
      </c>
      <c r="O70" s="7">
        <f ca="1">+'Flussi Cassa'!O45</f>
        <v>-2040.2282511591277</v>
      </c>
      <c r="P70" s="7">
        <f ca="1">+'Flussi Cassa'!P45</f>
        <v>-2056.1106334459646</v>
      </c>
      <c r="Q70" s="7">
        <f ca="1">+'Flussi Cassa'!Q45</f>
        <v>-2106.7068391399393</v>
      </c>
      <c r="R70" s="7">
        <f ca="1">+'Flussi Cassa'!R45</f>
        <v>-2105.27922731019</v>
      </c>
      <c r="S70" s="7">
        <f ca="1">+'Flussi Cassa'!S45</f>
        <v>-1853.8575638630639</v>
      </c>
      <c r="T70" s="7">
        <f ca="1">+'Flussi Cassa'!T45</f>
        <v>-1840.5668240136345</v>
      </c>
      <c r="U70" s="7">
        <f ca="1">+'Flussi Cassa'!U45</f>
        <v>-1917.1641077538941</v>
      </c>
      <c r="V70" s="7">
        <f ca="1">+'Flussi Cassa'!V45</f>
        <v>-1903.6095906382525</v>
      </c>
      <c r="W70" s="7">
        <f ca="1">+'Flussi Cassa'!W45</f>
        <v>-1890.1115506772596</v>
      </c>
      <c r="X70" s="7">
        <f ca="1">+'Flussi Cassa'!X45</f>
        <v>-1876.669752549438</v>
      </c>
      <c r="Y70" s="7">
        <f ca="1">+'Flussi Cassa'!Y45</f>
        <v>-1863.2839619138151</v>
      </c>
      <c r="Z70" s="7">
        <f ca="1">+'Flussi Cassa'!Z45</f>
        <v>-1868.7181784802622</v>
      </c>
      <c r="AA70" s="7">
        <f ca="1">+'Flussi Cassa'!AA45</f>
        <v>-1855.365519403261</v>
      </c>
      <c r="AB70" s="7">
        <f ca="1">+'Flussi Cassa'!AB45</f>
        <v>-1842.6744964057473</v>
      </c>
      <c r="AC70" s="7">
        <f ca="1">+'Flussi Cassa'!AC45</f>
        <v>-1894.5419094156402</v>
      </c>
      <c r="AD70" s="7">
        <f ca="1">+'Flussi Cassa'!AD45</f>
        <v>-1881.9068214597416</v>
      </c>
      <c r="AE70" s="7">
        <f ca="1">+'Flussi Cassa'!AE45</f>
        <v>-1869.3243797036594</v>
      </c>
      <c r="AF70" s="7">
        <f ca="1">+'Flussi Cassa'!AF45</f>
        <v>-1856.7943647882275</v>
      </c>
      <c r="AG70" s="7">
        <f ca="1">+'Flussi Cassa'!AG45</f>
        <v>-1921.1773658963004</v>
      </c>
      <c r="AH70" s="7">
        <f ca="1">+'Flussi Cassa'!AH45</f>
        <v>-1908.3896302050659</v>
      </c>
      <c r="AI70" s="7">
        <f ca="1">+'Flussi Cassa'!AI45</f>
        <v>-1895.655176745878</v>
      </c>
      <c r="AJ70" s="7">
        <f ca="1">+'Flussi Cassa'!AJ45</f>
        <v>-1882.9737835094368</v>
      </c>
      <c r="AK70" s="7">
        <f ca="1">+'Flussi Cassa'!AK45</f>
        <v>-1870.3452294114807</v>
      </c>
      <c r="AL70" s="7">
        <f ca="1">+'Flussi Cassa'!AL45</f>
        <v>-1881.6945249370274</v>
      </c>
      <c r="AN70" s="24">
        <f t="shared" ref="AN70:AN72" si="58">+SUM(C70:N70)</f>
        <v>-21802.330744212006</v>
      </c>
      <c r="AO70" s="24">
        <f t="shared" ref="AO70:AO72" ca="1" si="59">+SUM(O70:Z70)</f>
        <v>-23322.306480944841</v>
      </c>
      <c r="AP70" s="24">
        <f t="shared" ref="AP70:AP72" ca="1" si="60">+SUM(AA70:AL70)</f>
        <v>-22560.843201881464</v>
      </c>
    </row>
    <row r="71" spans="2:42" x14ac:dyDescent="0.3">
      <c r="B71" s="20" t="s">
        <v>100</v>
      </c>
      <c r="C71" s="14">
        <f>+M_Finanziamenti!D29+M_Leasing!D64+SP_Iniziale!E66+SP_Iniziale!E68</f>
        <v>100</v>
      </c>
      <c r="D71" s="14">
        <f>+M_Finanziamenti!E29+M_Leasing!E64+SP_Iniziale!F66+SP_Iniziale!F68</f>
        <v>100.00486755056534</v>
      </c>
      <c r="E71" s="14">
        <f>+M_Finanziamenti!F29+M_Leasing!F64+SP_Iniziale!G66+SP_Iniziale!G68</f>
        <v>100</v>
      </c>
      <c r="F71" s="14">
        <f>+M_Finanziamenti!G29+M_Leasing!G64+SP_Iniziale!H66+SP_Iniziale!H68</f>
        <v>100</v>
      </c>
      <c r="G71" s="14">
        <f>+M_Finanziamenti!H29+M_Leasing!H64+SP_Iniziale!I66+SP_Iniziale!I68</f>
        <v>100</v>
      </c>
      <c r="H71" s="14">
        <f>+M_Finanziamenti!I29+M_Leasing!I64+SP_Iniziale!J66+SP_Iniziale!J68</f>
        <v>100</v>
      </c>
      <c r="I71" s="14">
        <f>+M_Finanziamenti!J29+M_Leasing!J64+SP_Iniziale!K66+SP_Iniziale!K68</f>
        <v>100</v>
      </c>
      <c r="J71" s="14">
        <f>+M_Finanziamenti!K29+M_Leasing!K64+SP_Iniziale!L66+SP_Iniziale!L68</f>
        <v>100</v>
      </c>
      <c r="K71" s="14">
        <f>+M_Finanziamenti!L29+M_Leasing!L64+SP_Iniziale!M66+SP_Iniziale!M68</f>
        <v>100</v>
      </c>
      <c r="L71" s="14">
        <f>+M_Finanziamenti!M29+M_Leasing!M64+SP_Iniziale!N66+SP_Iniziale!N68</f>
        <v>100</v>
      </c>
      <c r="M71" s="14">
        <f>+M_Finanziamenti!N29+M_Leasing!N64+SP_Iniziale!O66+SP_Iniziale!O68</f>
        <v>100</v>
      </c>
      <c r="N71" s="14">
        <f>+M_Finanziamenti!O29+M_Leasing!O64+SP_Iniziale!P66+SP_Iniziale!P68</f>
        <v>100</v>
      </c>
      <c r="O71" s="14">
        <f>+M_Finanziamenti!P29+M_Leasing!P64+SP_Iniziale!Q66+SP_Iniziale!Q68</f>
        <v>100</v>
      </c>
      <c r="P71" s="14">
        <f>+M_Finanziamenti!Q29+M_Leasing!Q64+SP_Iniziale!R66+SP_Iniziale!R68</f>
        <v>100</v>
      </c>
      <c r="Q71" s="14">
        <f>+M_Finanziamenti!R29+M_Leasing!R64+SP_Iniziale!S66+SP_Iniziale!S68</f>
        <v>100</v>
      </c>
      <c r="R71" s="14">
        <f>+M_Finanziamenti!S29+M_Leasing!S64+SP_Iniziale!T66+SP_Iniziale!T68</f>
        <v>100</v>
      </c>
      <c r="S71" s="14">
        <f>+M_Finanziamenti!T29+M_Leasing!T64+SP_Iniziale!U66+SP_Iniziale!U68</f>
        <v>0</v>
      </c>
      <c r="T71" s="14">
        <f>+M_Finanziamenti!U29+M_Leasing!U64+SP_Iniziale!V66+SP_Iniziale!V68</f>
        <v>0</v>
      </c>
      <c r="U71" s="14">
        <f>+M_Finanziamenti!V29+M_Leasing!V64+SP_Iniziale!W66+SP_Iniziale!W68</f>
        <v>0</v>
      </c>
      <c r="V71" s="14">
        <f>+M_Finanziamenti!W29+M_Leasing!W64+SP_Iniziale!X66+SP_Iniziale!X68</f>
        <v>0</v>
      </c>
      <c r="W71" s="14">
        <f>+M_Finanziamenti!X29+M_Leasing!X64+SP_Iniziale!Y66+SP_Iniziale!Y68</f>
        <v>0</v>
      </c>
      <c r="X71" s="14">
        <f>+M_Finanziamenti!Y29+M_Leasing!Y64+SP_Iniziale!Z66+SP_Iniziale!Z68</f>
        <v>0</v>
      </c>
      <c r="Y71" s="14">
        <f>+M_Finanziamenti!Z29+M_Leasing!Z64+SP_Iniziale!AA66+SP_Iniziale!AA68</f>
        <v>0</v>
      </c>
      <c r="Z71" s="14">
        <f>+M_Finanziamenti!AA29+M_Leasing!AA64+SP_Iniziale!AB66+SP_Iniziale!AB68</f>
        <v>0</v>
      </c>
      <c r="AA71" s="14">
        <f>+M_Finanziamenti!AB29+M_Leasing!AB64+SP_Iniziale!AC66+SP_Iniziale!AC68</f>
        <v>0</v>
      </c>
      <c r="AB71" s="14">
        <f>+M_Finanziamenti!AC29+M_Leasing!AC64+SP_Iniziale!AD66+SP_Iniziale!AD68</f>
        <v>0</v>
      </c>
      <c r="AC71" s="14">
        <f>+M_Finanziamenti!AD29+M_Leasing!AD64+SP_Iniziale!AE66+SP_Iniziale!AE68</f>
        <v>0</v>
      </c>
      <c r="AD71" s="14">
        <f>+M_Finanziamenti!AE29+M_Leasing!AE64+SP_Iniziale!AF66+SP_Iniziale!AF68</f>
        <v>0</v>
      </c>
      <c r="AE71" s="14">
        <f>+M_Finanziamenti!AF29+M_Leasing!AF64+SP_Iniziale!AG66+SP_Iniziale!AG68</f>
        <v>0</v>
      </c>
      <c r="AF71" s="14">
        <f>+M_Finanziamenti!AG29+M_Leasing!AG64+SP_Iniziale!AH66+SP_Iniziale!AH68</f>
        <v>0</v>
      </c>
      <c r="AG71" s="14">
        <f>+M_Finanziamenti!AH29+M_Leasing!AH64+SP_Iniziale!AI66+SP_Iniziale!AI68</f>
        <v>0</v>
      </c>
      <c r="AH71" s="14">
        <f>+M_Finanziamenti!AI29+M_Leasing!AI64+SP_Iniziale!AJ66+SP_Iniziale!AJ68</f>
        <v>0</v>
      </c>
      <c r="AI71" s="14">
        <f>+M_Finanziamenti!AJ29+M_Leasing!AJ64+SP_Iniziale!AK66+SP_Iniziale!AK68</f>
        <v>0</v>
      </c>
      <c r="AJ71" s="14">
        <f>+M_Finanziamenti!AK29+M_Leasing!AK64+SP_Iniziale!AL66+SP_Iniziale!AL68</f>
        <v>0</v>
      </c>
      <c r="AK71" s="14">
        <f>+M_Finanziamenti!AL29+M_Leasing!AL64+SP_Iniziale!AM66+SP_Iniziale!AM68</f>
        <v>0</v>
      </c>
      <c r="AL71" s="14">
        <f>+M_Finanziamenti!AM29+M_Leasing!AM64+SP_Iniziale!AN66+SP_Iniziale!AN68</f>
        <v>0</v>
      </c>
      <c r="AN71" s="24">
        <f t="shared" si="58"/>
        <v>1200.0048675505655</v>
      </c>
      <c r="AO71" s="24">
        <f t="shared" si="59"/>
        <v>400</v>
      </c>
      <c r="AP71" s="24">
        <f t="shared" si="60"/>
        <v>0</v>
      </c>
    </row>
    <row r="72" spans="2:42" x14ac:dyDescent="0.3">
      <c r="B72" s="20" t="s">
        <v>101</v>
      </c>
      <c r="C72" s="7">
        <f>+SP_Iniziale!E62</f>
        <v>0</v>
      </c>
      <c r="D72" s="7">
        <f>+'Flussi Cassa'!D44+SP_Iniziale!F62</f>
        <v>0</v>
      </c>
      <c r="E72" s="7">
        <f>+'Flussi Cassa'!E44+SP_Iniziale!G62</f>
        <v>0</v>
      </c>
      <c r="F72" s="7">
        <f>+'Flussi Cassa'!F44+SP_Iniziale!H62</f>
        <v>0</v>
      </c>
      <c r="G72" s="7">
        <f>+'Flussi Cassa'!G44+SP_Iniziale!I62</f>
        <v>0</v>
      </c>
      <c r="H72" s="7">
        <f>+'Flussi Cassa'!H44+SP_Iniziale!J62</f>
        <v>0</v>
      </c>
      <c r="I72" s="7">
        <f>+'Flussi Cassa'!I44+SP_Iniziale!K62</f>
        <v>0</v>
      </c>
      <c r="J72" s="7">
        <f>+'Flussi Cassa'!J44+SP_Iniziale!L62</f>
        <v>0</v>
      </c>
      <c r="K72" s="7">
        <f>+'Flussi Cassa'!K44+SP_Iniziale!M62</f>
        <v>0</v>
      </c>
      <c r="L72" s="7">
        <f>+'Flussi Cassa'!L44+SP_Iniziale!N62</f>
        <v>0</v>
      </c>
      <c r="M72" s="7">
        <f>+'Flussi Cassa'!M44+SP_Iniziale!O62</f>
        <v>0</v>
      </c>
      <c r="N72" s="7">
        <f>+'Flussi Cassa'!N44+SP_Iniziale!P62</f>
        <v>0</v>
      </c>
      <c r="O72" s="7">
        <f ca="1">+'Flussi Cassa'!O44+SP_Iniziale!Q62</f>
        <v>0</v>
      </c>
      <c r="P72" s="7">
        <f ca="1">+'Flussi Cassa'!P44+SP_Iniziale!R62</f>
        <v>0</v>
      </c>
      <c r="Q72" s="7">
        <f ca="1">+'Flussi Cassa'!Q44+SP_Iniziale!S62</f>
        <v>0</v>
      </c>
      <c r="R72" s="7">
        <f ca="1">+'Flussi Cassa'!R44+SP_Iniziale!T62</f>
        <v>0</v>
      </c>
      <c r="S72" s="7">
        <f ca="1">+'Flussi Cassa'!S44+SP_Iniziale!U62</f>
        <v>0</v>
      </c>
      <c r="T72" s="7">
        <f ca="1">+'Flussi Cassa'!T44+SP_Iniziale!V62</f>
        <v>0</v>
      </c>
      <c r="U72" s="7">
        <f ca="1">+'Flussi Cassa'!U44+SP_Iniziale!W62</f>
        <v>0</v>
      </c>
      <c r="V72" s="7">
        <f ca="1">+'Flussi Cassa'!V44+SP_Iniziale!X62</f>
        <v>0</v>
      </c>
      <c r="W72" s="7">
        <f ca="1">+'Flussi Cassa'!W44+SP_Iniziale!Y62</f>
        <v>0</v>
      </c>
      <c r="X72" s="7">
        <f ca="1">+'Flussi Cassa'!X44+SP_Iniziale!Z62</f>
        <v>0</v>
      </c>
      <c r="Y72" s="7">
        <f ca="1">+'Flussi Cassa'!Y44+SP_Iniziale!AA62</f>
        <v>0</v>
      </c>
      <c r="Z72" s="7">
        <f ca="1">+'Flussi Cassa'!Z44+SP_Iniziale!AB62</f>
        <v>0</v>
      </c>
      <c r="AA72" s="7">
        <f ca="1">+'Flussi Cassa'!AA44+SP_Iniziale!AC62</f>
        <v>0</v>
      </c>
      <c r="AB72" s="7">
        <f ca="1">+'Flussi Cassa'!AB44+SP_Iniziale!AD62</f>
        <v>0</v>
      </c>
      <c r="AC72" s="7">
        <f ca="1">+'Flussi Cassa'!AC44+SP_Iniziale!AE62</f>
        <v>0</v>
      </c>
      <c r="AD72" s="7">
        <f ca="1">+'Flussi Cassa'!AD44+SP_Iniziale!AF62</f>
        <v>0</v>
      </c>
      <c r="AE72" s="7">
        <f ca="1">+'Flussi Cassa'!AE44+SP_Iniziale!AG62</f>
        <v>0</v>
      </c>
      <c r="AF72" s="7">
        <f ca="1">+'Flussi Cassa'!AF44+SP_Iniziale!AH62</f>
        <v>0</v>
      </c>
      <c r="AG72" s="7">
        <f ca="1">+'Flussi Cassa'!AG44+SP_Iniziale!AI62</f>
        <v>0</v>
      </c>
      <c r="AH72" s="7">
        <f ca="1">+'Flussi Cassa'!AH44+SP_Iniziale!AJ62</f>
        <v>0</v>
      </c>
      <c r="AI72" s="7">
        <f ca="1">+'Flussi Cassa'!AI44+SP_Iniziale!AK62</f>
        <v>0</v>
      </c>
      <c r="AJ72" s="7">
        <f ca="1">+'Flussi Cassa'!AJ44+SP_Iniziale!AL62</f>
        <v>0</v>
      </c>
      <c r="AK72" s="7">
        <f ca="1">+'Flussi Cassa'!AK44+SP_Iniziale!AM62</f>
        <v>0</v>
      </c>
      <c r="AL72" s="7">
        <f ca="1">+'Flussi Cassa'!AL44+SP_Iniziale!AN62</f>
        <v>0</v>
      </c>
      <c r="AN72" s="24">
        <f t="shared" si="58"/>
        <v>0</v>
      </c>
      <c r="AO72" s="24">
        <f t="shared" ca="1" si="59"/>
        <v>0</v>
      </c>
      <c r="AP72" s="24">
        <f t="shared" ca="1" si="60"/>
        <v>0</v>
      </c>
    </row>
    <row r="73" spans="2:42" x14ac:dyDescent="0.3">
      <c r="B73" s="17" t="s">
        <v>102</v>
      </c>
      <c r="C73" s="23">
        <f>+C72-C71-C70</f>
        <v>-100</v>
      </c>
      <c r="D73" s="23">
        <f>+D72-D71-D70</f>
        <v>1889.6159657827679</v>
      </c>
      <c r="E73" s="23">
        <f t="shared" ref="E73:AE73" si="61">+E72-E71-E70</f>
        <v>1908.0728757877889</v>
      </c>
      <c r="F73" s="23">
        <f t="shared" si="61"/>
        <v>1985.9892388053399</v>
      </c>
      <c r="G73" s="23">
        <f t="shared" si="61"/>
        <v>1792.9559503103176</v>
      </c>
      <c r="H73" s="23">
        <f t="shared" si="61"/>
        <v>1808.8519671840247</v>
      </c>
      <c r="I73" s="23">
        <f t="shared" si="61"/>
        <v>1847.1817506540913</v>
      </c>
      <c r="J73" s="23">
        <f t="shared" si="61"/>
        <v>1862.8518266930323</v>
      </c>
      <c r="K73" s="23">
        <f t="shared" si="61"/>
        <v>1878.4566107484779</v>
      </c>
      <c r="L73" s="23">
        <f t="shared" si="61"/>
        <v>1893.9963748703594</v>
      </c>
      <c r="M73" s="23">
        <f t="shared" si="61"/>
        <v>1909.4713899750661</v>
      </c>
      <c r="N73" s="23">
        <f t="shared" si="61"/>
        <v>1924.8819258501701</v>
      </c>
      <c r="O73" s="23">
        <f t="shared" ca="1" si="61"/>
        <v>1940.2282511591277</v>
      </c>
      <c r="P73" s="23">
        <f t="shared" ca="1" si="61"/>
        <v>1956.1106334459646</v>
      </c>
      <c r="Q73" s="23">
        <f t="shared" ca="1" si="61"/>
        <v>2006.7068391399393</v>
      </c>
      <c r="R73" s="23">
        <f t="shared" ca="1" si="61"/>
        <v>2005.27922731019</v>
      </c>
      <c r="S73" s="23">
        <f t="shared" ca="1" si="61"/>
        <v>1853.8575638630639</v>
      </c>
      <c r="T73" s="23">
        <f t="shared" ca="1" si="61"/>
        <v>1840.5668240136345</v>
      </c>
      <c r="U73" s="23">
        <f t="shared" ca="1" si="61"/>
        <v>1917.1641077538941</v>
      </c>
      <c r="V73" s="23">
        <f t="shared" ca="1" si="61"/>
        <v>1903.6095906382525</v>
      </c>
      <c r="W73" s="23">
        <f t="shared" ca="1" si="61"/>
        <v>1890.1115506772596</v>
      </c>
      <c r="X73" s="23">
        <f t="shared" ca="1" si="61"/>
        <v>1876.669752549438</v>
      </c>
      <c r="Y73" s="23">
        <f t="shared" ca="1" si="61"/>
        <v>1863.2839619138151</v>
      </c>
      <c r="Z73" s="23">
        <f t="shared" ca="1" si="61"/>
        <v>1868.7181784802622</v>
      </c>
      <c r="AA73" s="23">
        <f t="shared" ca="1" si="61"/>
        <v>1855.365519403261</v>
      </c>
      <c r="AB73" s="23">
        <f t="shared" ca="1" si="61"/>
        <v>1842.6744964057473</v>
      </c>
      <c r="AC73" s="23">
        <f t="shared" ca="1" si="61"/>
        <v>1894.5419094156402</v>
      </c>
      <c r="AD73" s="23">
        <f t="shared" ca="1" si="61"/>
        <v>1881.9068214597416</v>
      </c>
      <c r="AE73" s="23">
        <f t="shared" ca="1" si="61"/>
        <v>1869.3243797036594</v>
      </c>
      <c r="AF73" s="23">
        <f ca="1">+AF72-AF71-AF70</f>
        <v>1856.7943647882275</v>
      </c>
      <c r="AG73" s="23">
        <f t="shared" ref="AG73" ca="1" si="62">+AG72-AG71-AG70</f>
        <v>1921.1773658963004</v>
      </c>
      <c r="AH73" s="23">
        <f t="shared" ref="AH73" ca="1" si="63">+AH72-AH71-AH70</f>
        <v>1908.3896302050659</v>
      </c>
      <c r="AI73" s="23">
        <f t="shared" ref="AI73" ca="1" si="64">+AI72-AI71-AI70</f>
        <v>1895.655176745878</v>
      </c>
      <c r="AJ73" s="23">
        <f t="shared" ref="AJ73" ca="1" si="65">+AJ72-AJ71-AJ70</f>
        <v>1882.9737835094368</v>
      </c>
      <c r="AK73" s="23">
        <f ca="1">+AK72-AK71-AK70</f>
        <v>1870.3452294114807</v>
      </c>
      <c r="AL73" s="23">
        <f t="shared" ref="AL73:AP73" ca="1" si="66">+AL72-AL71-AL70</f>
        <v>1881.6945249370274</v>
      </c>
      <c r="AN73" s="23">
        <f t="shared" si="66"/>
        <v>20602.325876661442</v>
      </c>
      <c r="AO73" s="23">
        <f t="shared" ca="1" si="66"/>
        <v>22922.306480944841</v>
      </c>
      <c r="AP73" s="23">
        <f t="shared" ca="1" si="66"/>
        <v>22560.843201881464</v>
      </c>
    </row>
    <row r="74" spans="2:42" x14ac:dyDescent="0.3"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2:42" x14ac:dyDescent="0.3">
      <c r="B75" s="17" t="s">
        <v>103</v>
      </c>
      <c r="C75" s="23">
        <f ca="1">+C61+C68+C73</f>
        <v>-13590.5</v>
      </c>
      <c r="D75" s="23">
        <f ca="1">+D61+D68+D73</f>
        <v>-7190.8840342172316</v>
      </c>
      <c r="E75" s="23">
        <f ca="1">+E61+E68+E73</f>
        <v>-7172.4437908788777</v>
      </c>
      <c r="F75" s="23">
        <f t="shared" ref="F75:AE75" ca="1" si="67">+F61+F68+F73</f>
        <v>-7094.5274278613269</v>
      </c>
      <c r="G75" s="23">
        <f t="shared" ca="1" si="67"/>
        <v>-7287.5607163563491</v>
      </c>
      <c r="H75" s="23">
        <f t="shared" ca="1" si="67"/>
        <v>-7271.6646994826415</v>
      </c>
      <c r="I75" s="23">
        <f t="shared" ca="1" si="67"/>
        <v>-7233.3349160125754</v>
      </c>
      <c r="J75" s="23">
        <f t="shared" ca="1" si="67"/>
        <v>-7217.6648399736341</v>
      </c>
      <c r="K75" s="23">
        <f t="shared" ca="1" si="67"/>
        <v>-7202.0600559181885</v>
      </c>
      <c r="L75" s="23">
        <f t="shared" ca="1" si="67"/>
        <v>-7186.520291796307</v>
      </c>
      <c r="M75" s="23">
        <f t="shared" ca="1" si="67"/>
        <v>-7171.0452766916005</v>
      </c>
      <c r="N75" s="23">
        <f t="shared" ca="1" si="67"/>
        <v>-7155.6347408164966</v>
      </c>
      <c r="O75" s="23">
        <f t="shared" ca="1" si="67"/>
        <v>-3232.9684155075392</v>
      </c>
      <c r="P75" s="23">
        <f t="shared" ca="1" si="67"/>
        <v>-3217.0860332207021</v>
      </c>
      <c r="Q75" s="23">
        <f t="shared" ca="1" si="67"/>
        <v>-3166.4898275267274</v>
      </c>
      <c r="R75" s="23">
        <f t="shared" ca="1" si="67"/>
        <v>-3167.9174393564767</v>
      </c>
      <c r="S75" s="23">
        <f t="shared" ca="1" si="67"/>
        <v>-3319.3391028036031</v>
      </c>
      <c r="T75" s="23">
        <f t="shared" ca="1" si="67"/>
        <v>-3332.629842653032</v>
      </c>
      <c r="U75" s="23">
        <f t="shared" ca="1" si="67"/>
        <v>-3256.0325589127724</v>
      </c>
      <c r="V75" s="23">
        <f t="shared" ca="1" si="67"/>
        <v>-3269.5870760284142</v>
      </c>
      <c r="W75" s="23">
        <f t="shared" ca="1" si="67"/>
        <v>-4283.0851159894073</v>
      </c>
      <c r="X75" s="23">
        <f t="shared" ca="1" si="67"/>
        <v>-4296.5269141172284</v>
      </c>
      <c r="Y75" s="23">
        <f t="shared" ca="1" si="67"/>
        <v>-4309.9127047528518</v>
      </c>
      <c r="Z75" s="23">
        <f t="shared" ca="1" si="67"/>
        <v>-4304.4784881864043</v>
      </c>
      <c r="AA75" s="23">
        <f t="shared" ca="1" si="67"/>
        <v>-4552.8379472634088</v>
      </c>
      <c r="AB75" s="23">
        <f t="shared" ca="1" si="67"/>
        <v>-4565.5289702609225</v>
      </c>
      <c r="AC75" s="23">
        <f t="shared" ca="1" si="67"/>
        <v>-4513.6615572510291</v>
      </c>
      <c r="AD75" s="23">
        <f t="shared" ca="1" si="67"/>
        <v>-4526.2966452069277</v>
      </c>
      <c r="AE75" s="23">
        <f t="shared" ca="1" si="67"/>
        <v>-4538.8790869630102</v>
      </c>
      <c r="AF75" s="23">
        <f ca="1">+AF61+AF68+AF73</f>
        <v>-4551.409101878442</v>
      </c>
      <c r="AG75" s="23">
        <f t="shared" ref="AG75:AJ75" ca="1" si="68">+AG61+AG68+AG73</f>
        <v>-4477.0261007703693</v>
      </c>
      <c r="AH75" s="23">
        <f t="shared" ca="1" si="68"/>
        <v>-4489.8138364616034</v>
      </c>
      <c r="AI75" s="23">
        <f t="shared" ca="1" si="68"/>
        <v>-4502.5482899207918</v>
      </c>
      <c r="AJ75" s="23">
        <f t="shared" ca="1" si="68"/>
        <v>-4515.229683157233</v>
      </c>
      <c r="AK75" s="23">
        <f ca="1">+AK61+AK68+AK73</f>
        <v>-4527.8582372551891</v>
      </c>
      <c r="AL75" s="23">
        <f t="shared" ref="AL75:AP75" ca="1" si="69">+AL61+AL68+AL73</f>
        <v>-4516.5089417296422</v>
      </c>
      <c r="AN75" s="23">
        <f t="shared" ca="1" si="69"/>
        <v>-92773.840790005212</v>
      </c>
      <c r="AO75" s="23">
        <f t="shared" ca="1" si="69"/>
        <v>-43156.053519055247</v>
      </c>
      <c r="AP75" s="23">
        <f t="shared" ca="1" si="69"/>
        <v>-54277.598398118542</v>
      </c>
    </row>
    <row r="76" spans="2:42" x14ac:dyDescent="0.3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2:42" x14ac:dyDescent="0.3">
      <c r="B77" s="20" t="s">
        <v>104</v>
      </c>
      <c r="C77" s="7">
        <f>+'Modulo Ires'!D20</f>
        <v>0</v>
      </c>
      <c r="D77" s="7">
        <f>+'Modulo Ires'!E20</f>
        <v>0</v>
      </c>
      <c r="E77" s="7">
        <f>+'Modulo Ires'!F20</f>
        <v>0</v>
      </c>
      <c r="F77" s="7">
        <f>+'Modulo Ires'!G20</f>
        <v>0</v>
      </c>
      <c r="G77" s="7">
        <f>+'Modulo Ires'!H20</f>
        <v>0</v>
      </c>
      <c r="H77" s="7">
        <f>+'Modulo Ires'!I20</f>
        <v>0</v>
      </c>
      <c r="I77" s="7">
        <f>+'Modulo Ires'!J20</f>
        <v>0</v>
      </c>
      <c r="J77" s="7">
        <f>+'Modulo Ires'!K20</f>
        <v>0</v>
      </c>
      <c r="K77" s="7">
        <f>+'Modulo Ires'!L20</f>
        <v>0</v>
      </c>
      <c r="L77" s="7">
        <f>+'Modulo Ires'!M20</f>
        <v>0</v>
      </c>
      <c r="M77" s="7">
        <f>+'Modulo Ires'!N20</f>
        <v>0</v>
      </c>
      <c r="N77" s="7">
        <f ca="1">+'Modulo Ires'!O20</f>
        <v>0</v>
      </c>
      <c r="O77" s="7">
        <f>+'Modulo Ires'!P20</f>
        <v>0</v>
      </c>
      <c r="P77" s="7">
        <f>+'Modulo Ires'!Q20</f>
        <v>0</v>
      </c>
      <c r="Q77" s="7">
        <f>+'Modulo Ires'!R20</f>
        <v>0</v>
      </c>
      <c r="R77" s="7">
        <f>+'Modulo Ires'!S20</f>
        <v>0</v>
      </c>
      <c r="S77" s="7">
        <f>+'Modulo Ires'!T20</f>
        <v>0</v>
      </c>
      <c r="T77" s="7">
        <f>+'Modulo Ires'!U20</f>
        <v>0</v>
      </c>
      <c r="U77" s="7">
        <f>+'Modulo Ires'!V20</f>
        <v>0</v>
      </c>
      <c r="V77" s="7">
        <f>+'Modulo Ires'!W20</f>
        <v>0</v>
      </c>
      <c r="W77" s="7">
        <f>+'Modulo Ires'!X20</f>
        <v>0</v>
      </c>
      <c r="X77" s="7">
        <f>+'Modulo Ires'!Y20</f>
        <v>0</v>
      </c>
      <c r="Y77" s="7">
        <f>+'Modulo Ires'!Z20</f>
        <v>0</v>
      </c>
      <c r="Z77" s="7">
        <f ca="1">+'Modulo Ires'!AA20</f>
        <v>0</v>
      </c>
      <c r="AA77" s="7">
        <f>+'Modulo Ires'!AB20</f>
        <v>0</v>
      </c>
      <c r="AB77" s="7">
        <f>+'Modulo Ires'!AC20</f>
        <v>0</v>
      </c>
      <c r="AC77" s="7">
        <f>+'Modulo Ires'!AD20</f>
        <v>0</v>
      </c>
      <c r="AD77" s="7">
        <f>+'Modulo Ires'!AE20</f>
        <v>0</v>
      </c>
      <c r="AE77" s="7">
        <f>+'Modulo Ires'!AF20</f>
        <v>0</v>
      </c>
      <c r="AF77" s="7">
        <f>+'Modulo Ires'!AG20</f>
        <v>0</v>
      </c>
      <c r="AG77" s="7">
        <f>+'Modulo Ires'!AH20</f>
        <v>0</v>
      </c>
      <c r="AH77" s="7">
        <f>+'Modulo Ires'!AI20</f>
        <v>0</v>
      </c>
      <c r="AI77" s="7">
        <f>+'Modulo Ires'!AJ20</f>
        <v>0</v>
      </c>
      <c r="AJ77" s="7">
        <f>+'Modulo Ires'!AK20</f>
        <v>0</v>
      </c>
      <c r="AK77" s="7">
        <f>+'Modulo Ires'!AL20</f>
        <v>0</v>
      </c>
      <c r="AL77" s="7">
        <f ca="1">+'Modulo Ires'!AM20</f>
        <v>0</v>
      </c>
      <c r="AN77" s="24">
        <f t="shared" ref="AN77:AN78" ca="1" si="70">+SUM(C77:N77)</f>
        <v>0</v>
      </c>
      <c r="AO77" s="24">
        <f t="shared" ref="AO77:AO78" ca="1" si="71">+SUM(O77:Z77)</f>
        <v>0</v>
      </c>
      <c r="AP77" s="24">
        <f t="shared" ref="AP77:AP78" ca="1" si="72">+SUM(AA77:AL77)</f>
        <v>0</v>
      </c>
    </row>
    <row r="78" spans="2:42" x14ac:dyDescent="0.3">
      <c r="B78" s="20" t="s">
        <v>105</v>
      </c>
      <c r="C78" s="7">
        <f>+'Modulo Irap'!D23</f>
        <v>0</v>
      </c>
      <c r="D78" s="7">
        <f>+'Modulo Irap'!E23</f>
        <v>0</v>
      </c>
      <c r="E78" s="7">
        <f>+'Modulo Irap'!F23</f>
        <v>0</v>
      </c>
      <c r="F78" s="7">
        <f>+'Modulo Irap'!G23</f>
        <v>0</v>
      </c>
      <c r="G78" s="7">
        <f>+'Modulo Irap'!H23</f>
        <v>0</v>
      </c>
      <c r="H78" s="7">
        <f>+'Modulo Irap'!I23</f>
        <v>0</v>
      </c>
      <c r="I78" s="7">
        <f>+'Modulo Irap'!J23</f>
        <v>0</v>
      </c>
      <c r="J78" s="7">
        <f>+'Modulo Irap'!K23</f>
        <v>0</v>
      </c>
      <c r="K78" s="7">
        <f>+'Modulo Irap'!L23</f>
        <v>0</v>
      </c>
      <c r="L78" s="7">
        <f>+'Modulo Irap'!M23</f>
        <v>0</v>
      </c>
      <c r="M78" s="7">
        <f>+'Modulo Irap'!N23</f>
        <v>0</v>
      </c>
      <c r="N78" s="7">
        <f ca="1">+'Modulo Irap'!O23</f>
        <v>7505.6932297684816</v>
      </c>
      <c r="O78" s="7">
        <f>+'Modulo Irap'!P23</f>
        <v>0</v>
      </c>
      <c r="P78" s="7">
        <f>+'Modulo Irap'!Q23</f>
        <v>0</v>
      </c>
      <c r="Q78" s="7">
        <f>+'Modulo Irap'!R23</f>
        <v>0</v>
      </c>
      <c r="R78" s="7">
        <f>+'Modulo Irap'!S23</f>
        <v>0</v>
      </c>
      <c r="S78" s="7">
        <f>+'Modulo Irap'!T23</f>
        <v>0</v>
      </c>
      <c r="T78" s="7">
        <f>+'Modulo Irap'!U23</f>
        <v>0</v>
      </c>
      <c r="U78" s="7">
        <f>+'Modulo Irap'!V23</f>
        <v>0</v>
      </c>
      <c r="V78" s="7">
        <f>+'Modulo Irap'!W23</f>
        <v>0</v>
      </c>
      <c r="W78" s="7">
        <f>+'Modulo Irap'!X23</f>
        <v>0</v>
      </c>
      <c r="X78" s="7">
        <f>+'Modulo Irap'!Y23</f>
        <v>0</v>
      </c>
      <c r="Y78" s="7">
        <f>+'Modulo Irap'!Z23</f>
        <v>0</v>
      </c>
      <c r="Z78" s="7">
        <f ca="1">+'Modulo Irap'!AA23</f>
        <v>9570.0922592377938</v>
      </c>
      <c r="AA78" s="7">
        <f>+'Modulo Irap'!AB23</f>
        <v>0</v>
      </c>
      <c r="AB78" s="7">
        <f>+'Modulo Irap'!AC23</f>
        <v>0</v>
      </c>
      <c r="AC78" s="7">
        <f>+'Modulo Irap'!AD23</f>
        <v>0</v>
      </c>
      <c r="AD78" s="7">
        <f>+'Modulo Irap'!AE23</f>
        <v>0</v>
      </c>
      <c r="AE78" s="7">
        <f>+'Modulo Irap'!AF23</f>
        <v>0</v>
      </c>
      <c r="AF78" s="7">
        <f>+'Modulo Irap'!AG23</f>
        <v>0</v>
      </c>
      <c r="AG78" s="7">
        <f>+'Modulo Irap'!AH23</f>
        <v>0</v>
      </c>
      <c r="AH78" s="7">
        <f>+'Modulo Irap'!AI23</f>
        <v>0</v>
      </c>
      <c r="AI78" s="7">
        <f>+'Modulo Irap'!AJ23</f>
        <v>0</v>
      </c>
      <c r="AJ78" s="7">
        <f>+'Modulo Irap'!AK23</f>
        <v>0</v>
      </c>
      <c r="AK78" s="7">
        <f>+'Modulo Irap'!AL23</f>
        <v>0</v>
      </c>
      <c r="AL78" s="7">
        <f ca="1">+'Modulo Irap'!AM23</f>
        <v>9222.0337280752574</v>
      </c>
      <c r="AN78" s="24">
        <f t="shared" ca="1" si="70"/>
        <v>7505.6932297684816</v>
      </c>
      <c r="AO78" s="24">
        <f t="shared" ca="1" si="71"/>
        <v>9570.0922592377938</v>
      </c>
      <c r="AP78" s="24">
        <f t="shared" ca="1" si="72"/>
        <v>9222.0337280752574</v>
      </c>
    </row>
    <row r="79" spans="2:42" x14ac:dyDescent="0.3">
      <c r="B79" s="21" t="s">
        <v>106</v>
      </c>
      <c r="C79" s="22">
        <f ca="1">+C75-C77-C78</f>
        <v>-13590.5</v>
      </c>
      <c r="D79" s="22">
        <f ca="1">+D75-D77-D78</f>
        <v>-7190.8840342172316</v>
      </c>
      <c r="E79" s="22">
        <f t="shared" ref="E79:AE79" ca="1" si="73">+E75-E77-E78</f>
        <v>-7172.4437908788777</v>
      </c>
      <c r="F79" s="22">
        <f t="shared" ca="1" si="73"/>
        <v>-7094.5274278613269</v>
      </c>
      <c r="G79" s="22">
        <f t="shared" ca="1" si="73"/>
        <v>-7287.5607163563491</v>
      </c>
      <c r="H79" s="22">
        <f t="shared" ca="1" si="73"/>
        <v>-7271.6646994826415</v>
      </c>
      <c r="I79" s="22">
        <f t="shared" ca="1" si="73"/>
        <v>-7233.3349160125754</v>
      </c>
      <c r="J79" s="22">
        <f t="shared" ca="1" si="73"/>
        <v>-7217.6648399736341</v>
      </c>
      <c r="K79" s="22">
        <f t="shared" ca="1" si="73"/>
        <v>-7202.0600559181885</v>
      </c>
      <c r="L79" s="22">
        <f t="shared" ca="1" si="73"/>
        <v>-7186.520291796307</v>
      </c>
      <c r="M79" s="22">
        <f t="shared" ca="1" si="73"/>
        <v>-7171.0452766916005</v>
      </c>
      <c r="N79" s="22">
        <f t="shared" ca="1" si="73"/>
        <v>-14661.327970584978</v>
      </c>
      <c r="O79" s="22">
        <f t="shared" ca="1" si="73"/>
        <v>-3232.9684155075392</v>
      </c>
      <c r="P79" s="22">
        <f t="shared" ca="1" si="73"/>
        <v>-3217.0860332207021</v>
      </c>
      <c r="Q79" s="22">
        <f t="shared" ca="1" si="73"/>
        <v>-3166.4898275267274</v>
      </c>
      <c r="R79" s="22">
        <f t="shared" ca="1" si="73"/>
        <v>-3167.9174393564767</v>
      </c>
      <c r="S79" s="22">
        <f t="shared" ca="1" si="73"/>
        <v>-3319.3391028036031</v>
      </c>
      <c r="T79" s="22">
        <f t="shared" ca="1" si="73"/>
        <v>-3332.629842653032</v>
      </c>
      <c r="U79" s="22">
        <f t="shared" ca="1" si="73"/>
        <v>-3256.0325589127724</v>
      </c>
      <c r="V79" s="22">
        <f t="shared" ca="1" si="73"/>
        <v>-3269.5870760284142</v>
      </c>
      <c r="W79" s="22">
        <f t="shared" ca="1" si="73"/>
        <v>-4283.0851159894073</v>
      </c>
      <c r="X79" s="22">
        <f t="shared" ca="1" si="73"/>
        <v>-4296.5269141172284</v>
      </c>
      <c r="Y79" s="22">
        <f t="shared" ca="1" si="73"/>
        <v>-4309.9127047528518</v>
      </c>
      <c r="Z79" s="22">
        <f t="shared" ca="1" si="73"/>
        <v>-13874.570747424197</v>
      </c>
      <c r="AA79" s="22">
        <f t="shared" ca="1" si="73"/>
        <v>-4552.8379472634088</v>
      </c>
      <c r="AB79" s="22">
        <f t="shared" ca="1" si="73"/>
        <v>-4565.5289702609225</v>
      </c>
      <c r="AC79" s="22">
        <f t="shared" ca="1" si="73"/>
        <v>-4513.6615572510291</v>
      </c>
      <c r="AD79" s="22">
        <f t="shared" ca="1" si="73"/>
        <v>-4526.2966452069277</v>
      </c>
      <c r="AE79" s="22">
        <f t="shared" ca="1" si="73"/>
        <v>-4538.8790869630102</v>
      </c>
      <c r="AF79" s="22">
        <f ca="1">+AF75-AF77-AF78</f>
        <v>-4551.409101878442</v>
      </c>
      <c r="AG79" s="22">
        <f t="shared" ref="AG79" ca="1" si="74">+AG75-AG77-AG78</f>
        <v>-4477.0261007703693</v>
      </c>
      <c r="AH79" s="22">
        <f t="shared" ref="AH79" ca="1" si="75">+AH75-AH77-AH78</f>
        <v>-4489.8138364616034</v>
      </c>
      <c r="AI79" s="22">
        <f t="shared" ref="AI79" ca="1" si="76">+AI75-AI77-AI78</f>
        <v>-4502.5482899207918</v>
      </c>
      <c r="AJ79" s="22">
        <f t="shared" ref="AJ79" ca="1" si="77">+AJ75-AJ77-AJ78</f>
        <v>-4515.229683157233</v>
      </c>
      <c r="AK79" s="22">
        <f ca="1">+AK75-AK77-AK78</f>
        <v>-4527.8582372551891</v>
      </c>
      <c r="AL79" s="22">
        <f t="shared" ref="AL79:AP79" ca="1" si="78">+AL75-AL77-AL78</f>
        <v>-13738.5426698049</v>
      </c>
      <c r="AN79" s="22">
        <f t="shared" ca="1" si="78"/>
        <v>-100279.5340197737</v>
      </c>
      <c r="AO79" s="22">
        <f t="shared" ca="1" si="78"/>
        <v>-52726.145778293037</v>
      </c>
      <c r="AP79" s="22">
        <f t="shared" ca="1" si="78"/>
        <v>-63499.632126193799</v>
      </c>
    </row>
    <row r="80" spans="2:42" x14ac:dyDescent="0.3">
      <c r="B80" s="10"/>
      <c r="C80" s="8"/>
      <c r="AN80" s="24"/>
      <c r="AO80" s="24"/>
      <c r="AP80" s="24"/>
    </row>
    <row r="81" spans="2:3" x14ac:dyDescent="0.3">
      <c r="B81" s="10"/>
      <c r="C81" s="7"/>
    </row>
    <row r="82" spans="2:3" x14ac:dyDescent="0.3">
      <c r="B82" s="10"/>
      <c r="C82" s="7"/>
    </row>
    <row r="83" spans="2:3" x14ac:dyDescent="0.3">
      <c r="B83" s="10"/>
      <c r="C83" s="7"/>
    </row>
    <row r="84" spans="2:3" x14ac:dyDescent="0.3">
      <c r="B84" s="10"/>
      <c r="C84" s="7"/>
    </row>
    <row r="85" spans="2:3" x14ac:dyDescent="0.3">
      <c r="B85" s="10"/>
      <c r="C85" s="7"/>
    </row>
    <row r="86" spans="2:3" x14ac:dyDescent="0.3">
      <c r="B86" s="10"/>
      <c r="C86" s="8"/>
    </row>
    <row r="87" spans="2:3" x14ac:dyDescent="0.3">
      <c r="B87" s="10"/>
      <c r="C87" s="7"/>
    </row>
    <row r="88" spans="2:3" x14ac:dyDescent="0.3">
      <c r="B88" s="10"/>
      <c r="C88" s="7"/>
    </row>
    <row r="89" spans="2:3" x14ac:dyDescent="0.3">
      <c r="B89" s="10"/>
      <c r="C89" s="7"/>
    </row>
    <row r="90" spans="2:3" x14ac:dyDescent="0.3">
      <c r="B90" s="10"/>
      <c r="C90" s="7"/>
    </row>
    <row r="91" spans="2:3" x14ac:dyDescent="0.3">
      <c r="B91" s="10"/>
      <c r="C91" s="7"/>
    </row>
    <row r="92" spans="2:3" x14ac:dyDescent="0.3">
      <c r="B92" s="10"/>
      <c r="C92" s="7"/>
    </row>
    <row r="93" spans="2:3" x14ac:dyDescent="0.3">
      <c r="B93" s="10"/>
      <c r="C93" s="7"/>
    </row>
    <row r="94" spans="2:3" x14ac:dyDescent="0.3">
      <c r="B94" s="10"/>
      <c r="C94" s="8"/>
    </row>
    <row r="95" spans="2:3" x14ac:dyDescent="0.3">
      <c r="B95" s="10"/>
      <c r="C95" s="7"/>
    </row>
    <row r="96" spans="2:3" x14ac:dyDescent="0.3">
      <c r="B96" s="10"/>
      <c r="C96" s="7"/>
    </row>
    <row r="97" spans="2:3" x14ac:dyDescent="0.3">
      <c r="B97" s="10"/>
      <c r="C97" s="7"/>
    </row>
    <row r="98" spans="2:3" x14ac:dyDescent="0.3">
      <c r="B98" s="10"/>
      <c r="C98" s="7"/>
    </row>
    <row r="99" spans="2:3" x14ac:dyDescent="0.3">
      <c r="B99" s="10"/>
      <c r="C99" s="7"/>
    </row>
    <row r="100" spans="2:3" x14ac:dyDescent="0.3">
      <c r="B100" s="10"/>
      <c r="C100" s="7"/>
    </row>
    <row r="101" spans="2:3" x14ac:dyDescent="0.3">
      <c r="B101" s="10"/>
      <c r="C101" s="7"/>
    </row>
    <row r="102" spans="2:3" x14ac:dyDescent="0.3">
      <c r="B102" s="6"/>
      <c r="C102" s="8"/>
    </row>
    <row r="103" spans="2:3" x14ac:dyDescent="0.3">
      <c r="B103" s="10"/>
      <c r="C103" s="14"/>
    </row>
    <row r="104" spans="2:3" x14ac:dyDescent="0.3">
      <c r="B104" s="6"/>
      <c r="C104" s="8"/>
    </row>
    <row r="105" spans="2:3" x14ac:dyDescent="0.3">
      <c r="B105" s="10"/>
      <c r="C105" s="7"/>
    </row>
    <row r="106" spans="2:3" x14ac:dyDescent="0.3">
      <c r="B106" s="15"/>
      <c r="C106" s="7"/>
    </row>
    <row r="107" spans="2:3" x14ac:dyDescent="0.3">
      <c r="B107" s="10"/>
      <c r="C107" s="14"/>
    </row>
    <row r="108" spans="2:3" x14ac:dyDescent="0.3">
      <c r="B108" s="6"/>
      <c r="C108" s="8"/>
    </row>
    <row r="109" spans="2:3" x14ac:dyDescent="0.3">
      <c r="B109" s="10"/>
      <c r="C109" s="7"/>
    </row>
    <row r="110" spans="2:3" x14ac:dyDescent="0.3">
      <c r="B110" s="10"/>
      <c r="C110" s="7"/>
    </row>
    <row r="111" spans="2:3" x14ac:dyDescent="0.3">
      <c r="B111" s="10"/>
      <c r="C111" s="7"/>
    </row>
    <row r="112" spans="2:3" x14ac:dyDescent="0.3">
      <c r="B112" s="10"/>
      <c r="C112" s="14"/>
    </row>
    <row r="113" spans="2:3" x14ac:dyDescent="0.3">
      <c r="B113" s="6"/>
      <c r="C113" s="8"/>
    </row>
    <row r="114" spans="2:3" x14ac:dyDescent="0.3">
      <c r="B114" s="6"/>
      <c r="C114" s="13"/>
    </row>
    <row r="115" spans="2:3" x14ac:dyDescent="0.3">
      <c r="B115" s="10"/>
      <c r="C115" s="7"/>
    </row>
    <row r="116" spans="2:3" x14ac:dyDescent="0.3">
      <c r="B116" s="10"/>
      <c r="C116" s="7"/>
    </row>
    <row r="117" spans="2:3" x14ac:dyDescent="0.3">
      <c r="B117" s="6"/>
      <c r="C117" s="8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45"/>
  <sheetViews>
    <sheetView showGridLines="0" topLeftCell="A21" workbookViewId="0">
      <selection activeCell="D37" sqref="D37"/>
    </sheetView>
  </sheetViews>
  <sheetFormatPr defaultRowHeight="14.4" x14ac:dyDescent="0.3"/>
  <cols>
    <col min="1" max="1" width="10.6640625" style="16" customWidth="1"/>
    <col min="2" max="2" width="21.5546875" bestFit="1" customWidth="1"/>
    <col min="3" max="3" width="21.5546875" customWidth="1"/>
    <col min="4" max="5" width="11.5546875" bestFit="1" customWidth="1"/>
    <col min="6" max="39" width="10.5546875" bestFit="1" customWidth="1"/>
    <col min="41" max="41" width="11.109375" bestFit="1" customWidth="1"/>
    <col min="42" max="43" width="12.6640625" bestFit="1" customWidth="1"/>
  </cols>
  <sheetData>
    <row r="1" spans="2:43" s="16" customFormat="1" ht="11.7" customHeight="1" x14ac:dyDescent="0.25"/>
    <row r="2" spans="2:43" s="16" customFormat="1" ht="11.7" customHeight="1" x14ac:dyDescent="0.25"/>
    <row r="3" spans="2:43" s="16" customFormat="1" ht="11.7" customHeight="1" x14ac:dyDescent="0.25"/>
    <row r="4" spans="2:43" s="16" customFormat="1" ht="12" x14ac:dyDescent="0.25"/>
    <row r="5" spans="2:43" s="16" customFormat="1" ht="12" x14ac:dyDescent="0.25"/>
    <row r="6" spans="2:43" x14ac:dyDescent="0.3">
      <c r="B6" s="17" t="s">
        <v>109</v>
      </c>
      <c r="C6" s="19">
        <f>+D6-1</f>
        <v>42735</v>
      </c>
      <c r="D6" s="19" t="str">
        <f>+CEm!C6</f>
        <v>gen 2017</v>
      </c>
      <c r="E6" s="19">
        <f>EOMONTH(D6,1)</f>
        <v>42794</v>
      </c>
      <c r="F6" s="19">
        <f t="shared" ref="F6:AA6" si="0">EOMONTH(E6,1)</f>
        <v>42825</v>
      </c>
      <c r="G6" s="19">
        <f t="shared" si="0"/>
        <v>42855</v>
      </c>
      <c r="H6" s="19">
        <f t="shared" si="0"/>
        <v>42886</v>
      </c>
      <c r="I6" s="19">
        <f t="shared" si="0"/>
        <v>42916</v>
      </c>
      <c r="J6" s="19">
        <f t="shared" si="0"/>
        <v>42947</v>
      </c>
      <c r="K6" s="19">
        <f t="shared" si="0"/>
        <v>42978</v>
      </c>
      <c r="L6" s="19">
        <f t="shared" si="0"/>
        <v>43008</v>
      </c>
      <c r="M6" s="19">
        <f t="shared" si="0"/>
        <v>43039</v>
      </c>
      <c r="N6" s="19">
        <f t="shared" si="0"/>
        <v>43069</v>
      </c>
      <c r="O6" s="19">
        <f t="shared" si="0"/>
        <v>43100</v>
      </c>
      <c r="P6" s="19">
        <f t="shared" si="0"/>
        <v>43131</v>
      </c>
      <c r="Q6" s="19">
        <f t="shared" si="0"/>
        <v>43159</v>
      </c>
      <c r="R6" s="19">
        <f t="shared" si="0"/>
        <v>43190</v>
      </c>
      <c r="S6" s="19">
        <f t="shared" si="0"/>
        <v>43220</v>
      </c>
      <c r="T6" s="19">
        <f t="shared" si="0"/>
        <v>43251</v>
      </c>
      <c r="U6" s="19">
        <f t="shared" si="0"/>
        <v>43281</v>
      </c>
      <c r="V6" s="19">
        <f t="shared" si="0"/>
        <v>43312</v>
      </c>
      <c r="W6" s="19">
        <f t="shared" si="0"/>
        <v>43343</v>
      </c>
      <c r="X6" s="19">
        <f t="shared" si="0"/>
        <v>43373</v>
      </c>
      <c r="Y6" s="19">
        <f t="shared" si="0"/>
        <v>43404</v>
      </c>
      <c r="Z6" s="19">
        <f t="shared" si="0"/>
        <v>43434</v>
      </c>
      <c r="AA6" s="19">
        <f t="shared" si="0"/>
        <v>43465</v>
      </c>
      <c r="AB6" s="19">
        <f>EOMONTH(AA6,1)</f>
        <v>43496</v>
      </c>
      <c r="AC6" s="19">
        <f t="shared" ref="AC6:AM6" si="1">EOMONTH(AB6,1)</f>
        <v>43524</v>
      </c>
      <c r="AD6" s="19">
        <f t="shared" si="1"/>
        <v>43555</v>
      </c>
      <c r="AE6" s="19">
        <f t="shared" si="1"/>
        <v>43585</v>
      </c>
      <c r="AF6" s="19">
        <f t="shared" si="1"/>
        <v>43616</v>
      </c>
      <c r="AG6" s="19">
        <f t="shared" si="1"/>
        <v>43646</v>
      </c>
      <c r="AH6" s="19">
        <f t="shared" si="1"/>
        <v>43677</v>
      </c>
      <c r="AI6" s="19">
        <f t="shared" si="1"/>
        <v>43708</v>
      </c>
      <c r="AJ6" s="19">
        <f t="shared" si="1"/>
        <v>43738</v>
      </c>
      <c r="AK6" s="19">
        <f t="shared" si="1"/>
        <v>43769</v>
      </c>
      <c r="AL6" s="19">
        <f t="shared" si="1"/>
        <v>43799</v>
      </c>
      <c r="AM6" s="19">
        <f t="shared" si="1"/>
        <v>43830</v>
      </c>
      <c r="AO6" s="269">
        <f>+CEm!AN6</f>
        <v>2017</v>
      </c>
      <c r="AP6" s="269">
        <f>+CEm!AO6</f>
        <v>2018</v>
      </c>
      <c r="AQ6" s="269">
        <f>+CEm!AP6</f>
        <v>2019</v>
      </c>
    </row>
    <row r="7" spans="2:43" x14ac:dyDescent="0.3">
      <c r="B7" t="s">
        <v>116</v>
      </c>
      <c r="D7" s="30">
        <f>+M_Vendite!E44+SP_Iniziale!E15</f>
        <v>0</v>
      </c>
      <c r="E7" s="30">
        <f>+M_Vendite!F44+SP_Iniziale!F15</f>
        <v>98210</v>
      </c>
      <c r="F7" s="30">
        <f>+M_Vendite!G44+SP_Iniziale!G15</f>
        <v>98210</v>
      </c>
      <c r="G7" s="30">
        <f>+M_Vendite!H44+SP_Iniziale!H15</f>
        <v>98210</v>
      </c>
      <c r="H7" s="30">
        <f>+M_Vendite!I44+SP_Iniziale!I15</f>
        <v>98210</v>
      </c>
      <c r="I7" s="30">
        <f>+M_Vendite!J44+SP_Iniziale!J15</f>
        <v>98210</v>
      </c>
      <c r="J7" s="30">
        <f>+M_Vendite!K44+SP_Iniziale!K15</f>
        <v>98210</v>
      </c>
      <c r="K7" s="30">
        <f>+M_Vendite!L44+SP_Iniziale!L15</f>
        <v>98210</v>
      </c>
      <c r="L7" s="30">
        <f>+M_Vendite!M44+SP_Iniziale!M15</f>
        <v>98210</v>
      </c>
      <c r="M7" s="30">
        <f>+M_Vendite!N44+SP_Iniziale!N15</f>
        <v>98210</v>
      </c>
      <c r="N7" s="30">
        <f>+M_Vendite!O44+SP_Iniziale!O15</f>
        <v>98210</v>
      </c>
      <c r="O7" s="30">
        <f>+M_Vendite!P44+SP_Iniziale!P15</f>
        <v>98210</v>
      </c>
      <c r="P7" s="30">
        <f>+M_Vendite!Q44+SP_Iniziale!Q15</f>
        <v>98210</v>
      </c>
      <c r="Q7" s="30">
        <f>+M_Vendite!R44+SP_Iniziale!R15</f>
        <v>119255</v>
      </c>
      <c r="R7" s="30">
        <f>+M_Vendite!S44+SP_Iniziale!S15</f>
        <v>119255</v>
      </c>
      <c r="S7" s="30">
        <f>+M_Vendite!T44+SP_Iniziale!T15</f>
        <v>119255</v>
      </c>
      <c r="T7" s="30">
        <f>+M_Vendite!U44+SP_Iniziale!U15</f>
        <v>119255</v>
      </c>
      <c r="U7" s="30">
        <f>+M_Vendite!V44+SP_Iniziale!V15</f>
        <v>119255</v>
      </c>
      <c r="V7" s="30">
        <f>+M_Vendite!W44+SP_Iniziale!W15</f>
        <v>119255</v>
      </c>
      <c r="W7" s="30">
        <f>+M_Vendite!X44+SP_Iniziale!X15</f>
        <v>119255</v>
      </c>
      <c r="X7" s="30">
        <f>+M_Vendite!Y44+SP_Iniziale!Y15</f>
        <v>119255</v>
      </c>
      <c r="Y7" s="30">
        <f>+M_Vendite!Z44+SP_Iniziale!Z15</f>
        <v>119255</v>
      </c>
      <c r="Z7" s="30">
        <f>+M_Vendite!AA44+SP_Iniziale!AA15</f>
        <v>119255</v>
      </c>
      <c r="AA7" s="30">
        <f>+M_Vendite!AB44+SP_Iniziale!AB15</f>
        <v>119255</v>
      </c>
      <c r="AB7" s="30">
        <f>+M_Vendite!AC44+SP_Iniziale!AC15</f>
        <v>119255</v>
      </c>
      <c r="AC7" s="30">
        <f>+M_Vendite!AD44+SP_Iniziale!AD15</f>
        <v>119255</v>
      </c>
      <c r="AD7" s="30">
        <f>+M_Vendite!AE44+SP_Iniziale!AE15</f>
        <v>119255</v>
      </c>
      <c r="AE7" s="30">
        <f>+M_Vendite!AF44+SP_Iniziale!AF15</f>
        <v>119255</v>
      </c>
      <c r="AF7" s="30">
        <f>+M_Vendite!AG44+SP_Iniziale!AG15</f>
        <v>119255</v>
      </c>
      <c r="AG7" s="30">
        <f>+M_Vendite!AH44+SP_Iniziale!AH15</f>
        <v>119255</v>
      </c>
      <c r="AH7" s="30">
        <f>+M_Vendite!AI44+SP_Iniziale!AI15</f>
        <v>119255</v>
      </c>
      <c r="AI7" s="30">
        <f>+M_Vendite!AJ44+SP_Iniziale!AJ15</f>
        <v>119255</v>
      </c>
      <c r="AJ7" s="30">
        <f>+M_Vendite!AK44+SP_Iniziale!AK15</f>
        <v>119255</v>
      </c>
      <c r="AK7" s="30">
        <f>+M_Vendite!AL44+SP_Iniziale!AL15</f>
        <v>119255</v>
      </c>
      <c r="AL7" s="30">
        <f>+M_Vendite!AM44+SP_Iniziale!AM15</f>
        <v>119255</v>
      </c>
      <c r="AM7" s="30">
        <f>+M_Vendite!AN44+SP_Iniziale!AN15</f>
        <v>119255</v>
      </c>
      <c r="AO7" s="30">
        <f>+SUM(D7:O7)</f>
        <v>1080310</v>
      </c>
      <c r="AP7" s="30">
        <f>+SUM(P7:AA7)</f>
        <v>1410015</v>
      </c>
      <c r="AQ7" s="30">
        <f>+SUM(AB7:AM7)</f>
        <v>1431060</v>
      </c>
    </row>
    <row r="8" spans="2:43" x14ac:dyDescent="0.3">
      <c r="B8" t="s">
        <v>121</v>
      </c>
      <c r="D8" s="26">
        <f>+M_Finanziamenti!D31</f>
        <v>1</v>
      </c>
      <c r="E8" s="26">
        <f>+M_Finanziamenti!E31</f>
        <v>0</v>
      </c>
      <c r="F8" s="26">
        <f>+M_Finanziamenti!F31</f>
        <v>0</v>
      </c>
      <c r="G8" s="26">
        <f>+M_Finanziamenti!G31</f>
        <v>0</v>
      </c>
      <c r="H8" s="26">
        <f>+M_Finanziamenti!H31</f>
        <v>0</v>
      </c>
      <c r="I8" s="26">
        <f>+M_Finanziamenti!I31</f>
        <v>0</v>
      </c>
      <c r="J8" s="26">
        <f>+M_Finanziamenti!J31</f>
        <v>0</v>
      </c>
      <c r="K8" s="26">
        <f>+M_Finanziamenti!K31</f>
        <v>0</v>
      </c>
      <c r="L8" s="26">
        <f>+M_Finanziamenti!L31</f>
        <v>0</v>
      </c>
      <c r="M8" s="26">
        <f>+M_Finanziamenti!M31</f>
        <v>0</v>
      </c>
      <c r="N8" s="26">
        <f>+M_Finanziamenti!N31</f>
        <v>0</v>
      </c>
      <c r="O8" s="26">
        <f>+M_Finanziamenti!O31</f>
        <v>0</v>
      </c>
      <c r="P8" s="26">
        <f>+M_Finanziamenti!P31</f>
        <v>0</v>
      </c>
      <c r="Q8" s="26">
        <f>+M_Finanziamenti!Q31</f>
        <v>0</v>
      </c>
      <c r="R8" s="26">
        <f>+M_Finanziamenti!R31</f>
        <v>0</v>
      </c>
      <c r="S8" s="26">
        <f>+M_Finanziamenti!S31</f>
        <v>0</v>
      </c>
      <c r="T8" s="26">
        <f>+M_Finanziamenti!T31</f>
        <v>0</v>
      </c>
      <c r="U8" s="26">
        <f>+M_Finanziamenti!U31</f>
        <v>0</v>
      </c>
      <c r="V8" s="26">
        <f>+M_Finanziamenti!V31</f>
        <v>0</v>
      </c>
      <c r="W8" s="26">
        <f>+M_Finanziamenti!W31</f>
        <v>0</v>
      </c>
      <c r="X8" s="26">
        <f>+M_Finanziamenti!X31</f>
        <v>0</v>
      </c>
      <c r="Y8" s="26">
        <f>+M_Finanziamenti!Y31</f>
        <v>0</v>
      </c>
      <c r="Z8" s="26">
        <f>+M_Finanziamenti!Z31</f>
        <v>0</v>
      </c>
      <c r="AA8" s="26">
        <f>+M_Finanziamenti!AA31</f>
        <v>0</v>
      </c>
      <c r="AB8" s="26">
        <f>+M_Finanziamenti!AB31</f>
        <v>0</v>
      </c>
      <c r="AC8" s="26">
        <f>+M_Finanziamenti!AC31</f>
        <v>0</v>
      </c>
      <c r="AD8" s="26">
        <f>+M_Finanziamenti!AD31</f>
        <v>0</v>
      </c>
      <c r="AE8" s="26">
        <f>+M_Finanziamenti!AE31</f>
        <v>0</v>
      </c>
      <c r="AF8" s="26">
        <f>+M_Finanziamenti!AF31</f>
        <v>0</v>
      </c>
      <c r="AG8" s="26">
        <f>+M_Finanziamenti!AG31</f>
        <v>0</v>
      </c>
      <c r="AH8" s="26">
        <f>+M_Finanziamenti!AH31</f>
        <v>0</v>
      </c>
      <c r="AI8" s="26">
        <f>+M_Finanziamenti!AI31</f>
        <v>0</v>
      </c>
      <c r="AJ8" s="26">
        <f>+M_Finanziamenti!AJ31</f>
        <v>0</v>
      </c>
      <c r="AK8" s="26">
        <f>+M_Finanziamenti!AK31</f>
        <v>0</v>
      </c>
      <c r="AL8" s="26">
        <f>+M_Finanziamenti!AL31</f>
        <v>0</v>
      </c>
      <c r="AM8" s="26">
        <f>+M_Finanziamenti!AM31</f>
        <v>0</v>
      </c>
      <c r="AO8" s="30">
        <f t="shared" ref="AO8:AO12" si="2">+SUM(D8:O8)</f>
        <v>1</v>
      </c>
      <c r="AP8" s="30">
        <f t="shared" ref="AP8:AP12" si="3">+SUM(P8:AA8)</f>
        <v>0</v>
      </c>
      <c r="AQ8" s="30">
        <f t="shared" ref="AQ8:AQ12" si="4">+SUM(AB8:AM8)</f>
        <v>0</v>
      </c>
    </row>
    <row r="9" spans="2:43" x14ac:dyDescent="0.3">
      <c r="B9" t="s">
        <v>132</v>
      </c>
      <c r="D9" s="26">
        <f>+'M_Capitale Sociale'!D8</f>
        <v>0</v>
      </c>
      <c r="E9" s="26">
        <f>+'M_Capitale Sociale'!E8</f>
        <v>0</v>
      </c>
      <c r="F9" s="26">
        <f>+'M_Capitale Sociale'!F8</f>
        <v>0</v>
      </c>
      <c r="G9" s="26">
        <f>+'M_Capitale Sociale'!G8</f>
        <v>50000</v>
      </c>
      <c r="H9" s="26">
        <f>+'M_Capitale Sociale'!H8</f>
        <v>0</v>
      </c>
      <c r="I9" s="26">
        <f>+'M_Capitale Sociale'!I8</f>
        <v>0</v>
      </c>
      <c r="J9" s="26">
        <f>+'M_Capitale Sociale'!J8</f>
        <v>0</v>
      </c>
      <c r="K9" s="26">
        <f>+'M_Capitale Sociale'!K8</f>
        <v>0</v>
      </c>
      <c r="L9" s="26">
        <f>+'M_Capitale Sociale'!L8</f>
        <v>0</v>
      </c>
      <c r="M9" s="26">
        <f>+'M_Capitale Sociale'!M8</f>
        <v>0</v>
      </c>
      <c r="N9" s="26">
        <f>+'M_Capitale Sociale'!N8</f>
        <v>0</v>
      </c>
      <c r="O9" s="26">
        <f>+'M_Capitale Sociale'!O8</f>
        <v>0</v>
      </c>
      <c r="P9" s="26">
        <f>+'M_Capitale Sociale'!P8</f>
        <v>0</v>
      </c>
      <c r="Q9" s="26">
        <f>+'M_Capitale Sociale'!Q8</f>
        <v>0</v>
      </c>
      <c r="R9" s="26">
        <f>+'M_Capitale Sociale'!R8</f>
        <v>0</v>
      </c>
      <c r="S9" s="26">
        <f>+'M_Capitale Sociale'!S8</f>
        <v>0</v>
      </c>
      <c r="T9" s="26">
        <f>+'M_Capitale Sociale'!T8</f>
        <v>0</v>
      </c>
      <c r="U9" s="26">
        <f>+'M_Capitale Sociale'!U8</f>
        <v>0</v>
      </c>
      <c r="V9" s="26">
        <f>+'M_Capitale Sociale'!V8</f>
        <v>0</v>
      </c>
      <c r="W9" s="26">
        <f>+'M_Capitale Sociale'!W8</f>
        <v>0</v>
      </c>
      <c r="X9" s="26">
        <f>+'M_Capitale Sociale'!X8</f>
        <v>0</v>
      </c>
      <c r="Y9" s="26">
        <f>+'M_Capitale Sociale'!Y8</f>
        <v>0</v>
      </c>
      <c r="Z9" s="26">
        <f>+'M_Capitale Sociale'!Z8</f>
        <v>0</v>
      </c>
      <c r="AA9" s="26">
        <f>+'M_Capitale Sociale'!AA8</f>
        <v>0</v>
      </c>
      <c r="AB9" s="26">
        <f>+'M_Capitale Sociale'!AB8</f>
        <v>0</v>
      </c>
      <c r="AC9" s="26">
        <f>+'M_Capitale Sociale'!AC8</f>
        <v>0</v>
      </c>
      <c r="AD9" s="26">
        <f>+'M_Capitale Sociale'!AD8</f>
        <v>0</v>
      </c>
      <c r="AE9" s="26">
        <f>+'M_Capitale Sociale'!AE8</f>
        <v>0</v>
      </c>
      <c r="AF9" s="26">
        <f>+'M_Capitale Sociale'!AF8</f>
        <v>0</v>
      </c>
      <c r="AG9" s="26">
        <f>+'M_Capitale Sociale'!AG8</f>
        <v>0</v>
      </c>
      <c r="AH9" s="26">
        <f>+'M_Capitale Sociale'!AH8</f>
        <v>0</v>
      </c>
      <c r="AI9" s="26">
        <f>+'M_Capitale Sociale'!AI8</f>
        <v>0</v>
      </c>
      <c r="AJ9" s="26">
        <f>+'M_Capitale Sociale'!AJ8</f>
        <v>0</v>
      </c>
      <c r="AK9" s="26">
        <f>+'M_Capitale Sociale'!AK8</f>
        <v>0</v>
      </c>
      <c r="AL9" s="26">
        <f>+'M_Capitale Sociale'!AL8</f>
        <v>0</v>
      </c>
      <c r="AM9" s="26">
        <f>+'M_Capitale Sociale'!AM8</f>
        <v>0</v>
      </c>
      <c r="AO9" s="30">
        <f t="shared" si="2"/>
        <v>50000</v>
      </c>
      <c r="AP9" s="30">
        <f t="shared" si="3"/>
        <v>0</v>
      </c>
      <c r="AQ9" s="30">
        <f t="shared" si="4"/>
        <v>0</v>
      </c>
    </row>
    <row r="10" spans="2:43" x14ac:dyDescent="0.3">
      <c r="B10" t="s">
        <v>341</v>
      </c>
      <c r="D10" s="26">
        <f>+M_Contributi!E16+SP_Iniziale!E44</f>
        <v>0</v>
      </c>
      <c r="E10" s="26">
        <f>+M_Contributi!F16+SP_Iniziale!F44</f>
        <v>0</v>
      </c>
      <c r="F10" s="26">
        <f>+M_Contributi!G16+SP_Iniziale!G44</f>
        <v>0</v>
      </c>
      <c r="G10" s="26">
        <f>+M_Contributi!H16+SP_Iniziale!H44</f>
        <v>0</v>
      </c>
      <c r="H10" s="26">
        <f>+M_Contributi!I16+SP_Iniziale!I44</f>
        <v>0</v>
      </c>
      <c r="I10" s="26">
        <f>+M_Contributi!J16+SP_Iniziale!J44</f>
        <v>0</v>
      </c>
      <c r="J10" s="26">
        <f>+M_Contributi!K16+SP_Iniziale!K44</f>
        <v>0</v>
      </c>
      <c r="K10" s="26">
        <f>+M_Contributi!L16+SP_Iniziale!L44</f>
        <v>0</v>
      </c>
      <c r="L10" s="26">
        <f>+M_Contributi!M16+SP_Iniziale!M44</f>
        <v>0</v>
      </c>
      <c r="M10" s="26">
        <f>+M_Contributi!N16+SP_Iniziale!N44</f>
        <v>0</v>
      </c>
      <c r="N10" s="26">
        <f>+M_Contributi!O16+SP_Iniziale!O44</f>
        <v>0</v>
      </c>
      <c r="O10" s="26">
        <f>+M_Contributi!P16+SP_Iniziale!P44</f>
        <v>0</v>
      </c>
      <c r="P10" s="26">
        <f>+M_Contributi!Q16+SP_Iniziale!Q44</f>
        <v>0</v>
      </c>
      <c r="Q10" s="26">
        <f>+M_Contributi!R16+SP_Iniziale!R44</f>
        <v>0</v>
      </c>
      <c r="R10" s="26">
        <f>+M_Contributi!S16+SP_Iniziale!S44</f>
        <v>0</v>
      </c>
      <c r="S10" s="26">
        <f>+M_Contributi!T16+SP_Iniziale!T44</f>
        <v>50000</v>
      </c>
      <c r="T10" s="26">
        <f>+M_Contributi!U16+SP_Iniziale!U44</f>
        <v>0</v>
      </c>
      <c r="U10" s="26">
        <f>+M_Contributi!V16+SP_Iniziale!V44</f>
        <v>0</v>
      </c>
      <c r="V10" s="26">
        <f>+M_Contributi!W16+SP_Iniziale!W44</f>
        <v>0</v>
      </c>
      <c r="W10" s="26">
        <f>+M_Contributi!X16+SP_Iniziale!X44</f>
        <v>0</v>
      </c>
      <c r="X10" s="26">
        <f>+M_Contributi!Y16+SP_Iniziale!Y44</f>
        <v>0</v>
      </c>
      <c r="Y10" s="26">
        <f>+M_Contributi!Z16+SP_Iniziale!Z44</f>
        <v>0</v>
      </c>
      <c r="Z10" s="26">
        <f>+M_Contributi!AA16+SP_Iniziale!AA44</f>
        <v>0</v>
      </c>
      <c r="AA10" s="26">
        <f>+M_Contributi!AB16+SP_Iniziale!AB44</f>
        <v>0</v>
      </c>
      <c r="AB10" s="26">
        <f>+M_Contributi!AC16+SP_Iniziale!AC44</f>
        <v>0</v>
      </c>
      <c r="AC10" s="26">
        <f>+M_Contributi!AD16+SP_Iniziale!AD44</f>
        <v>0</v>
      </c>
      <c r="AD10" s="26">
        <f>+M_Contributi!AE16+SP_Iniziale!AE44</f>
        <v>0</v>
      </c>
      <c r="AE10" s="26">
        <f>+M_Contributi!AF16+SP_Iniziale!AF44</f>
        <v>0</v>
      </c>
      <c r="AF10" s="26">
        <f>+M_Contributi!AG16+SP_Iniziale!AG44</f>
        <v>0</v>
      </c>
      <c r="AG10" s="26">
        <f>+M_Contributi!AH16+SP_Iniziale!AH44</f>
        <v>0</v>
      </c>
      <c r="AH10" s="26">
        <f>+M_Contributi!AI16+SP_Iniziale!AI44</f>
        <v>0</v>
      </c>
      <c r="AI10" s="26">
        <f>+M_Contributi!AJ16+SP_Iniziale!AJ44</f>
        <v>0</v>
      </c>
      <c r="AJ10" s="26">
        <f>+M_Contributi!AK16+SP_Iniziale!AK44</f>
        <v>0</v>
      </c>
      <c r="AK10" s="26">
        <f>+M_Contributi!AL16+SP_Iniziale!AL44</f>
        <v>0</v>
      </c>
      <c r="AL10" s="26">
        <f>+M_Contributi!AM16+SP_Iniziale!AM44</f>
        <v>0</v>
      </c>
      <c r="AM10" s="26">
        <f>+M_Contributi!AN16+SP_Iniziale!AN44</f>
        <v>0</v>
      </c>
      <c r="AO10" s="30">
        <f t="shared" si="2"/>
        <v>0</v>
      </c>
      <c r="AP10" s="30">
        <f t="shared" si="3"/>
        <v>50000</v>
      </c>
      <c r="AQ10" s="30">
        <f t="shared" si="4"/>
        <v>0</v>
      </c>
    </row>
    <row r="11" spans="2:43" x14ac:dyDescent="0.3">
      <c r="B11" t="s">
        <v>342</v>
      </c>
      <c r="D11" s="26">
        <f>+M_Contributi!E33</f>
        <v>0</v>
      </c>
      <c r="E11" s="26">
        <f>+M_Contributi!F33</f>
        <v>0</v>
      </c>
      <c r="F11" s="26">
        <f>+M_Contributi!G33</f>
        <v>0</v>
      </c>
      <c r="G11" s="26">
        <f>+M_Contributi!H33</f>
        <v>0</v>
      </c>
      <c r="H11" s="26">
        <f>+M_Contributi!I33</f>
        <v>0</v>
      </c>
      <c r="I11" s="26">
        <f>+M_Contributi!J33</f>
        <v>0</v>
      </c>
      <c r="J11" s="26">
        <f>+M_Contributi!K33</f>
        <v>0</v>
      </c>
      <c r="K11" s="26">
        <f>+M_Contributi!L33</f>
        <v>0</v>
      </c>
      <c r="L11" s="26">
        <f>+M_Contributi!M33</f>
        <v>0</v>
      </c>
      <c r="M11" s="26">
        <f>+M_Contributi!N33</f>
        <v>0</v>
      </c>
      <c r="N11" s="26">
        <f>+M_Contributi!O33</f>
        <v>0</v>
      </c>
      <c r="O11" s="26">
        <f>+M_Contributi!P33</f>
        <v>0</v>
      </c>
      <c r="P11" s="26">
        <f>+M_Contributi!Q33</f>
        <v>0</v>
      </c>
      <c r="Q11" s="26">
        <f>+M_Contributi!R33</f>
        <v>0</v>
      </c>
      <c r="R11" s="26">
        <f>+M_Contributi!S33</f>
        <v>0</v>
      </c>
      <c r="S11" s="26">
        <f>+M_Contributi!T33</f>
        <v>10000</v>
      </c>
      <c r="T11" s="26">
        <f>+M_Contributi!U33</f>
        <v>0</v>
      </c>
      <c r="U11" s="26">
        <f>+M_Contributi!V33</f>
        <v>0</v>
      </c>
      <c r="V11" s="26">
        <f>+M_Contributi!W33</f>
        <v>0</v>
      </c>
      <c r="W11" s="26">
        <f>+M_Contributi!X33</f>
        <v>0</v>
      </c>
      <c r="X11" s="26">
        <f>+M_Contributi!Y33</f>
        <v>0</v>
      </c>
      <c r="Y11" s="26">
        <f>+M_Contributi!Z33</f>
        <v>0</v>
      </c>
      <c r="Z11" s="26">
        <f>+M_Contributi!AA33</f>
        <v>0</v>
      </c>
      <c r="AA11" s="26">
        <f>+M_Contributi!AB33</f>
        <v>0</v>
      </c>
      <c r="AB11" s="26">
        <f>+M_Contributi!AC33</f>
        <v>0</v>
      </c>
      <c r="AC11" s="26">
        <f>+M_Contributi!AD33</f>
        <v>0</v>
      </c>
      <c r="AD11" s="26">
        <f>+M_Contributi!AE33</f>
        <v>0</v>
      </c>
      <c r="AE11" s="26">
        <f>+M_Contributi!AF33</f>
        <v>0</v>
      </c>
      <c r="AF11" s="26">
        <f>+M_Contributi!AG33</f>
        <v>0</v>
      </c>
      <c r="AG11" s="26">
        <f>+M_Contributi!AH33</f>
        <v>0</v>
      </c>
      <c r="AH11" s="26">
        <f>+M_Contributi!AI33</f>
        <v>0</v>
      </c>
      <c r="AI11" s="26">
        <f>+M_Contributi!AJ33</f>
        <v>0</v>
      </c>
      <c r="AJ11" s="26">
        <f>+M_Contributi!AK33</f>
        <v>0</v>
      </c>
      <c r="AK11" s="26">
        <f>+M_Contributi!AL33</f>
        <v>0</v>
      </c>
      <c r="AL11" s="26">
        <f>+M_Contributi!AM33</f>
        <v>0</v>
      </c>
      <c r="AM11" s="26">
        <f>+M_Contributi!AN33</f>
        <v>0</v>
      </c>
      <c r="AO11" s="30">
        <f t="shared" si="2"/>
        <v>0</v>
      </c>
      <c r="AP11" s="30">
        <f t="shared" si="3"/>
        <v>10000</v>
      </c>
      <c r="AQ11" s="30">
        <f t="shared" si="4"/>
        <v>0</v>
      </c>
    </row>
    <row r="12" spans="2:43" x14ac:dyDescent="0.3">
      <c r="B12" t="s">
        <v>377</v>
      </c>
      <c r="D12" s="26">
        <f>+SP_Iniziale!E19</f>
        <v>0</v>
      </c>
      <c r="E12" s="26">
        <f>+D44+SP_Iniziale!F19</f>
        <v>0</v>
      </c>
      <c r="F12" s="26">
        <f>+E44+SP_Iniziale!G19</f>
        <v>0</v>
      </c>
      <c r="G12" s="26">
        <f>+F44+SP_Iniziale!H19</f>
        <v>0</v>
      </c>
      <c r="H12" s="26">
        <f>+G44+SP_Iniziale!I19</f>
        <v>0</v>
      </c>
      <c r="I12" s="26">
        <f>+H44+SP_Iniziale!J19</f>
        <v>0</v>
      </c>
      <c r="J12" s="26">
        <f>+I44+SP_Iniziale!K19</f>
        <v>0</v>
      </c>
      <c r="K12" s="26">
        <f>+J44+SP_Iniziale!L19</f>
        <v>0</v>
      </c>
      <c r="L12" s="26">
        <f>+K44+SP_Iniziale!M19</f>
        <v>0</v>
      </c>
      <c r="M12" s="26">
        <f>+L44+SP_Iniziale!N19</f>
        <v>0</v>
      </c>
      <c r="N12" s="26">
        <f>+M44+SP_Iniziale!O19</f>
        <v>0</v>
      </c>
      <c r="O12" s="26">
        <f>+N44+SP_Iniziale!P19</f>
        <v>0</v>
      </c>
      <c r="P12" s="26">
        <f ca="1">+O44+SP_Iniziale!Q19</f>
        <v>0</v>
      </c>
      <c r="Q12" s="26">
        <f ca="1">+P44+SP_Iniziale!R19</f>
        <v>0</v>
      </c>
      <c r="R12" s="26">
        <f ca="1">+Q44+SP_Iniziale!S19</f>
        <v>0</v>
      </c>
      <c r="S12" s="26">
        <f ca="1">+R44+SP_Iniziale!T19</f>
        <v>0</v>
      </c>
      <c r="T12" s="26">
        <f ca="1">+S44+SP_Iniziale!U19</f>
        <v>0</v>
      </c>
      <c r="U12" s="26">
        <f ca="1">+T44+SP_Iniziale!V19</f>
        <v>0</v>
      </c>
      <c r="V12" s="26">
        <f ca="1">+U44+SP_Iniziale!W19</f>
        <v>0</v>
      </c>
      <c r="W12" s="26">
        <f ca="1">+V44+SP_Iniziale!X19</f>
        <v>0</v>
      </c>
      <c r="X12" s="26">
        <f ca="1">+W44+SP_Iniziale!Y19</f>
        <v>0</v>
      </c>
      <c r="Y12" s="26">
        <f ca="1">+X44+SP_Iniziale!Z19</f>
        <v>0</v>
      </c>
      <c r="Z12" s="26">
        <f ca="1">+Y44+SP_Iniziale!AA19</f>
        <v>0</v>
      </c>
      <c r="AA12" s="26">
        <f ca="1">+Z44+SP_Iniziale!AB19</f>
        <v>0</v>
      </c>
      <c r="AB12" s="26">
        <f ca="1">+AA44+SP_Iniziale!AC19</f>
        <v>0</v>
      </c>
      <c r="AC12" s="26">
        <f ca="1">+AB44+SP_Iniziale!AD19</f>
        <v>0</v>
      </c>
      <c r="AD12" s="26">
        <f ca="1">+AC44+SP_Iniziale!AE19</f>
        <v>0</v>
      </c>
      <c r="AE12" s="26">
        <f ca="1">+AD44+SP_Iniziale!AF19</f>
        <v>0</v>
      </c>
      <c r="AF12" s="26">
        <f ca="1">+AE44+SP_Iniziale!AG19</f>
        <v>0</v>
      </c>
      <c r="AG12" s="26">
        <f ca="1">+AF44+SP_Iniziale!AH19</f>
        <v>0</v>
      </c>
      <c r="AH12" s="26">
        <f ca="1">+AG44+SP_Iniziale!AI19</f>
        <v>0</v>
      </c>
      <c r="AI12" s="26">
        <f ca="1">+AH44+SP_Iniziale!AJ19</f>
        <v>0</v>
      </c>
      <c r="AJ12" s="26">
        <f ca="1">+AI44+SP_Iniziale!AK19</f>
        <v>0</v>
      </c>
      <c r="AK12" s="26">
        <f ca="1">+AJ44+SP_Iniziale!AL19</f>
        <v>0</v>
      </c>
      <c r="AL12" s="26">
        <f ca="1">+AK44+SP_Iniziale!AM19</f>
        <v>0</v>
      </c>
      <c r="AM12" s="26">
        <f ca="1">+AL44+SP_Iniziale!AN19</f>
        <v>0</v>
      </c>
      <c r="AO12" s="30">
        <f t="shared" si="2"/>
        <v>0</v>
      </c>
      <c r="AP12" s="30">
        <f t="shared" ca="1" si="3"/>
        <v>0</v>
      </c>
      <c r="AQ12" s="30">
        <f t="shared" ca="1" si="4"/>
        <v>0</v>
      </c>
    </row>
    <row r="13" spans="2:43" x14ac:dyDescent="0.3"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2:43" x14ac:dyDescent="0.3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2:43" x14ac:dyDescent="0.3">
      <c r="B15" s="17" t="s">
        <v>110</v>
      </c>
      <c r="C15" s="17"/>
      <c r="D15" s="27">
        <f>SUM(D7:D14)</f>
        <v>1</v>
      </c>
      <c r="E15" s="27">
        <f>SUM(E7:E14)</f>
        <v>98210</v>
      </c>
      <c r="F15" s="27">
        <f t="shared" ref="F15:AA15" si="5">SUM(F7:F14)</f>
        <v>98210</v>
      </c>
      <c r="G15" s="27">
        <f t="shared" si="5"/>
        <v>148210</v>
      </c>
      <c r="H15" s="27">
        <f t="shared" si="5"/>
        <v>98210</v>
      </c>
      <c r="I15" s="27">
        <f t="shared" si="5"/>
        <v>98210</v>
      </c>
      <c r="J15" s="27">
        <f t="shared" si="5"/>
        <v>98210</v>
      </c>
      <c r="K15" s="27">
        <f t="shared" si="5"/>
        <v>98210</v>
      </c>
      <c r="L15" s="27">
        <f t="shared" si="5"/>
        <v>98210</v>
      </c>
      <c r="M15" s="27">
        <f t="shared" si="5"/>
        <v>98210</v>
      </c>
      <c r="N15" s="27">
        <f t="shared" si="5"/>
        <v>98210</v>
      </c>
      <c r="O15" s="27">
        <f t="shared" si="5"/>
        <v>98210</v>
      </c>
      <c r="P15" s="27">
        <f t="shared" ca="1" si="5"/>
        <v>98210</v>
      </c>
      <c r="Q15" s="27">
        <f t="shared" ca="1" si="5"/>
        <v>119255</v>
      </c>
      <c r="R15" s="27">
        <f t="shared" ca="1" si="5"/>
        <v>119255</v>
      </c>
      <c r="S15" s="27">
        <f t="shared" ca="1" si="5"/>
        <v>179255</v>
      </c>
      <c r="T15" s="27">
        <f t="shared" ca="1" si="5"/>
        <v>119255</v>
      </c>
      <c r="U15" s="27">
        <f t="shared" ca="1" si="5"/>
        <v>119255</v>
      </c>
      <c r="V15" s="27">
        <f t="shared" ca="1" si="5"/>
        <v>119255</v>
      </c>
      <c r="W15" s="27">
        <f t="shared" ca="1" si="5"/>
        <v>119255</v>
      </c>
      <c r="X15" s="27">
        <f t="shared" ca="1" si="5"/>
        <v>119255</v>
      </c>
      <c r="Y15" s="27">
        <f t="shared" ca="1" si="5"/>
        <v>119255</v>
      </c>
      <c r="Z15" s="27">
        <f t="shared" ca="1" si="5"/>
        <v>119255</v>
      </c>
      <c r="AA15" s="27">
        <f t="shared" ca="1" si="5"/>
        <v>119255</v>
      </c>
      <c r="AB15" s="27">
        <f ca="1">SUM(AB7:AB14)</f>
        <v>119255</v>
      </c>
      <c r="AC15" s="27">
        <f t="shared" ref="AC15" ca="1" si="6">SUM(AC7:AC14)</f>
        <v>119255</v>
      </c>
      <c r="AD15" s="27">
        <f t="shared" ref="AD15" ca="1" si="7">SUM(AD7:AD14)</f>
        <v>119255</v>
      </c>
      <c r="AE15" s="27">
        <f t="shared" ref="AE15" ca="1" si="8">SUM(AE7:AE14)</f>
        <v>119255</v>
      </c>
      <c r="AF15" s="27">
        <f t="shared" ref="AF15" ca="1" si="9">SUM(AF7:AF14)</f>
        <v>119255</v>
      </c>
      <c r="AG15" s="27">
        <f t="shared" ref="AG15" ca="1" si="10">SUM(AG7:AG14)</f>
        <v>119255</v>
      </c>
      <c r="AH15" s="27">
        <f t="shared" ref="AH15" ca="1" si="11">SUM(AH7:AH14)</f>
        <v>119255</v>
      </c>
      <c r="AI15" s="27">
        <f t="shared" ref="AI15" ca="1" si="12">SUM(AI7:AI14)</f>
        <v>119255</v>
      </c>
      <c r="AJ15" s="27">
        <f t="shared" ref="AJ15" ca="1" si="13">SUM(AJ7:AJ14)</f>
        <v>119255</v>
      </c>
      <c r="AK15" s="27">
        <f t="shared" ref="AK15" ca="1" si="14">SUM(AK7:AK14)</f>
        <v>119255</v>
      </c>
      <c r="AL15" s="27">
        <f t="shared" ref="AL15" ca="1" si="15">SUM(AL7:AL14)</f>
        <v>119255</v>
      </c>
      <c r="AM15" s="27">
        <f t="shared" ref="AM15:AQ15" ca="1" si="16">SUM(AM7:AM14)</f>
        <v>119255</v>
      </c>
      <c r="AO15" s="27">
        <f t="shared" si="16"/>
        <v>1130311</v>
      </c>
      <c r="AP15" s="27">
        <f t="shared" ca="1" si="16"/>
        <v>1470015</v>
      </c>
      <c r="AQ15" s="27">
        <f t="shared" ca="1" si="16"/>
        <v>1431060</v>
      </c>
    </row>
    <row r="17" spans="2:43" x14ac:dyDescent="0.3">
      <c r="B17" t="s">
        <v>119</v>
      </c>
      <c r="D17" s="26">
        <f>+M_Acquisti!D44+'M_Costo Gestione'!H82+SP_Iniziale!E55+SP_Iniziale!E61</f>
        <v>0</v>
      </c>
      <c r="E17" s="26">
        <f>+M_Acquisti!E44+'M_Costo Gestione'!I82+SP_Iniziale!F55+SP_Iniziale!F61</f>
        <v>76640</v>
      </c>
      <c r="F17" s="26">
        <f>+M_Acquisti!F44+'M_Costo Gestione'!J82+SP_Iniziale!G55+SP_Iniziale!G61</f>
        <v>77237.8</v>
      </c>
      <c r="G17" s="26">
        <f>+M_Acquisti!G44+'M_Costo Gestione'!K82+SP_Iniziale!H55+SP_Iniziale!H61</f>
        <v>77237.8</v>
      </c>
      <c r="H17" s="26">
        <f>+M_Acquisti!H44+'M_Costo Gestione'!L82+SP_Iniziale!I55+SP_Iniziale!I61</f>
        <v>77237.8</v>
      </c>
      <c r="I17" s="26">
        <f>+M_Acquisti!I44+'M_Costo Gestione'!M82+SP_Iniziale!J55+SP_Iniziale!J61</f>
        <v>77237.8</v>
      </c>
      <c r="J17" s="26">
        <f>+M_Acquisti!J44+'M_Costo Gestione'!N82+SP_Iniziale!K55+SP_Iniziale!K61</f>
        <v>77237.8</v>
      </c>
      <c r="K17" s="26">
        <f>+M_Acquisti!K44+'M_Costo Gestione'!O82+SP_Iniziale!L55+SP_Iniziale!L61</f>
        <v>77237.8</v>
      </c>
      <c r="L17" s="26">
        <f>+M_Acquisti!L44+'M_Costo Gestione'!P82+SP_Iniziale!M55+SP_Iniziale!M61</f>
        <v>77237.8</v>
      </c>
      <c r="M17" s="26">
        <f>+M_Acquisti!M44+'M_Costo Gestione'!Q82+SP_Iniziale!N55+SP_Iniziale!N61</f>
        <v>77237.8</v>
      </c>
      <c r="N17" s="26">
        <f>+M_Acquisti!N44+'M_Costo Gestione'!R82+SP_Iniziale!O55+SP_Iniziale!O61</f>
        <v>77237.8</v>
      </c>
      <c r="O17" s="26">
        <f>+M_Acquisti!O44+'M_Costo Gestione'!S82+SP_Iniziale!P55+SP_Iniziale!P61</f>
        <v>77237.8</v>
      </c>
      <c r="P17" s="26">
        <f>+M_Acquisti!P44+'M_Costo Gestione'!T82+SP_Iniziale!Q55+SP_Iniziale!Q61</f>
        <v>77237.8</v>
      </c>
      <c r="Q17" s="26">
        <f>+M_Acquisti!Q44+'M_Costo Gestione'!U82+SP_Iniziale!R55+SP_Iniziale!R61</f>
        <v>93231.999999999985</v>
      </c>
      <c r="R17" s="26">
        <f>+M_Acquisti!R44+'M_Costo Gestione'!V82+SP_Iniziale!S55+SP_Iniziale!S61</f>
        <v>93231.999999999985</v>
      </c>
      <c r="S17" s="26">
        <f>+M_Acquisti!S44+'M_Costo Gestione'!W82+SP_Iniziale!T55+SP_Iniziale!T61</f>
        <v>93231.999999999985</v>
      </c>
      <c r="T17" s="26">
        <f>+M_Acquisti!T44+'M_Costo Gestione'!X82+SP_Iniziale!U55+SP_Iniziale!U61</f>
        <v>93231.999999999985</v>
      </c>
      <c r="U17" s="26">
        <f>+M_Acquisti!U44+'M_Costo Gestione'!Y82+SP_Iniziale!V55+SP_Iniziale!V61</f>
        <v>93231.999999999985</v>
      </c>
      <c r="V17" s="26">
        <f>+M_Acquisti!V44+'M_Costo Gestione'!Z82+SP_Iniziale!W55+SP_Iniziale!W61</f>
        <v>93231.999999999985</v>
      </c>
      <c r="W17" s="26">
        <f>+M_Acquisti!W44+'M_Costo Gestione'!AA82+SP_Iniziale!X55+SP_Iniziale!X61</f>
        <v>93231.999999999985</v>
      </c>
      <c r="X17" s="26">
        <f>+M_Acquisti!X44+'M_Costo Gestione'!AB82+SP_Iniziale!Y55+SP_Iniziale!Y61</f>
        <v>93231.999999999985</v>
      </c>
      <c r="Y17" s="26">
        <f>+M_Acquisti!Y44+'M_Costo Gestione'!AC82+SP_Iniziale!Z55+SP_Iniziale!Z61</f>
        <v>93231.999999999985</v>
      </c>
      <c r="Z17" s="26">
        <f>+M_Acquisti!Z44+'M_Costo Gestione'!AD82+SP_Iniziale!AA55+SP_Iniziale!AA61</f>
        <v>93231.999999999985</v>
      </c>
      <c r="AA17" s="26">
        <f>+M_Acquisti!AA44+'M_Costo Gestione'!AE82+SP_Iniziale!AB55+SP_Iniziale!AB61</f>
        <v>93231.999999999985</v>
      </c>
      <c r="AB17" s="26">
        <f>+M_Acquisti!AB44+'M_Costo Gestione'!AF82+SP_Iniziale!AC55+SP_Iniziale!AC61</f>
        <v>93231.999999999985</v>
      </c>
      <c r="AC17" s="26">
        <f>+M_Acquisti!AC44+'M_Costo Gestione'!AG82+SP_Iniziale!AD55+SP_Iniziale!AD61</f>
        <v>93231.999999999985</v>
      </c>
      <c r="AD17" s="26">
        <f>+M_Acquisti!AD44+'M_Costo Gestione'!AH82+SP_Iniziale!AE55+SP_Iniziale!AE61</f>
        <v>93231.999999999985</v>
      </c>
      <c r="AE17" s="26">
        <f>+M_Acquisti!AE44+'M_Costo Gestione'!AI82+SP_Iniziale!AF55+SP_Iniziale!AF61</f>
        <v>93231.999999999985</v>
      </c>
      <c r="AF17" s="26">
        <f>+M_Acquisti!AF44+'M_Costo Gestione'!AJ82+SP_Iniziale!AG55+SP_Iniziale!AG61</f>
        <v>93231.999999999985</v>
      </c>
      <c r="AG17" s="26">
        <f>+M_Acquisti!AG44+'M_Costo Gestione'!AK82+SP_Iniziale!AH55+SP_Iniziale!AH61</f>
        <v>93231.999999999985</v>
      </c>
      <c r="AH17" s="26">
        <f>+M_Acquisti!AH44+'M_Costo Gestione'!AL82+SP_Iniziale!AI55+SP_Iniziale!AI61</f>
        <v>93231.999999999985</v>
      </c>
      <c r="AI17" s="26">
        <f>+M_Acquisti!AI44+'M_Costo Gestione'!AM82+SP_Iniziale!AJ55+SP_Iniziale!AJ61</f>
        <v>93231.999999999985</v>
      </c>
      <c r="AJ17" s="26">
        <f>+M_Acquisti!AJ44+'M_Costo Gestione'!AN82+SP_Iniziale!AK55+SP_Iniziale!AK61</f>
        <v>93231.999999999985</v>
      </c>
      <c r="AK17" s="26">
        <f>+M_Acquisti!AK44+'M_Costo Gestione'!AO82+SP_Iniziale!AL55+SP_Iniziale!AL61</f>
        <v>93231.999999999985</v>
      </c>
      <c r="AL17" s="26">
        <f>+M_Acquisti!AL44+'M_Costo Gestione'!AP82+SP_Iniziale!AM55+SP_Iniziale!AM61</f>
        <v>93231.999999999985</v>
      </c>
      <c r="AM17" s="26">
        <f>+M_Acquisti!AM44+'M_Costo Gestione'!AQ82+SP_Iniziale!AN55+SP_Iniziale!AN61</f>
        <v>93231.999999999985</v>
      </c>
      <c r="AO17" s="30">
        <f t="shared" ref="AO17:AO32" si="17">+SUM(D17:O17)</f>
        <v>849018.00000000012</v>
      </c>
      <c r="AP17" s="30">
        <f t="shared" ref="AP17:AP32" si="18">+SUM(P17:AA17)</f>
        <v>1102789.7999999998</v>
      </c>
      <c r="AQ17" s="30">
        <f t="shared" ref="AQ17:AQ32" si="19">+SUM(AB17:AM17)</f>
        <v>1118783.9999999998</v>
      </c>
    </row>
    <row r="18" spans="2:43" x14ac:dyDescent="0.3">
      <c r="B18" t="s">
        <v>124</v>
      </c>
      <c r="D18" s="26">
        <f>+M_Investimenti!F52+SP_Iniziale!E56</f>
        <v>0</v>
      </c>
      <c r="E18" s="26">
        <f>+M_Investimenti!G52+SP_Iniziale!F56</f>
        <v>0</v>
      </c>
      <c r="F18" s="26">
        <f>+M_Investimenti!H52+SP_Iniziale!G56</f>
        <v>0</v>
      </c>
      <c r="G18" s="26">
        <f>+M_Investimenti!I52+SP_Iniziale!H56</f>
        <v>0</v>
      </c>
      <c r="H18" s="26">
        <f>+M_Investimenti!J52+SP_Iniziale!I56</f>
        <v>0</v>
      </c>
      <c r="I18" s="26">
        <f>+M_Investimenti!K52+SP_Iniziale!J56</f>
        <v>0</v>
      </c>
      <c r="J18" s="26">
        <f>+M_Investimenti!L52+SP_Iniziale!K56</f>
        <v>0</v>
      </c>
      <c r="K18" s="26">
        <f>+M_Investimenti!M52+SP_Iniziale!L56</f>
        <v>0</v>
      </c>
      <c r="L18" s="26">
        <f>+M_Investimenti!N52+SP_Iniziale!M56</f>
        <v>0</v>
      </c>
      <c r="M18" s="26">
        <f>+M_Investimenti!O52+SP_Iniziale!N56</f>
        <v>0</v>
      </c>
      <c r="N18" s="26">
        <f>+M_Investimenti!P52+SP_Iniziale!O56</f>
        <v>0</v>
      </c>
      <c r="O18" s="26">
        <f>+M_Investimenti!Q52+SP_Iniziale!P56</f>
        <v>0</v>
      </c>
      <c r="P18" s="26">
        <f>+M_Investimenti!R52+SP_Iniziale!Q56</f>
        <v>0</v>
      </c>
      <c r="Q18" s="26">
        <f>+M_Investimenti!S52+SP_Iniziale!R56</f>
        <v>0</v>
      </c>
      <c r="R18" s="26">
        <f>+M_Investimenti!T52+SP_Iniziale!S56</f>
        <v>0</v>
      </c>
      <c r="S18" s="26">
        <f>+M_Investimenti!U52+SP_Iniziale!T56</f>
        <v>0</v>
      </c>
      <c r="T18" s="26">
        <f>+M_Investimenti!V52+SP_Iniziale!U56</f>
        <v>0</v>
      </c>
      <c r="U18" s="26">
        <f>+M_Investimenti!W52+SP_Iniziale!V56</f>
        <v>0</v>
      </c>
      <c r="V18" s="26">
        <f>+M_Investimenti!X52+SP_Iniziale!W56</f>
        <v>0</v>
      </c>
      <c r="W18" s="26">
        <f>+M_Investimenti!Y52+SP_Iniziale!X56</f>
        <v>0</v>
      </c>
      <c r="X18" s="26">
        <f>+M_Investimenti!Z52+SP_Iniziale!Y56</f>
        <v>0</v>
      </c>
      <c r="Y18" s="26">
        <f>+M_Investimenti!AA52+SP_Iniziale!Z56</f>
        <v>0</v>
      </c>
      <c r="Z18" s="26">
        <f>+M_Investimenti!AB52+SP_Iniziale!AA56</f>
        <v>0</v>
      </c>
      <c r="AA18" s="26">
        <f>+M_Investimenti!AC52+SP_Iniziale!AB56</f>
        <v>0</v>
      </c>
      <c r="AB18" s="26">
        <f>+M_Investimenti!AD52+SP_Iniziale!AC56</f>
        <v>0</v>
      </c>
      <c r="AC18" s="26">
        <f>+M_Investimenti!AE52+SP_Iniziale!AD56</f>
        <v>0</v>
      </c>
      <c r="AD18" s="26">
        <f>+M_Investimenti!AF52+SP_Iniziale!AE56</f>
        <v>0</v>
      </c>
      <c r="AE18" s="26">
        <f>+M_Investimenti!AG52+SP_Iniziale!AF56</f>
        <v>0</v>
      </c>
      <c r="AF18" s="26">
        <f>+M_Investimenti!AH52+SP_Iniziale!AG56</f>
        <v>0</v>
      </c>
      <c r="AG18" s="26">
        <f>+M_Investimenti!AI52+SP_Iniziale!AH56</f>
        <v>0</v>
      </c>
      <c r="AH18" s="26">
        <f>+M_Investimenti!AJ52+SP_Iniziale!AI56</f>
        <v>0</v>
      </c>
      <c r="AI18" s="26">
        <f>+M_Investimenti!AK52+SP_Iniziale!AJ56</f>
        <v>0</v>
      </c>
      <c r="AJ18" s="26">
        <f>+M_Investimenti!AL52+SP_Iniziale!AK56</f>
        <v>0</v>
      </c>
      <c r="AK18" s="26">
        <f>+M_Investimenti!AM52+SP_Iniziale!AL56</f>
        <v>0</v>
      </c>
      <c r="AL18" s="26">
        <f>+M_Investimenti!AN52+SP_Iniziale!AM56</f>
        <v>0</v>
      </c>
      <c r="AM18" s="26">
        <f>+M_Investimenti!AO52+SP_Iniziale!AN56</f>
        <v>0</v>
      </c>
      <c r="AO18" s="30">
        <f t="shared" si="17"/>
        <v>0</v>
      </c>
      <c r="AP18" s="30">
        <f t="shared" si="18"/>
        <v>0</v>
      </c>
      <c r="AQ18" s="30">
        <f t="shared" si="19"/>
        <v>0</v>
      </c>
    </row>
    <row r="19" spans="2:43" x14ac:dyDescent="0.3">
      <c r="B19" t="s">
        <v>126</v>
      </c>
      <c r="D19" s="26">
        <f>+'M_ Personale'!D32+SP_Iniziale!E57</f>
        <v>14400</v>
      </c>
      <c r="E19" s="26">
        <f>+'M_ Personale'!E32+SP_Iniziale!F57</f>
        <v>15600</v>
      </c>
      <c r="F19" s="26">
        <f>+'M_ Personale'!F32+SP_Iniziale!G57</f>
        <v>14400</v>
      </c>
      <c r="G19" s="26">
        <f>+'M_ Personale'!G32+SP_Iniziale!H57</f>
        <v>14400</v>
      </c>
      <c r="H19" s="26">
        <f>+'M_ Personale'!H32+SP_Iniziale!I57</f>
        <v>14400</v>
      </c>
      <c r="I19" s="26">
        <f>+'M_ Personale'!I32+SP_Iniziale!J57</f>
        <v>19800</v>
      </c>
      <c r="J19" s="26">
        <f>+'M_ Personale'!J32+SP_Iniziale!K57</f>
        <v>14400</v>
      </c>
      <c r="K19" s="26">
        <f>+'M_ Personale'!K32+SP_Iniziale!L57</f>
        <v>14400</v>
      </c>
      <c r="L19" s="26">
        <f>+'M_ Personale'!L32+SP_Iniziale!M57</f>
        <v>14400</v>
      </c>
      <c r="M19" s="26">
        <f>+'M_ Personale'!M32+SP_Iniziale!N57</f>
        <v>14400</v>
      </c>
      <c r="N19" s="26">
        <f>+'M_ Personale'!N32+SP_Iniziale!O57</f>
        <v>14400</v>
      </c>
      <c r="O19" s="26">
        <f>+'M_ Personale'!O32+SP_Iniziale!P57</f>
        <v>14400</v>
      </c>
      <c r="P19" s="26">
        <f>+'M_ Personale'!P32+SP_Iniziale!Q57</f>
        <v>14544</v>
      </c>
      <c r="Q19" s="26">
        <f>+'M_ Personale'!Q32+SP_Iniziale!R57</f>
        <v>26979.119999999999</v>
      </c>
      <c r="R19" s="26">
        <f>+'M_ Personale'!R32+SP_Iniziale!S57</f>
        <v>14544</v>
      </c>
      <c r="S19" s="26">
        <f>+'M_ Personale'!S32+SP_Iniziale!T57</f>
        <v>14544</v>
      </c>
      <c r="T19" s="26">
        <f>+'M_ Personale'!T32+SP_Iniziale!U57</f>
        <v>14544</v>
      </c>
      <c r="U19" s="26">
        <f>+'M_ Personale'!U32+SP_Iniziale!V57</f>
        <v>25595.864400000002</v>
      </c>
      <c r="V19" s="26">
        <f>+'M_ Personale'!V32+SP_Iniziale!W57</f>
        <v>14544</v>
      </c>
      <c r="W19" s="26">
        <f>+'M_ Personale'!W32+SP_Iniziale!X57</f>
        <v>14544</v>
      </c>
      <c r="X19" s="26">
        <f>+'M_ Personale'!X32+SP_Iniziale!Y57</f>
        <v>14544</v>
      </c>
      <c r="Y19" s="26">
        <f>+'M_ Personale'!Y32+SP_Iniziale!Z57</f>
        <v>14544</v>
      </c>
      <c r="Z19" s="26">
        <f>+'M_ Personale'!Z32+SP_Iniziale!AA57</f>
        <v>14544</v>
      </c>
      <c r="AA19" s="26">
        <f>+'M_ Personale'!AA32+SP_Iniziale!AB57</f>
        <v>14544</v>
      </c>
      <c r="AB19" s="26">
        <f>+'M_ Personale'!AB32+SP_Iniziale!AC57</f>
        <v>14689.44</v>
      </c>
      <c r="AC19" s="26">
        <f>+'M_ Personale'!AC32+SP_Iniziale!AD57</f>
        <v>30118.072818779998</v>
      </c>
      <c r="AD19" s="26">
        <f>+'M_ Personale'!AD32+SP_Iniziale!AE57</f>
        <v>14689.44</v>
      </c>
      <c r="AE19" s="26">
        <f>+'M_ Personale'!AE32+SP_Iniziale!AF57</f>
        <v>14689.44</v>
      </c>
      <c r="AF19" s="26">
        <f>+'M_ Personale'!AF32+SP_Iniziale!AG57</f>
        <v>14689.44</v>
      </c>
      <c r="AG19" s="26">
        <f>+'M_ Personale'!AG32+SP_Iniziale!AH57</f>
        <v>27243.597897561256</v>
      </c>
      <c r="AH19" s="26">
        <f>+'M_ Personale'!AH32+SP_Iniziale!AI57</f>
        <v>14689.44</v>
      </c>
      <c r="AI19" s="26">
        <f>+'M_ Personale'!AI32+SP_Iniziale!AJ57</f>
        <v>14689.44</v>
      </c>
      <c r="AJ19" s="26">
        <f>+'M_ Personale'!AJ32+SP_Iniziale!AK57</f>
        <v>14689.44</v>
      </c>
      <c r="AK19" s="26">
        <f>+'M_ Personale'!AK32+SP_Iniziale!AL57</f>
        <v>14689.44</v>
      </c>
      <c r="AL19" s="26">
        <f>+'M_ Personale'!AL32+SP_Iniziale!AM57</f>
        <v>14689.44</v>
      </c>
      <c r="AM19" s="26">
        <f>+'M_ Personale'!AM32+SP_Iniziale!AN57</f>
        <v>14689.44</v>
      </c>
      <c r="AO19" s="30">
        <f t="shared" si="17"/>
        <v>179400</v>
      </c>
      <c r="AP19" s="30">
        <f t="shared" si="18"/>
        <v>198014.98440000002</v>
      </c>
      <c r="AQ19" s="30">
        <f t="shared" si="19"/>
        <v>204256.07071634126</v>
      </c>
    </row>
    <row r="20" spans="2:43" x14ac:dyDescent="0.3">
      <c r="B20" t="s">
        <v>128</v>
      </c>
      <c r="D20" s="26">
        <f>+'M_ Personale'!D35+SP_Iniziale!E70</f>
        <v>0</v>
      </c>
      <c r="E20" s="26">
        <f>+'M_ Personale'!E35+SP_Iniziale!F70</f>
        <v>0</v>
      </c>
      <c r="F20" s="26">
        <f>+'M_ Personale'!F35+SP_Iniziale!G70</f>
        <v>15000</v>
      </c>
      <c r="G20" s="26">
        <f>+'M_ Personale'!G35+SP_Iniziale!H70</f>
        <v>50</v>
      </c>
      <c r="H20" s="26">
        <f>+'M_ Personale'!H35+SP_Iniziale!I70</f>
        <v>0</v>
      </c>
      <c r="I20" s="26">
        <f>+'M_ Personale'!I35+SP_Iniziale!J70</f>
        <v>0</v>
      </c>
      <c r="J20" s="26">
        <f>+'M_ Personale'!J35+SP_Iniziale!K70</f>
        <v>0</v>
      </c>
      <c r="K20" s="26">
        <f>+'M_ Personale'!K35+SP_Iniziale!L70</f>
        <v>0</v>
      </c>
      <c r="L20" s="26">
        <f>+'M_ Personale'!L35+SP_Iniziale!M70</f>
        <v>0</v>
      </c>
      <c r="M20" s="26">
        <f>+'M_ Personale'!M35+SP_Iniziale!N70</f>
        <v>0</v>
      </c>
      <c r="N20" s="26">
        <f>+'M_ Personale'!N35+SP_Iniziale!O70</f>
        <v>0</v>
      </c>
      <c r="O20" s="26">
        <f>+'M_ Personale'!O35+SP_Iniziale!P70</f>
        <v>0</v>
      </c>
      <c r="P20" s="26">
        <f>+'M_ Personale'!P35+SP_Iniziale!Q70</f>
        <v>0</v>
      </c>
      <c r="Q20" s="26">
        <f>+'M_ Personale'!Q35+SP_Iniziale!R70</f>
        <v>0</v>
      </c>
      <c r="R20" s="26">
        <f>+'M_ Personale'!R35+SP_Iniziale!S70</f>
        <v>0</v>
      </c>
      <c r="S20" s="26">
        <f>+'M_ Personale'!S35+SP_Iniziale!T70</f>
        <v>0</v>
      </c>
      <c r="T20" s="26">
        <f>+'M_ Personale'!T35+SP_Iniziale!U70</f>
        <v>0</v>
      </c>
      <c r="U20" s="26">
        <f>+'M_ Personale'!U35+SP_Iniziale!V70</f>
        <v>0</v>
      </c>
      <c r="V20" s="26">
        <f>+'M_ Personale'!V35+SP_Iniziale!W70</f>
        <v>0</v>
      </c>
      <c r="W20" s="26">
        <f>+'M_ Personale'!W35+SP_Iniziale!X70</f>
        <v>0</v>
      </c>
      <c r="X20" s="26">
        <f>+'M_ Personale'!X35+SP_Iniziale!Y70</f>
        <v>0</v>
      </c>
      <c r="Y20" s="26">
        <f>+'M_ Personale'!Y35+SP_Iniziale!Z70</f>
        <v>0</v>
      </c>
      <c r="Z20" s="26">
        <f>+'M_ Personale'!Z35+SP_Iniziale!AA70</f>
        <v>0</v>
      </c>
      <c r="AA20" s="26">
        <f>+'M_ Personale'!AA35+SP_Iniziale!AB70</f>
        <v>0</v>
      </c>
      <c r="AB20" s="26">
        <f>+'M_ Personale'!AB35+SP_Iniziale!AC70</f>
        <v>0</v>
      </c>
      <c r="AC20" s="26">
        <f>+'M_ Personale'!AC35+SP_Iniziale!AD70</f>
        <v>0</v>
      </c>
      <c r="AD20" s="26">
        <f>+'M_ Personale'!AD35+SP_Iniziale!AE70</f>
        <v>0</v>
      </c>
      <c r="AE20" s="26">
        <f>+'M_ Personale'!AE35+SP_Iniziale!AF70</f>
        <v>0</v>
      </c>
      <c r="AF20" s="26">
        <f>+'M_ Personale'!AF35+SP_Iniziale!AG70</f>
        <v>0</v>
      </c>
      <c r="AG20" s="26">
        <f>+'M_ Personale'!AG35+SP_Iniziale!AH70</f>
        <v>0</v>
      </c>
      <c r="AH20" s="26">
        <f>+'M_ Personale'!AH35+SP_Iniziale!AI70</f>
        <v>0</v>
      </c>
      <c r="AI20" s="26">
        <f>+'M_ Personale'!AI35+SP_Iniziale!AJ70</f>
        <v>0</v>
      </c>
      <c r="AJ20" s="26">
        <f>+'M_ Personale'!AJ35+SP_Iniziale!AK70</f>
        <v>0</v>
      </c>
      <c r="AK20" s="26">
        <f>+'M_ Personale'!AK35+SP_Iniziale!AL70</f>
        <v>0</v>
      </c>
      <c r="AL20" s="26">
        <f>+'M_ Personale'!AL35+SP_Iniziale!AM70</f>
        <v>0</v>
      </c>
      <c r="AM20" s="26">
        <f>+'M_ Personale'!AM35+SP_Iniziale!AN70</f>
        <v>0</v>
      </c>
      <c r="AO20" s="30">
        <f t="shared" si="17"/>
        <v>15050</v>
      </c>
      <c r="AP20" s="30">
        <f t="shared" si="18"/>
        <v>0</v>
      </c>
      <c r="AQ20" s="30">
        <f t="shared" si="19"/>
        <v>0</v>
      </c>
    </row>
    <row r="21" spans="2:43" x14ac:dyDescent="0.3">
      <c r="B21" t="s">
        <v>129</v>
      </c>
      <c r="D21" s="26">
        <f>+'M_ Personale'!D33+'M_ Personale'!D34-SP_Iniziale!E16+SP_Iniziale!E58</f>
        <v>0</v>
      </c>
      <c r="E21" s="26">
        <f>+'M_ Personale'!E33+'M_ Personale'!E34-SP_Iniziale!F16+SP_Iniziale!F58</f>
        <v>5208</v>
      </c>
      <c r="F21" s="26">
        <f>+'M_ Personale'!F33+'M_ Personale'!F34-SP_Iniziale!G16+SP_Iniziale!G58</f>
        <v>5208</v>
      </c>
      <c r="G21" s="26">
        <f>+'M_ Personale'!G33+'M_ Personale'!G34-SP_Iniziale!H16+SP_Iniziale!H58</f>
        <v>5208</v>
      </c>
      <c r="H21" s="26">
        <f>+'M_ Personale'!H33+'M_ Personale'!H34-SP_Iniziale!I16+SP_Iniziale!I58</f>
        <v>5208</v>
      </c>
      <c r="I21" s="26">
        <f>+'M_ Personale'!I33+'M_ Personale'!I34-SP_Iniziale!J16+SP_Iniziale!J58</f>
        <v>5208</v>
      </c>
      <c r="J21" s="26">
        <f>+'M_ Personale'!J33+'M_ Personale'!J34-SP_Iniziale!K16+SP_Iniziale!K58</f>
        <v>5208</v>
      </c>
      <c r="K21" s="26">
        <f>+'M_ Personale'!K33+'M_ Personale'!K34-SP_Iniziale!L16+SP_Iniziale!L58</f>
        <v>5208</v>
      </c>
      <c r="L21" s="26">
        <f>+'M_ Personale'!L33+'M_ Personale'!L34-SP_Iniziale!M16+SP_Iniziale!M58</f>
        <v>5208</v>
      </c>
      <c r="M21" s="26">
        <f>+'M_ Personale'!M33+'M_ Personale'!M34-SP_Iniziale!N16+SP_Iniziale!N58</f>
        <v>5208</v>
      </c>
      <c r="N21" s="26">
        <f>+'M_ Personale'!N33+'M_ Personale'!N34-SP_Iniziale!O16+SP_Iniziale!O58</f>
        <v>5208</v>
      </c>
      <c r="O21" s="26">
        <f>+'M_ Personale'!O33+'M_ Personale'!O34-SP_Iniziale!P16+SP_Iniziale!P58</f>
        <v>5208</v>
      </c>
      <c r="P21" s="26">
        <f>+'M_ Personale'!P33+'M_ Personale'!P34-SP_Iniziale!Q16+SP_Iniziale!Q58</f>
        <v>5208</v>
      </c>
      <c r="Q21" s="26">
        <f>+'M_ Personale'!Q33+'M_ Personale'!Q34-SP_Iniziale!R16+SP_Iniziale!R58</f>
        <v>5260.08</v>
      </c>
      <c r="R21" s="26">
        <f>+'M_ Personale'!R33+'M_ Personale'!R34-SP_Iniziale!S16+SP_Iniziale!S58</f>
        <v>5260.08</v>
      </c>
      <c r="S21" s="26">
        <f>+'M_ Personale'!S33+'M_ Personale'!S34-SP_Iniziale!T16+SP_Iniziale!T58</f>
        <v>5260.08</v>
      </c>
      <c r="T21" s="26">
        <f>+'M_ Personale'!T33+'M_ Personale'!T34-SP_Iniziale!U16+SP_Iniziale!U58</f>
        <v>5260.08</v>
      </c>
      <c r="U21" s="26">
        <f>+'M_ Personale'!U33+'M_ Personale'!U34-SP_Iniziale!V16+SP_Iniziale!V58</f>
        <v>5260.08</v>
      </c>
      <c r="V21" s="26">
        <f>+'M_ Personale'!V33+'M_ Personale'!V34-SP_Iniziale!W16+SP_Iniziale!W58</f>
        <v>5260.08</v>
      </c>
      <c r="W21" s="26">
        <f>+'M_ Personale'!W33+'M_ Personale'!W34-SP_Iniziale!X16+SP_Iniziale!X58</f>
        <v>5260.08</v>
      </c>
      <c r="X21" s="26">
        <f>+'M_ Personale'!X33+'M_ Personale'!X34-SP_Iniziale!Y16+SP_Iniziale!Y58</f>
        <v>5260.08</v>
      </c>
      <c r="Y21" s="26">
        <f>+'M_ Personale'!Y33+'M_ Personale'!Y34-SP_Iniziale!Z16+SP_Iniziale!Z58</f>
        <v>5260.08</v>
      </c>
      <c r="Z21" s="26">
        <f>+'M_ Personale'!Z33+'M_ Personale'!Z34-SP_Iniziale!AA16+SP_Iniziale!AA58</f>
        <v>5260.08</v>
      </c>
      <c r="AA21" s="26">
        <f>+'M_ Personale'!AA33+'M_ Personale'!AA34-SP_Iniziale!AB16+SP_Iniziale!AB58</f>
        <v>5260.08</v>
      </c>
      <c r="AB21" s="26">
        <f>+'M_ Personale'!AB33+'M_ Personale'!AB34-SP_Iniziale!AC16+SP_Iniziale!AC58</f>
        <v>5260.08</v>
      </c>
      <c r="AC21" s="26">
        <f>+'M_ Personale'!AC33+'M_ Personale'!AC34-SP_Iniziale!AD16+SP_Iniziale!AD58</f>
        <v>5312.6808000000001</v>
      </c>
      <c r="AD21" s="26">
        <f>+'M_ Personale'!AD33+'M_ Personale'!AD34-SP_Iniziale!AE16+SP_Iniziale!AE58</f>
        <v>5312.6808000000001</v>
      </c>
      <c r="AE21" s="26">
        <f>+'M_ Personale'!AE33+'M_ Personale'!AE34-SP_Iniziale!AF16+SP_Iniziale!AF58</f>
        <v>5312.6808000000001</v>
      </c>
      <c r="AF21" s="26">
        <f>+'M_ Personale'!AF33+'M_ Personale'!AF34-SP_Iniziale!AG16+SP_Iniziale!AG58</f>
        <v>5312.6808000000001</v>
      </c>
      <c r="AG21" s="26">
        <f>+'M_ Personale'!AG33+'M_ Personale'!AG34-SP_Iniziale!AH16+SP_Iniziale!AH58</f>
        <v>5312.6808000000001</v>
      </c>
      <c r="AH21" s="26">
        <f>+'M_ Personale'!AH33+'M_ Personale'!AH34-SP_Iniziale!AI16+SP_Iniziale!AI58</f>
        <v>5312.6808000000001</v>
      </c>
      <c r="AI21" s="26">
        <f>+'M_ Personale'!AI33+'M_ Personale'!AI34-SP_Iniziale!AJ16+SP_Iniziale!AJ58</f>
        <v>5312.6808000000001</v>
      </c>
      <c r="AJ21" s="26">
        <f>+'M_ Personale'!AJ33+'M_ Personale'!AJ34-SP_Iniziale!AK16+SP_Iniziale!AK58</f>
        <v>5312.6808000000001</v>
      </c>
      <c r="AK21" s="26">
        <f>+'M_ Personale'!AK33+'M_ Personale'!AK34-SP_Iniziale!AL16+SP_Iniziale!AL58</f>
        <v>5312.6808000000001</v>
      </c>
      <c r="AL21" s="26">
        <f>+'M_ Personale'!AL33+'M_ Personale'!AL34-SP_Iniziale!AM16+SP_Iniziale!AM58</f>
        <v>5312.6808000000001</v>
      </c>
      <c r="AM21" s="26">
        <f>+'M_ Personale'!AM33+'M_ Personale'!AM34-SP_Iniziale!AN16+SP_Iniziale!AN58</f>
        <v>5312.6808000000001</v>
      </c>
      <c r="AO21" s="30">
        <f t="shared" si="17"/>
        <v>57288</v>
      </c>
      <c r="AP21" s="30">
        <f t="shared" si="18"/>
        <v>63068.880000000012</v>
      </c>
      <c r="AQ21" s="30">
        <f t="shared" si="19"/>
        <v>63699.568800000015</v>
      </c>
    </row>
    <row r="22" spans="2:43" x14ac:dyDescent="0.3">
      <c r="B22" t="s">
        <v>131</v>
      </c>
      <c r="D22" s="26">
        <f>+M_Finanziamenti!D33+SP_Iniziale!E65+SP_Iniziale!E66</f>
        <v>3100</v>
      </c>
      <c r="E22" s="26">
        <f>+M_Finanziamenti!E33+SP_Iniziale!F65+SP_Iniziale!F66</f>
        <v>3100.0110224026143</v>
      </c>
      <c r="F22" s="26">
        <f>+M_Finanziamenti!F33+SP_Iniziale!G65+SP_Iniziale!G66</f>
        <v>3100</v>
      </c>
      <c r="G22" s="26">
        <f>+M_Finanziamenti!G33+SP_Iniziale!H65+SP_Iniziale!H66</f>
        <v>3100</v>
      </c>
      <c r="H22" s="26">
        <f>+M_Finanziamenti!H33+SP_Iniziale!I65+SP_Iniziale!I66</f>
        <v>3100</v>
      </c>
      <c r="I22" s="26">
        <f>+M_Finanziamenti!I33+SP_Iniziale!J65+SP_Iniziale!J66</f>
        <v>3100</v>
      </c>
      <c r="J22" s="26">
        <f>+M_Finanziamenti!J33+SP_Iniziale!K65+SP_Iniziale!K66</f>
        <v>3100</v>
      </c>
      <c r="K22" s="26">
        <f>+M_Finanziamenti!K33+SP_Iniziale!L65+SP_Iniziale!L66</f>
        <v>3100</v>
      </c>
      <c r="L22" s="26">
        <f>+M_Finanziamenti!L33+SP_Iniziale!M65+SP_Iniziale!M66</f>
        <v>3100</v>
      </c>
      <c r="M22" s="26">
        <f>+M_Finanziamenti!M33+SP_Iniziale!N65+SP_Iniziale!N66</f>
        <v>3100</v>
      </c>
      <c r="N22" s="26">
        <f>+M_Finanziamenti!N33+SP_Iniziale!O65+SP_Iniziale!O66</f>
        <v>3100</v>
      </c>
      <c r="O22" s="26">
        <f>+M_Finanziamenti!O33+SP_Iniziale!P65+SP_Iniziale!P66</f>
        <v>3100</v>
      </c>
      <c r="P22" s="26">
        <f>+M_Finanziamenti!P33+SP_Iniziale!Q65+SP_Iniziale!Q66</f>
        <v>3100</v>
      </c>
      <c r="Q22" s="26">
        <f>+M_Finanziamenti!Q33+SP_Iniziale!R65+SP_Iniziale!R66</f>
        <v>3100</v>
      </c>
      <c r="R22" s="26">
        <f>+M_Finanziamenti!R33+SP_Iniziale!S65+SP_Iniziale!S66</f>
        <v>3100</v>
      </c>
      <c r="S22" s="26">
        <f>+M_Finanziamenti!S33+SP_Iniziale!T65+SP_Iniziale!T66</f>
        <v>3100</v>
      </c>
      <c r="T22" s="26">
        <f>+M_Finanziamenti!T33+SP_Iniziale!U65+SP_Iniziale!U66</f>
        <v>0</v>
      </c>
      <c r="U22" s="26">
        <f>+M_Finanziamenti!U33+SP_Iniziale!V65+SP_Iniziale!V66</f>
        <v>0</v>
      </c>
      <c r="V22" s="26">
        <f>+M_Finanziamenti!V33+SP_Iniziale!W65+SP_Iniziale!W66</f>
        <v>0</v>
      </c>
      <c r="W22" s="26">
        <f>+M_Finanziamenti!W33+SP_Iniziale!X65+SP_Iniziale!X66</f>
        <v>0</v>
      </c>
      <c r="X22" s="26">
        <f>+M_Finanziamenti!X33+SP_Iniziale!Y65+SP_Iniziale!Y66</f>
        <v>0</v>
      </c>
      <c r="Y22" s="26">
        <f>+M_Finanziamenti!Y33+SP_Iniziale!Z65+SP_Iniziale!Z66</f>
        <v>0</v>
      </c>
      <c r="Z22" s="26">
        <f>+M_Finanziamenti!Z33+SP_Iniziale!AA65+SP_Iniziale!AA66</f>
        <v>0</v>
      </c>
      <c r="AA22" s="26">
        <f>+M_Finanziamenti!AA33+SP_Iniziale!AB65+SP_Iniziale!AB66</f>
        <v>0</v>
      </c>
      <c r="AB22" s="26">
        <f>+M_Finanziamenti!AB33+SP_Iniziale!AC65+SP_Iniziale!AC66</f>
        <v>0</v>
      </c>
      <c r="AC22" s="26">
        <f>+M_Finanziamenti!AC33+SP_Iniziale!AD65+SP_Iniziale!AD66</f>
        <v>0</v>
      </c>
      <c r="AD22" s="26">
        <f>+M_Finanziamenti!AD33+SP_Iniziale!AE65+SP_Iniziale!AE66</f>
        <v>0</v>
      </c>
      <c r="AE22" s="26">
        <f>+M_Finanziamenti!AE33+SP_Iniziale!AF65+SP_Iniziale!AF66</f>
        <v>0</v>
      </c>
      <c r="AF22" s="26">
        <f>+M_Finanziamenti!AF33+SP_Iniziale!AG65+SP_Iniziale!AG66</f>
        <v>0</v>
      </c>
      <c r="AG22" s="26">
        <f>+M_Finanziamenti!AG33+SP_Iniziale!AH65+SP_Iniziale!AH66</f>
        <v>0</v>
      </c>
      <c r="AH22" s="26">
        <f>+M_Finanziamenti!AH33+SP_Iniziale!AI65+SP_Iniziale!AI66</f>
        <v>0</v>
      </c>
      <c r="AI22" s="26">
        <f>+M_Finanziamenti!AI33+SP_Iniziale!AJ65+SP_Iniziale!AJ66</f>
        <v>0</v>
      </c>
      <c r="AJ22" s="26">
        <f>+M_Finanziamenti!AJ33+SP_Iniziale!AK65+SP_Iniziale!AK66</f>
        <v>0</v>
      </c>
      <c r="AK22" s="26">
        <f>+M_Finanziamenti!AK33+SP_Iniziale!AL65+SP_Iniziale!AL66</f>
        <v>0</v>
      </c>
      <c r="AL22" s="26">
        <f>+M_Finanziamenti!AL33+SP_Iniziale!AM65+SP_Iniziale!AM66</f>
        <v>0</v>
      </c>
      <c r="AM22" s="26">
        <f>+M_Finanziamenti!AM33+SP_Iniziale!AN65+SP_Iniziale!AN66</f>
        <v>0</v>
      </c>
      <c r="AO22" s="30">
        <f t="shared" si="17"/>
        <v>37200.011022402614</v>
      </c>
      <c r="AP22" s="30">
        <f t="shared" si="18"/>
        <v>12400</v>
      </c>
      <c r="AQ22" s="30">
        <f t="shared" si="19"/>
        <v>0</v>
      </c>
    </row>
    <row r="23" spans="2:43" x14ac:dyDescent="0.3">
      <c r="B23" t="s">
        <v>122</v>
      </c>
      <c r="D23" s="26">
        <f>+'Modulo Ires'!D25+'Modulo Irap'!D28-SP_Iniziale!E17+SP_Iniziale!E60</f>
        <v>0</v>
      </c>
      <c r="E23" s="26">
        <f>+'Modulo Ires'!E25+'Modulo Irap'!E28-SP_Iniziale!F17+SP_Iniziale!F60</f>
        <v>0</v>
      </c>
      <c r="F23" s="26">
        <f>+'Modulo Ires'!F25+'Modulo Irap'!F28-SP_Iniziale!G17+SP_Iniziale!G60</f>
        <v>0</v>
      </c>
      <c r="G23" s="26">
        <f>+'Modulo Ires'!G25+'Modulo Irap'!G28-SP_Iniziale!H17+SP_Iniziale!H60</f>
        <v>0</v>
      </c>
      <c r="H23" s="26">
        <f>+'Modulo Ires'!H25+'Modulo Irap'!H28-SP_Iniziale!I17+SP_Iniziale!I60</f>
        <v>0</v>
      </c>
      <c r="I23" s="26">
        <f>+'Modulo Ires'!I25+'Modulo Irap'!I28-SP_Iniziale!J17+SP_Iniziale!J60</f>
        <v>0</v>
      </c>
      <c r="J23" s="26">
        <f>+'Modulo Ires'!J25+'Modulo Irap'!J28-SP_Iniziale!K17+SP_Iniziale!K60</f>
        <v>0</v>
      </c>
      <c r="K23" s="26">
        <f>+'Modulo Ires'!K25+'Modulo Irap'!K28-SP_Iniziale!L17+SP_Iniziale!L60</f>
        <v>0</v>
      </c>
      <c r="L23" s="26">
        <f>+'Modulo Ires'!L25+'Modulo Irap'!L28-SP_Iniziale!M17+SP_Iniziale!M60</f>
        <v>0</v>
      </c>
      <c r="M23" s="26">
        <f>+'Modulo Ires'!M25+'Modulo Irap'!M28-SP_Iniziale!N17+SP_Iniziale!N60</f>
        <v>0</v>
      </c>
      <c r="N23" s="26">
        <f>+'Modulo Ires'!N25+'Modulo Irap'!N28-SP_Iniziale!O17+SP_Iniziale!O60</f>
        <v>0</v>
      </c>
      <c r="O23" s="26">
        <f>+'Modulo Ires'!O25+'Modulo Irap'!O28-SP_Iniziale!P17+SP_Iniziale!P60</f>
        <v>0</v>
      </c>
      <c r="P23" s="26">
        <f>+'Modulo Ires'!P25+'Modulo Irap'!P28-SP_Iniziale!Q17+SP_Iniziale!Q60</f>
        <v>0</v>
      </c>
      <c r="Q23" s="26">
        <f>+'Modulo Ires'!Q25+'Modulo Irap'!Q28-SP_Iniziale!R17+SP_Iniziale!R60</f>
        <v>0</v>
      </c>
      <c r="R23" s="26">
        <f>+'Modulo Ires'!R25+'Modulo Irap'!R28-SP_Iniziale!S17+SP_Iniziale!S60</f>
        <v>0</v>
      </c>
      <c r="S23" s="26">
        <f>+'Modulo Ires'!S25+'Modulo Irap'!S28-SP_Iniziale!T17+SP_Iniziale!T60</f>
        <v>0</v>
      </c>
      <c r="T23" s="26">
        <f>+'Modulo Ires'!T25+'Modulo Irap'!T28-SP_Iniziale!U17+SP_Iniziale!U60</f>
        <v>0</v>
      </c>
      <c r="U23" s="26">
        <f ca="1">+'Modulo Ires'!U25+'Modulo Irap'!U28-SP_Iniziale!V17+SP_Iniziale!V60</f>
        <v>10507.970521675874</v>
      </c>
      <c r="V23" s="26">
        <f>+'Modulo Ires'!V25+'Modulo Irap'!V28-SP_Iniziale!W17+SP_Iniziale!W60</f>
        <v>0</v>
      </c>
      <c r="W23" s="26">
        <f>+'Modulo Ires'!W25+'Modulo Irap'!W28-SP_Iniziale!X17+SP_Iniziale!X60</f>
        <v>0</v>
      </c>
      <c r="X23" s="26">
        <f>+'Modulo Ires'!X25+'Modulo Irap'!X28-SP_Iniziale!Y17+SP_Iniziale!Y60</f>
        <v>0</v>
      </c>
      <c r="Y23" s="26">
        <f>+'Modulo Ires'!Y25+'Modulo Irap'!Y28-SP_Iniziale!Z17+SP_Iniziale!Z60</f>
        <v>0</v>
      </c>
      <c r="Z23" s="26">
        <f ca="1">+'Modulo Ires'!Z25+'Modulo Irap'!Z28-SP_Iniziale!AA17+SP_Iniziale!AA60</f>
        <v>4503.4159378610884</v>
      </c>
      <c r="AA23" s="26">
        <f>+'Modulo Ires'!AA25+'Modulo Irap'!AA28-SP_Iniziale!AB17+SP_Iniziale!AB60</f>
        <v>0</v>
      </c>
      <c r="AB23" s="26">
        <f>+'Modulo Ires'!AB25+'Modulo Irap'!AB28-SP_Iniziale!AC17+SP_Iniziale!AC60</f>
        <v>0</v>
      </c>
      <c r="AC23" s="26">
        <f>+'Modulo Ires'!AC25+'Modulo Irap'!AC28-SP_Iniziale!AD17+SP_Iniziale!AD60</f>
        <v>0</v>
      </c>
      <c r="AD23" s="26">
        <f>+'Modulo Ires'!AD25+'Modulo Irap'!AD28-SP_Iniziale!AE17+SP_Iniziale!AE60</f>
        <v>0</v>
      </c>
      <c r="AE23" s="26">
        <f>+'Modulo Ires'!AE25+'Modulo Irap'!AE28-SP_Iniziale!AF17+SP_Iniziale!AF60</f>
        <v>0</v>
      </c>
      <c r="AF23" s="26">
        <f>+'Modulo Ires'!AF25+'Modulo Irap'!AF28-SP_Iniziale!AG17+SP_Iniziale!AG60</f>
        <v>0</v>
      </c>
      <c r="AG23" s="26">
        <f ca="1">+'Modulo Ires'!AG25+'Modulo Irap'!AG28-SP_Iniziale!AH17+SP_Iniziale!AH60</f>
        <v>5892.4359331644309</v>
      </c>
      <c r="AH23" s="26">
        <f>+'Modulo Ires'!AH25+'Modulo Irap'!AH28-SP_Iniziale!AI17+SP_Iniziale!AI60</f>
        <v>0</v>
      </c>
      <c r="AI23" s="26">
        <f>+'Modulo Ires'!AI25+'Modulo Irap'!AI28-SP_Iniziale!AJ17+SP_Iniziale!AJ60</f>
        <v>0</v>
      </c>
      <c r="AJ23" s="26">
        <f>+'Modulo Ires'!AJ25+'Modulo Irap'!AJ28-SP_Iniziale!AK17+SP_Iniziale!AK60</f>
        <v>0</v>
      </c>
      <c r="AK23" s="26">
        <f>+'Modulo Ires'!AK25+'Modulo Irap'!AK28-SP_Iniziale!AL17+SP_Iniziale!AL60</f>
        <v>0</v>
      </c>
      <c r="AL23" s="26">
        <f ca="1">+'Modulo Ires'!AL25+'Modulo Irap'!AL28-SP_Iniziale!AM17+SP_Iniziale!AM60</f>
        <v>5742.0553555426759</v>
      </c>
      <c r="AM23" s="26">
        <f>+'Modulo Ires'!AM25+'Modulo Irap'!AM28-SP_Iniziale!AN17+SP_Iniziale!AN60</f>
        <v>0</v>
      </c>
      <c r="AO23" s="30">
        <f t="shared" si="17"/>
        <v>0</v>
      </c>
      <c r="AP23" s="30">
        <f t="shared" ca="1" si="18"/>
        <v>15011.386459536963</v>
      </c>
      <c r="AQ23" s="30">
        <f t="shared" ca="1" si="19"/>
        <v>11634.491288707108</v>
      </c>
    </row>
    <row r="24" spans="2:43" x14ac:dyDescent="0.3">
      <c r="B24" t="s">
        <v>115</v>
      </c>
      <c r="D24" s="26">
        <f>+'Modulo Iva'!D12</f>
        <v>10000</v>
      </c>
      <c r="E24" s="26">
        <f>+'Modulo Iva'!E12</f>
        <v>4070</v>
      </c>
      <c r="F24" s="26">
        <f>+'Modulo Iva'!F12</f>
        <v>3962.2000000000007</v>
      </c>
      <c r="G24" s="26">
        <f>+'Modulo Iva'!G12</f>
        <v>3962.2000000000007</v>
      </c>
      <c r="H24" s="26">
        <f>+'Modulo Iva'!H12</f>
        <v>3962.2000000000007</v>
      </c>
      <c r="I24" s="26">
        <f>+'Modulo Iva'!I12</f>
        <v>3962.2000000000007</v>
      </c>
      <c r="J24" s="26">
        <f>+'Modulo Iva'!J12</f>
        <v>3962.2000000000007</v>
      </c>
      <c r="K24" s="26">
        <f>+'Modulo Iva'!K12</f>
        <v>3962.2000000000007</v>
      </c>
      <c r="L24" s="26">
        <f>+'Modulo Iva'!L12</f>
        <v>3962.2000000000007</v>
      </c>
      <c r="M24" s="26">
        <f>+'Modulo Iva'!M12</f>
        <v>3962.2000000000007</v>
      </c>
      <c r="N24" s="26">
        <f>+'Modulo Iva'!N12</f>
        <v>3962.2000000000007</v>
      </c>
      <c r="O24" s="26">
        <f>+'Modulo Iva'!O12</f>
        <v>3962.2000000000007</v>
      </c>
      <c r="P24" s="26">
        <f>+'Modulo Iva'!P12</f>
        <v>3962.2000000000007</v>
      </c>
      <c r="Q24" s="26">
        <f>+'Modulo Iva'!Q12</f>
        <v>4873</v>
      </c>
      <c r="R24" s="26">
        <f>+'Modulo Iva'!R12</f>
        <v>4873</v>
      </c>
      <c r="S24" s="26">
        <f>+'Modulo Iva'!S12</f>
        <v>4873</v>
      </c>
      <c r="T24" s="26">
        <f>+'Modulo Iva'!T12</f>
        <v>4873</v>
      </c>
      <c r="U24" s="26">
        <f>+'Modulo Iva'!U12</f>
        <v>4873</v>
      </c>
      <c r="V24" s="26">
        <f>+'Modulo Iva'!V12</f>
        <v>4873</v>
      </c>
      <c r="W24" s="26">
        <f>+'Modulo Iva'!W12</f>
        <v>4873</v>
      </c>
      <c r="X24" s="26">
        <f>+'Modulo Iva'!X12</f>
        <v>4873</v>
      </c>
      <c r="Y24" s="26">
        <f>+'Modulo Iva'!Y12</f>
        <v>4873</v>
      </c>
      <c r="Z24" s="26">
        <f>+'Modulo Iva'!Z12</f>
        <v>4873</v>
      </c>
      <c r="AA24" s="26">
        <f>+'Modulo Iva'!AA12</f>
        <v>4873</v>
      </c>
      <c r="AB24" s="26">
        <f>+'Modulo Iva'!AB12</f>
        <v>4873</v>
      </c>
      <c r="AC24" s="26">
        <f>+'Modulo Iva'!AC12</f>
        <v>4873</v>
      </c>
      <c r="AD24" s="26">
        <f>+'Modulo Iva'!AD12</f>
        <v>4873</v>
      </c>
      <c r="AE24" s="26">
        <f>+'Modulo Iva'!AE12</f>
        <v>4873</v>
      </c>
      <c r="AF24" s="26">
        <f>+'Modulo Iva'!AF12</f>
        <v>4873</v>
      </c>
      <c r="AG24" s="26">
        <f>+'Modulo Iva'!AG12</f>
        <v>4873</v>
      </c>
      <c r="AH24" s="26">
        <f>+'Modulo Iva'!AH12</f>
        <v>4873</v>
      </c>
      <c r="AI24" s="26">
        <f>+'Modulo Iva'!AI12</f>
        <v>4873</v>
      </c>
      <c r="AJ24" s="26">
        <f>+'Modulo Iva'!AJ12</f>
        <v>4873</v>
      </c>
      <c r="AK24" s="26">
        <f>+'Modulo Iva'!AK12</f>
        <v>4873</v>
      </c>
      <c r="AL24" s="26">
        <f>+'Modulo Iva'!AL12</f>
        <v>4873</v>
      </c>
      <c r="AM24" s="26">
        <f>+'Modulo Iva'!AM12</f>
        <v>4873</v>
      </c>
      <c r="AO24" s="30">
        <f t="shared" si="17"/>
        <v>53691.999999999985</v>
      </c>
      <c r="AP24" s="30">
        <f t="shared" si="18"/>
        <v>57565.2</v>
      </c>
      <c r="AQ24" s="30">
        <f t="shared" si="19"/>
        <v>58476</v>
      </c>
    </row>
    <row r="25" spans="2:43" x14ac:dyDescent="0.3">
      <c r="B25" t="s">
        <v>313</v>
      </c>
      <c r="D25" s="26">
        <f>+M_Leasing!D38+SP_Iniziale!E67</f>
        <v>0</v>
      </c>
      <c r="E25" s="26">
        <f>+M_Leasing!E38+SP_Iniziale!F67</f>
        <v>0</v>
      </c>
      <c r="F25" s="26">
        <f>+M_Leasing!F38+SP_Iniziale!G67</f>
        <v>0</v>
      </c>
      <c r="G25" s="26">
        <f>+M_Leasing!G38+SP_Iniziale!H67</f>
        <v>0</v>
      </c>
      <c r="H25" s="26">
        <f>+M_Leasing!H38+SP_Iniziale!I67</f>
        <v>0</v>
      </c>
      <c r="I25" s="26">
        <f>+M_Leasing!I38+SP_Iniziale!J67</f>
        <v>0</v>
      </c>
      <c r="J25" s="26">
        <f>+M_Leasing!J38+SP_Iniziale!K67</f>
        <v>0</v>
      </c>
      <c r="K25" s="26">
        <f>+M_Leasing!K38+SP_Iniziale!L67</f>
        <v>0</v>
      </c>
      <c r="L25" s="26">
        <f>+M_Leasing!L38+SP_Iniziale!M67</f>
        <v>0</v>
      </c>
      <c r="M25" s="26">
        <f>+M_Leasing!M38+SP_Iniziale!N67</f>
        <v>0</v>
      </c>
      <c r="N25" s="26">
        <f>+M_Leasing!N38+SP_Iniziale!O67</f>
        <v>0</v>
      </c>
      <c r="O25" s="26">
        <f>+M_Leasing!O38+SP_Iniziale!P67</f>
        <v>0</v>
      </c>
      <c r="P25" s="26">
        <f>+M_Leasing!P38+SP_Iniziale!Q67</f>
        <v>0</v>
      </c>
      <c r="Q25" s="26">
        <f>+M_Leasing!Q38+SP_Iniziale!R67</f>
        <v>0</v>
      </c>
      <c r="R25" s="26">
        <f>+M_Leasing!R38+SP_Iniziale!S67</f>
        <v>0</v>
      </c>
      <c r="S25" s="26">
        <f>+M_Leasing!S38+SP_Iniziale!T67</f>
        <v>0</v>
      </c>
      <c r="T25" s="26">
        <f>+M_Leasing!T38+SP_Iniziale!U67</f>
        <v>0</v>
      </c>
      <c r="U25" s="26">
        <f>+M_Leasing!U38+SP_Iniziale!V67</f>
        <v>0</v>
      </c>
      <c r="V25" s="26">
        <f>+M_Leasing!V38+SP_Iniziale!W67</f>
        <v>0</v>
      </c>
      <c r="W25" s="26">
        <f>+M_Leasing!W38+SP_Iniziale!X67</f>
        <v>0</v>
      </c>
      <c r="X25" s="26">
        <f>+M_Leasing!X38+SP_Iniziale!Y67</f>
        <v>0</v>
      </c>
      <c r="Y25" s="26">
        <f>+M_Leasing!Y38+SP_Iniziale!Z67</f>
        <v>0</v>
      </c>
      <c r="Z25" s="26">
        <f>+M_Leasing!Z38+SP_Iniziale!AA67</f>
        <v>0</v>
      </c>
      <c r="AA25" s="26">
        <f>+M_Leasing!AA38+SP_Iniziale!AB67</f>
        <v>0</v>
      </c>
      <c r="AB25" s="26">
        <f>+M_Leasing!AB38+SP_Iniziale!AC67</f>
        <v>0</v>
      </c>
      <c r="AC25" s="26">
        <f>+M_Leasing!AC38+SP_Iniziale!AD67</f>
        <v>0</v>
      </c>
      <c r="AD25" s="26">
        <f>+M_Leasing!AD38+SP_Iniziale!AE67</f>
        <v>0</v>
      </c>
      <c r="AE25" s="26">
        <f>+M_Leasing!AE38+SP_Iniziale!AF67</f>
        <v>0</v>
      </c>
      <c r="AF25" s="26">
        <f>+M_Leasing!AF38+SP_Iniziale!AG67</f>
        <v>0</v>
      </c>
      <c r="AG25" s="26">
        <f>+M_Leasing!AG38+SP_Iniziale!AH67</f>
        <v>0</v>
      </c>
      <c r="AH25" s="26">
        <f>+M_Leasing!AH38+SP_Iniziale!AI67</f>
        <v>0</v>
      </c>
      <c r="AI25" s="26">
        <f>+M_Leasing!AI38+SP_Iniziale!AJ67</f>
        <v>0</v>
      </c>
      <c r="AJ25" s="26">
        <f>+M_Leasing!AJ38+SP_Iniziale!AK67</f>
        <v>0</v>
      </c>
      <c r="AK25" s="26">
        <f>+M_Leasing!AK38+SP_Iniziale!AL67</f>
        <v>0</v>
      </c>
      <c r="AL25" s="26">
        <f>+M_Leasing!AL38+SP_Iniziale!AM67</f>
        <v>0</v>
      </c>
      <c r="AM25" s="26">
        <f>+M_Leasing!AM38+SP_Iniziale!AN67</f>
        <v>0</v>
      </c>
      <c r="AO25" s="30">
        <f t="shared" si="17"/>
        <v>0</v>
      </c>
      <c r="AP25" s="30">
        <f t="shared" si="18"/>
        <v>0</v>
      </c>
      <c r="AQ25" s="30">
        <f t="shared" si="19"/>
        <v>0</v>
      </c>
    </row>
    <row r="26" spans="2:43" x14ac:dyDescent="0.3">
      <c r="B26" t="s">
        <v>314</v>
      </c>
      <c r="D26" s="26">
        <f>+M_Leasing!D39+SP_Iniziale!E68</f>
        <v>0</v>
      </c>
      <c r="E26" s="26">
        <f>+M_Leasing!E39+SP_Iniziale!F68</f>
        <v>0</v>
      </c>
      <c r="F26" s="26">
        <f>+M_Leasing!F39+SP_Iniziale!G68</f>
        <v>0</v>
      </c>
      <c r="G26" s="26">
        <f>+M_Leasing!G39+SP_Iniziale!H68</f>
        <v>0</v>
      </c>
      <c r="H26" s="26">
        <f>+M_Leasing!H39+SP_Iniziale!I68</f>
        <v>0</v>
      </c>
      <c r="I26" s="26">
        <f>+M_Leasing!I39+SP_Iniziale!J68</f>
        <v>0</v>
      </c>
      <c r="J26" s="26">
        <f>+M_Leasing!J39+SP_Iniziale!K68</f>
        <v>0</v>
      </c>
      <c r="K26" s="26">
        <f>+M_Leasing!K39+SP_Iniziale!L68</f>
        <v>0</v>
      </c>
      <c r="L26" s="26">
        <f>+M_Leasing!L39+SP_Iniziale!M68</f>
        <v>0</v>
      </c>
      <c r="M26" s="26">
        <f>+M_Leasing!M39+SP_Iniziale!N68</f>
        <v>0</v>
      </c>
      <c r="N26" s="26">
        <f>+M_Leasing!N39+SP_Iniziale!O68</f>
        <v>0</v>
      </c>
      <c r="O26" s="26">
        <f>+M_Leasing!O39+SP_Iniziale!P68</f>
        <v>0</v>
      </c>
      <c r="P26" s="26">
        <f>+M_Leasing!P39+SP_Iniziale!Q68</f>
        <v>0</v>
      </c>
      <c r="Q26" s="26">
        <f>+M_Leasing!Q39+SP_Iniziale!R68</f>
        <v>0</v>
      </c>
      <c r="R26" s="26">
        <f>+M_Leasing!R39+SP_Iniziale!S68</f>
        <v>0</v>
      </c>
      <c r="S26" s="26">
        <f>+M_Leasing!S39+SP_Iniziale!T68</f>
        <v>0</v>
      </c>
      <c r="T26" s="26">
        <f>+M_Leasing!T39+SP_Iniziale!U68</f>
        <v>0</v>
      </c>
      <c r="U26" s="26">
        <f>+M_Leasing!U39+SP_Iniziale!V68</f>
        <v>0</v>
      </c>
      <c r="V26" s="26">
        <f>+M_Leasing!V39+SP_Iniziale!W68</f>
        <v>0</v>
      </c>
      <c r="W26" s="26">
        <f>+M_Leasing!W39+SP_Iniziale!X68</f>
        <v>0</v>
      </c>
      <c r="X26" s="26">
        <f>+M_Leasing!X39+SP_Iniziale!Y68</f>
        <v>0</v>
      </c>
      <c r="Y26" s="26">
        <f>+M_Leasing!Y39+SP_Iniziale!Z68</f>
        <v>0</v>
      </c>
      <c r="Z26" s="26">
        <f>+M_Leasing!Z39+SP_Iniziale!AA68</f>
        <v>0</v>
      </c>
      <c r="AA26" s="26">
        <f>+M_Leasing!AA39+SP_Iniziale!AB68</f>
        <v>0</v>
      </c>
      <c r="AB26" s="26">
        <f>+M_Leasing!AB39+SP_Iniziale!AC68</f>
        <v>0</v>
      </c>
      <c r="AC26" s="26">
        <f>+M_Leasing!AC39+SP_Iniziale!AD68</f>
        <v>0</v>
      </c>
      <c r="AD26" s="26">
        <f>+M_Leasing!AD39+SP_Iniziale!AE68</f>
        <v>0</v>
      </c>
      <c r="AE26" s="26">
        <f>+M_Leasing!AE39+SP_Iniziale!AF68</f>
        <v>0</v>
      </c>
      <c r="AF26" s="26">
        <f>+M_Leasing!AF39+SP_Iniziale!AG68</f>
        <v>0</v>
      </c>
      <c r="AG26" s="26">
        <f>+M_Leasing!AG39+SP_Iniziale!AH68</f>
        <v>0</v>
      </c>
      <c r="AH26" s="26">
        <f>+M_Leasing!AH39+SP_Iniziale!AI68</f>
        <v>0</v>
      </c>
      <c r="AI26" s="26">
        <f>+M_Leasing!AI39+SP_Iniziale!AJ68</f>
        <v>0</v>
      </c>
      <c r="AJ26" s="26">
        <f>+M_Leasing!AJ39+SP_Iniziale!AK68</f>
        <v>0</v>
      </c>
      <c r="AK26" s="26">
        <f>+M_Leasing!AK39+SP_Iniziale!AL68</f>
        <v>0</v>
      </c>
      <c r="AL26" s="26">
        <f>+M_Leasing!AL39+SP_Iniziale!AM68</f>
        <v>0</v>
      </c>
      <c r="AM26" s="26">
        <f>+M_Leasing!AM39+SP_Iniziale!AN68</f>
        <v>0</v>
      </c>
      <c r="AO26" s="30">
        <f t="shared" si="17"/>
        <v>0</v>
      </c>
      <c r="AP26" s="30">
        <f t="shared" si="18"/>
        <v>0</v>
      </c>
      <c r="AQ26" s="30">
        <f t="shared" si="19"/>
        <v>0</v>
      </c>
    </row>
    <row r="27" spans="2:43" x14ac:dyDescent="0.3">
      <c r="B27" t="s">
        <v>298</v>
      </c>
      <c r="D27" s="26">
        <f>+M_Leasing!D40</f>
        <v>0</v>
      </c>
      <c r="E27" s="26">
        <f>+M_Leasing!E40</f>
        <v>0.1</v>
      </c>
      <c r="F27" s="26">
        <f>+M_Leasing!F40</f>
        <v>0</v>
      </c>
      <c r="G27" s="26">
        <f>+M_Leasing!G40</f>
        <v>0</v>
      </c>
      <c r="H27" s="26">
        <f>+M_Leasing!H40</f>
        <v>0</v>
      </c>
      <c r="I27" s="26">
        <f>+M_Leasing!I40</f>
        <v>0</v>
      </c>
      <c r="J27" s="26">
        <f>+M_Leasing!J40</f>
        <v>0</v>
      </c>
      <c r="K27" s="26">
        <f>+M_Leasing!K40</f>
        <v>0</v>
      </c>
      <c r="L27" s="26">
        <f>+M_Leasing!L40</f>
        <v>0</v>
      </c>
      <c r="M27" s="26">
        <f>+M_Leasing!M40</f>
        <v>0</v>
      </c>
      <c r="N27" s="26">
        <f>+M_Leasing!N40</f>
        <v>0</v>
      </c>
      <c r="O27" s="26">
        <f>+M_Leasing!O40</f>
        <v>0</v>
      </c>
      <c r="P27" s="26">
        <f>+M_Leasing!P40</f>
        <v>0</v>
      </c>
      <c r="Q27" s="26">
        <f>+M_Leasing!Q40</f>
        <v>0</v>
      </c>
      <c r="R27" s="26">
        <f>+M_Leasing!R40</f>
        <v>0</v>
      </c>
      <c r="S27" s="26">
        <f>+M_Leasing!S40</f>
        <v>0</v>
      </c>
      <c r="T27" s="26">
        <f>+M_Leasing!T40</f>
        <v>0</v>
      </c>
      <c r="U27" s="26">
        <f>+M_Leasing!U40</f>
        <v>0</v>
      </c>
      <c r="V27" s="26">
        <f>+M_Leasing!V40</f>
        <v>0</v>
      </c>
      <c r="W27" s="26">
        <f>+M_Leasing!W40</f>
        <v>0</v>
      </c>
      <c r="X27" s="26">
        <f>+M_Leasing!X40</f>
        <v>0</v>
      </c>
      <c r="Y27" s="26">
        <f>+M_Leasing!Y40</f>
        <v>0</v>
      </c>
      <c r="Z27" s="26">
        <f>+M_Leasing!Z40</f>
        <v>0</v>
      </c>
      <c r="AA27" s="26">
        <f>+M_Leasing!AA40</f>
        <v>0</v>
      </c>
      <c r="AB27" s="26">
        <f>+M_Leasing!AB40</f>
        <v>0</v>
      </c>
      <c r="AC27" s="26">
        <f>+M_Leasing!AC40</f>
        <v>0</v>
      </c>
      <c r="AD27" s="26">
        <f>+M_Leasing!AD40</f>
        <v>0</v>
      </c>
      <c r="AE27" s="26">
        <f>+M_Leasing!AE40</f>
        <v>0</v>
      </c>
      <c r="AF27" s="26">
        <f>+M_Leasing!AF40</f>
        <v>0</v>
      </c>
      <c r="AG27" s="26">
        <f>+M_Leasing!AG40</f>
        <v>0</v>
      </c>
      <c r="AH27" s="26">
        <f>+M_Leasing!AH40</f>
        <v>0</v>
      </c>
      <c r="AI27" s="26">
        <f>+M_Leasing!AI40</f>
        <v>0</v>
      </c>
      <c r="AJ27" s="26">
        <f>+M_Leasing!AJ40</f>
        <v>0</v>
      </c>
      <c r="AK27" s="26">
        <f>+M_Leasing!AK40</f>
        <v>0</v>
      </c>
      <c r="AL27" s="26">
        <f>+M_Leasing!AL40</f>
        <v>0</v>
      </c>
      <c r="AM27" s="26">
        <f>+M_Leasing!AM40</f>
        <v>0</v>
      </c>
      <c r="AO27" s="30">
        <f t="shared" si="17"/>
        <v>0.1</v>
      </c>
      <c r="AP27" s="30">
        <f t="shared" si="18"/>
        <v>0</v>
      </c>
      <c r="AQ27" s="30">
        <f t="shared" si="19"/>
        <v>0</v>
      </c>
    </row>
    <row r="28" spans="2:43" x14ac:dyDescent="0.3">
      <c r="B28" t="s">
        <v>299</v>
      </c>
      <c r="D28" s="26">
        <f>+M_Leasing!D41</f>
        <v>0</v>
      </c>
      <c r="E28" s="26">
        <f>+M_Leasing!E41</f>
        <v>0</v>
      </c>
      <c r="F28" s="26">
        <f>+M_Leasing!F41</f>
        <v>0</v>
      </c>
      <c r="G28" s="26">
        <f>+M_Leasing!G41</f>
        <v>0</v>
      </c>
      <c r="H28" s="26">
        <f>+M_Leasing!H41</f>
        <v>0</v>
      </c>
      <c r="I28" s="26">
        <f>+M_Leasing!I41</f>
        <v>0</v>
      </c>
      <c r="J28" s="26">
        <f>+M_Leasing!J41</f>
        <v>0</v>
      </c>
      <c r="K28" s="26">
        <f>+M_Leasing!K41</f>
        <v>0</v>
      </c>
      <c r="L28" s="26">
        <f>+M_Leasing!L41</f>
        <v>0</v>
      </c>
      <c r="M28" s="26">
        <f>+M_Leasing!M41</f>
        <v>0</v>
      </c>
      <c r="N28" s="26">
        <f>+M_Leasing!N41</f>
        <v>0</v>
      </c>
      <c r="O28" s="26">
        <f>+M_Leasing!O41</f>
        <v>0</v>
      </c>
      <c r="P28" s="26">
        <f>+M_Leasing!P41</f>
        <v>0</v>
      </c>
      <c r="Q28" s="26">
        <f>+M_Leasing!Q41</f>
        <v>0</v>
      </c>
      <c r="R28" s="26">
        <f>+M_Leasing!R41</f>
        <v>0</v>
      </c>
      <c r="S28" s="26">
        <f>+M_Leasing!S41</f>
        <v>0</v>
      </c>
      <c r="T28" s="26">
        <f>+M_Leasing!T41</f>
        <v>0</v>
      </c>
      <c r="U28" s="26">
        <f>+M_Leasing!U41</f>
        <v>0</v>
      </c>
      <c r="V28" s="26">
        <f>+M_Leasing!V41</f>
        <v>0</v>
      </c>
      <c r="W28" s="26">
        <f>+M_Leasing!W41</f>
        <v>0</v>
      </c>
      <c r="X28" s="26">
        <f>+M_Leasing!X41</f>
        <v>0</v>
      </c>
      <c r="Y28" s="26">
        <f>+M_Leasing!Y41</f>
        <v>0</v>
      </c>
      <c r="Z28" s="26">
        <f>+M_Leasing!Z41</f>
        <v>0</v>
      </c>
      <c r="AA28" s="26">
        <f>+M_Leasing!AA41</f>
        <v>0</v>
      </c>
      <c r="AB28" s="26">
        <f>+M_Leasing!AB41</f>
        <v>0</v>
      </c>
      <c r="AC28" s="26">
        <f>+M_Leasing!AC41</f>
        <v>0.1</v>
      </c>
      <c r="AD28" s="26">
        <f>+M_Leasing!AD41</f>
        <v>0</v>
      </c>
      <c r="AE28" s="26">
        <f>+M_Leasing!AE41</f>
        <v>0</v>
      </c>
      <c r="AF28" s="26">
        <f>+M_Leasing!AF41</f>
        <v>0</v>
      </c>
      <c r="AG28" s="26">
        <f>+M_Leasing!AG41</f>
        <v>0</v>
      </c>
      <c r="AH28" s="26">
        <f>+M_Leasing!AH41</f>
        <v>0</v>
      </c>
      <c r="AI28" s="26">
        <f>+M_Leasing!AI41</f>
        <v>0</v>
      </c>
      <c r="AJ28" s="26">
        <f>+M_Leasing!AJ41</f>
        <v>0</v>
      </c>
      <c r="AK28" s="26">
        <f>+M_Leasing!AK41</f>
        <v>0</v>
      </c>
      <c r="AL28" s="26">
        <f>+M_Leasing!AL41</f>
        <v>0</v>
      </c>
      <c r="AM28" s="26">
        <f>+M_Leasing!AM41</f>
        <v>0</v>
      </c>
      <c r="AO28" s="30">
        <f t="shared" si="17"/>
        <v>0</v>
      </c>
      <c r="AP28" s="30">
        <f t="shared" si="18"/>
        <v>0</v>
      </c>
      <c r="AQ28" s="30">
        <f t="shared" si="19"/>
        <v>0.1</v>
      </c>
    </row>
    <row r="29" spans="2:43" x14ac:dyDescent="0.3">
      <c r="B29" t="s">
        <v>315</v>
      </c>
      <c r="D29" s="26">
        <f>+M_Leasing!D63+SP_Iniziale!E69</f>
        <v>10</v>
      </c>
      <c r="E29" s="26">
        <f>+M_Leasing!E63+SP_Iniziale!F69</f>
        <v>10</v>
      </c>
      <c r="F29" s="26">
        <f>+M_Leasing!F63+SP_Iniziale!G69</f>
        <v>10</v>
      </c>
      <c r="G29" s="26">
        <f>+M_Leasing!G63+SP_Iniziale!H69</f>
        <v>10</v>
      </c>
      <c r="H29" s="26">
        <f>+M_Leasing!H63+SP_Iniziale!I69</f>
        <v>10</v>
      </c>
      <c r="I29" s="26">
        <f>+M_Leasing!I63+SP_Iniziale!J69</f>
        <v>10</v>
      </c>
      <c r="J29" s="26">
        <f>+M_Leasing!J63+SP_Iniziale!K69</f>
        <v>10</v>
      </c>
      <c r="K29" s="26">
        <f>+M_Leasing!K63+SP_Iniziale!L69</f>
        <v>10</v>
      </c>
      <c r="L29" s="26">
        <f>+M_Leasing!L63+SP_Iniziale!M69</f>
        <v>10</v>
      </c>
      <c r="M29" s="26">
        <f>+M_Leasing!M63+SP_Iniziale!N69</f>
        <v>10</v>
      </c>
      <c r="N29" s="26">
        <f>+M_Leasing!N63+SP_Iniziale!O69</f>
        <v>10</v>
      </c>
      <c r="O29" s="26">
        <f>+M_Leasing!O63+SP_Iniziale!P69</f>
        <v>10</v>
      </c>
      <c r="P29" s="26">
        <f>+M_Leasing!P63+SP_Iniziale!Q69</f>
        <v>10</v>
      </c>
      <c r="Q29" s="26">
        <f>+M_Leasing!Q63+SP_Iniziale!R69</f>
        <v>10</v>
      </c>
      <c r="R29" s="26">
        <f>+M_Leasing!R63+SP_Iniziale!S69</f>
        <v>10</v>
      </c>
      <c r="S29" s="26">
        <f>+M_Leasing!S63+SP_Iniziale!T69</f>
        <v>10</v>
      </c>
      <c r="T29" s="26">
        <f>+M_Leasing!T63+SP_Iniziale!U69</f>
        <v>10</v>
      </c>
      <c r="U29" s="26">
        <f>+M_Leasing!U63+SP_Iniziale!V69</f>
        <v>10</v>
      </c>
      <c r="V29" s="26">
        <f>+M_Leasing!V63+SP_Iniziale!W69</f>
        <v>10</v>
      </c>
      <c r="W29" s="26">
        <f>+M_Leasing!W63+SP_Iniziale!X69</f>
        <v>10</v>
      </c>
      <c r="X29" s="26">
        <f>+M_Leasing!X63+SP_Iniziale!Y69</f>
        <v>10</v>
      </c>
      <c r="Y29" s="26">
        <f>+M_Leasing!Y63+SP_Iniziale!Z69</f>
        <v>10</v>
      </c>
      <c r="Z29" s="26">
        <f>+M_Leasing!Z63+SP_Iniziale!AA69</f>
        <v>10</v>
      </c>
      <c r="AA29" s="26">
        <f>+M_Leasing!AA63+SP_Iniziale!AB69</f>
        <v>10</v>
      </c>
      <c r="AB29" s="26">
        <f>+M_Leasing!AB63+SP_Iniziale!AC69</f>
        <v>10</v>
      </c>
      <c r="AC29" s="26">
        <f>+M_Leasing!AC63+SP_Iniziale!AD69</f>
        <v>10</v>
      </c>
      <c r="AD29" s="26">
        <f>+M_Leasing!AD63+SP_Iniziale!AE69</f>
        <v>10</v>
      </c>
      <c r="AE29" s="26">
        <f>+M_Leasing!AE63+SP_Iniziale!AF69</f>
        <v>10</v>
      </c>
      <c r="AF29" s="26">
        <f>+M_Leasing!AF63+SP_Iniziale!AG69</f>
        <v>10</v>
      </c>
      <c r="AG29" s="26">
        <f>+M_Leasing!AG63+SP_Iniziale!AH69</f>
        <v>10</v>
      </c>
      <c r="AH29" s="26">
        <f>+M_Leasing!AH63+SP_Iniziale!AI69</f>
        <v>0</v>
      </c>
      <c r="AI29" s="26">
        <f>+M_Leasing!AI63+SP_Iniziale!AJ69</f>
        <v>0</v>
      </c>
      <c r="AJ29" s="26">
        <f>+M_Leasing!AJ63+SP_Iniziale!AK69</f>
        <v>0</v>
      </c>
      <c r="AK29" s="26">
        <f>+M_Leasing!AK63+SP_Iniziale!AL69</f>
        <v>0</v>
      </c>
      <c r="AL29" s="26">
        <f>+M_Leasing!AL63+SP_Iniziale!AM69</f>
        <v>0</v>
      </c>
      <c r="AM29" s="26">
        <f>+M_Leasing!AM63+SP_Iniziale!AN69</f>
        <v>0</v>
      </c>
      <c r="AO29" s="30">
        <f t="shared" si="17"/>
        <v>120</v>
      </c>
      <c r="AP29" s="30">
        <f t="shared" si="18"/>
        <v>120</v>
      </c>
      <c r="AQ29" s="30">
        <f t="shared" si="19"/>
        <v>60</v>
      </c>
    </row>
    <row r="30" spans="2:43" x14ac:dyDescent="0.3">
      <c r="B30" t="s">
        <v>316</v>
      </c>
      <c r="D30" s="26">
        <f>+M_Leasing!D43</f>
        <v>0</v>
      </c>
      <c r="E30" s="26">
        <f>+M_Leasing!E43</f>
        <v>0</v>
      </c>
      <c r="F30" s="26">
        <f>+M_Leasing!F43</f>
        <v>0</v>
      </c>
      <c r="G30" s="26">
        <f>+M_Leasing!G43</f>
        <v>0</v>
      </c>
      <c r="H30" s="26">
        <f>+M_Leasing!H43</f>
        <v>0</v>
      </c>
      <c r="I30" s="26">
        <f>+M_Leasing!I43</f>
        <v>0</v>
      </c>
      <c r="J30" s="26">
        <f>+M_Leasing!J43</f>
        <v>0</v>
      </c>
      <c r="K30" s="26">
        <f>+M_Leasing!K43</f>
        <v>0</v>
      </c>
      <c r="L30" s="26">
        <f>+M_Leasing!L43</f>
        <v>0</v>
      </c>
      <c r="M30" s="26">
        <f>+M_Leasing!M43</f>
        <v>0</v>
      </c>
      <c r="N30" s="26">
        <f>+M_Leasing!N43</f>
        <v>0</v>
      </c>
      <c r="O30" s="26">
        <f>+M_Leasing!O43</f>
        <v>0</v>
      </c>
      <c r="P30" s="26">
        <f>+M_Leasing!P43</f>
        <v>0</v>
      </c>
      <c r="Q30" s="26">
        <f>+M_Leasing!Q43</f>
        <v>0</v>
      </c>
      <c r="R30" s="26">
        <f>+M_Leasing!R43</f>
        <v>0</v>
      </c>
      <c r="S30" s="26">
        <f>+M_Leasing!S43</f>
        <v>0</v>
      </c>
      <c r="T30" s="26">
        <f>+M_Leasing!T43</f>
        <v>0</v>
      </c>
      <c r="U30" s="26">
        <f>+M_Leasing!U43</f>
        <v>0</v>
      </c>
      <c r="V30" s="26">
        <f>+M_Leasing!V43</f>
        <v>0</v>
      </c>
      <c r="W30" s="26">
        <f>+M_Leasing!W43</f>
        <v>0</v>
      </c>
      <c r="X30" s="26">
        <f>+M_Leasing!X43</f>
        <v>0</v>
      </c>
      <c r="Y30" s="26">
        <f>+M_Leasing!Y43</f>
        <v>0</v>
      </c>
      <c r="Z30" s="26">
        <f>+M_Leasing!Z43</f>
        <v>0</v>
      </c>
      <c r="AA30" s="26">
        <f>+M_Leasing!AA43</f>
        <v>0</v>
      </c>
      <c r="AB30" s="26">
        <f>+M_Leasing!AB43</f>
        <v>0</v>
      </c>
      <c r="AC30" s="26">
        <f>+M_Leasing!AC43</f>
        <v>0</v>
      </c>
      <c r="AD30" s="26">
        <f>+M_Leasing!AD43</f>
        <v>0</v>
      </c>
      <c r="AE30" s="26">
        <f>+M_Leasing!AE43</f>
        <v>0</v>
      </c>
      <c r="AF30" s="26">
        <f>+M_Leasing!AF43</f>
        <v>0</v>
      </c>
      <c r="AG30" s="26">
        <f>+M_Leasing!AG43</f>
        <v>0</v>
      </c>
      <c r="AH30" s="26">
        <f>+M_Leasing!AH43</f>
        <v>0</v>
      </c>
      <c r="AI30" s="26">
        <f>+M_Leasing!AI43</f>
        <v>0</v>
      </c>
      <c r="AJ30" s="26">
        <f>+M_Leasing!AJ43</f>
        <v>0</v>
      </c>
      <c r="AK30" s="26">
        <f>+M_Leasing!AK43</f>
        <v>0</v>
      </c>
      <c r="AL30" s="26">
        <f>+M_Leasing!AL43</f>
        <v>0</v>
      </c>
      <c r="AM30" s="26">
        <f>+M_Leasing!AM43</f>
        <v>0</v>
      </c>
      <c r="AO30" s="30">
        <f t="shared" si="17"/>
        <v>0</v>
      </c>
      <c r="AP30" s="30">
        <f t="shared" si="18"/>
        <v>0</v>
      </c>
      <c r="AQ30" s="30">
        <f t="shared" si="19"/>
        <v>0</v>
      </c>
    </row>
    <row r="31" spans="2:43" x14ac:dyDescent="0.3">
      <c r="B31" t="s">
        <v>355</v>
      </c>
      <c r="D31" s="26">
        <f>+'M_Capitale Sociale'!D16</f>
        <v>0</v>
      </c>
      <c r="E31" s="26">
        <f>+'M_Capitale Sociale'!E16</f>
        <v>0</v>
      </c>
      <c r="F31" s="26">
        <f>+'M_Capitale Sociale'!F16</f>
        <v>0</v>
      </c>
      <c r="G31" s="26">
        <f>+'M_Capitale Sociale'!G16</f>
        <v>0</v>
      </c>
      <c r="H31" s="26">
        <f>+'M_Capitale Sociale'!H16</f>
        <v>0</v>
      </c>
      <c r="I31" s="26">
        <f>+'M_Capitale Sociale'!I16</f>
        <v>0</v>
      </c>
      <c r="J31" s="26">
        <f>+'M_Capitale Sociale'!J16</f>
        <v>0</v>
      </c>
      <c r="K31" s="26">
        <f>+'M_Capitale Sociale'!K16</f>
        <v>0</v>
      </c>
      <c r="L31" s="26">
        <f>+'M_Capitale Sociale'!L16</f>
        <v>0</v>
      </c>
      <c r="M31" s="26">
        <f>+'M_Capitale Sociale'!M16</f>
        <v>0</v>
      </c>
      <c r="N31" s="26">
        <f>+'M_Capitale Sociale'!N16</f>
        <v>0</v>
      </c>
      <c r="O31" s="26">
        <f ca="1">+'M_Capitale Sociale'!O16</f>
        <v>0</v>
      </c>
      <c r="P31" s="26">
        <f>+'M_Capitale Sociale'!P16</f>
        <v>0</v>
      </c>
      <c r="Q31" s="26">
        <f>+'M_Capitale Sociale'!Q16</f>
        <v>0</v>
      </c>
      <c r="R31" s="26">
        <f>+'M_Capitale Sociale'!R16</f>
        <v>0</v>
      </c>
      <c r="S31" s="26">
        <f>+'M_Capitale Sociale'!S16</f>
        <v>0</v>
      </c>
      <c r="T31" s="26">
        <f>+'M_Capitale Sociale'!T16</f>
        <v>0</v>
      </c>
      <c r="U31" s="26">
        <f>+'M_Capitale Sociale'!U16</f>
        <v>0</v>
      </c>
      <c r="V31" s="26">
        <f>+'M_Capitale Sociale'!V16</f>
        <v>0</v>
      </c>
      <c r="W31" s="26">
        <f>+'M_Capitale Sociale'!W16</f>
        <v>0</v>
      </c>
      <c r="X31" s="26">
        <f>+'M_Capitale Sociale'!X16</f>
        <v>0</v>
      </c>
      <c r="Y31" s="26">
        <f>+'M_Capitale Sociale'!Y16</f>
        <v>0</v>
      </c>
      <c r="Z31" s="26">
        <f>+'M_Capitale Sociale'!Z16</f>
        <v>0</v>
      </c>
      <c r="AA31" s="26">
        <f ca="1">+'M_Capitale Sociale'!AA16</f>
        <v>0</v>
      </c>
      <c r="AB31" s="26">
        <f>+'M_Capitale Sociale'!AB16</f>
        <v>0</v>
      </c>
      <c r="AC31" s="26">
        <f>+'M_Capitale Sociale'!AC16</f>
        <v>0</v>
      </c>
      <c r="AD31" s="26">
        <f>+'M_Capitale Sociale'!AD16</f>
        <v>0</v>
      </c>
      <c r="AE31" s="26">
        <f>+'M_Capitale Sociale'!AE16</f>
        <v>0</v>
      </c>
      <c r="AF31" s="26">
        <f>+'M_Capitale Sociale'!AF16</f>
        <v>0</v>
      </c>
      <c r="AG31" s="26">
        <f>+'M_Capitale Sociale'!AG16</f>
        <v>0</v>
      </c>
      <c r="AH31" s="26">
        <f>+'M_Capitale Sociale'!AH16</f>
        <v>0</v>
      </c>
      <c r="AI31" s="26">
        <f>+'M_Capitale Sociale'!AI16</f>
        <v>0</v>
      </c>
      <c r="AJ31" s="26">
        <f>+'M_Capitale Sociale'!AJ16</f>
        <v>0</v>
      </c>
      <c r="AK31" s="26">
        <f>+'M_Capitale Sociale'!AK16</f>
        <v>0</v>
      </c>
      <c r="AL31" s="26">
        <f>+'M_Capitale Sociale'!AL16</f>
        <v>0</v>
      </c>
      <c r="AM31" s="26">
        <f ca="1">+'M_Capitale Sociale'!AM16</f>
        <v>0</v>
      </c>
      <c r="AO31" s="30">
        <f t="shared" ca="1" si="17"/>
        <v>0</v>
      </c>
      <c r="AP31" s="30">
        <f t="shared" ca="1" si="18"/>
        <v>0</v>
      </c>
      <c r="AQ31" s="30">
        <f t="shared" ca="1" si="19"/>
        <v>0</v>
      </c>
    </row>
    <row r="32" spans="2:43" x14ac:dyDescent="0.3">
      <c r="B32" t="s">
        <v>378</v>
      </c>
      <c r="D32" s="26"/>
      <c r="E32" s="26">
        <f>+D45</f>
        <v>-1989.6208333333334</v>
      </c>
      <c r="F32" s="26">
        <f t="shared" ref="F32:AM32" si="20">+E45</f>
        <v>-2008.0728757877889</v>
      </c>
      <c r="G32" s="26">
        <f t="shared" si="20"/>
        <v>-2085.9892388053399</v>
      </c>
      <c r="H32" s="26">
        <f t="shared" si="20"/>
        <v>-1892.9559503103176</v>
      </c>
      <c r="I32" s="26">
        <f t="shared" si="20"/>
        <v>-1908.8519671840247</v>
      </c>
      <c r="J32" s="26">
        <f t="shared" si="20"/>
        <v>-1947.1817506540913</v>
      </c>
      <c r="K32" s="26">
        <f t="shared" si="20"/>
        <v>-1962.8518266930323</v>
      </c>
      <c r="L32" s="26">
        <f t="shared" si="20"/>
        <v>-1978.4566107484779</v>
      </c>
      <c r="M32" s="26">
        <f t="shared" si="20"/>
        <v>-1993.9963748703594</v>
      </c>
      <c r="N32" s="26">
        <f t="shared" si="20"/>
        <v>-2009.4713899750661</v>
      </c>
      <c r="O32" s="26">
        <f t="shared" si="20"/>
        <v>-2024.8819258501701</v>
      </c>
      <c r="P32" s="26">
        <f t="shared" ca="1" si="20"/>
        <v>-2040.2282511591277</v>
      </c>
      <c r="Q32" s="26">
        <f t="shared" ca="1" si="20"/>
        <v>-2056.1106334459646</v>
      </c>
      <c r="R32" s="26">
        <f t="shared" ca="1" si="20"/>
        <v>-2106.7068391399393</v>
      </c>
      <c r="S32" s="26">
        <f t="shared" ca="1" si="20"/>
        <v>-2105.27922731019</v>
      </c>
      <c r="T32" s="26">
        <f t="shared" ca="1" si="20"/>
        <v>-1853.8575638630639</v>
      </c>
      <c r="U32" s="26">
        <f t="shared" ca="1" si="20"/>
        <v>-1840.5668240136345</v>
      </c>
      <c r="V32" s="26">
        <f t="shared" ca="1" si="20"/>
        <v>-1917.1641077538941</v>
      </c>
      <c r="W32" s="26">
        <f t="shared" ca="1" si="20"/>
        <v>-1903.6095906382525</v>
      </c>
      <c r="X32" s="26">
        <f t="shared" ca="1" si="20"/>
        <v>-1890.1115506772596</v>
      </c>
      <c r="Y32" s="26">
        <f t="shared" ca="1" si="20"/>
        <v>-1876.669752549438</v>
      </c>
      <c r="Z32" s="26">
        <f t="shared" ca="1" si="20"/>
        <v>-1863.2839619138151</v>
      </c>
      <c r="AA32" s="26">
        <f t="shared" ca="1" si="20"/>
        <v>-1868.7181784802622</v>
      </c>
      <c r="AB32" s="26">
        <f t="shared" ca="1" si="20"/>
        <v>-1855.365519403261</v>
      </c>
      <c r="AC32" s="26">
        <f t="shared" ca="1" si="20"/>
        <v>-1842.6744964057473</v>
      </c>
      <c r="AD32" s="26">
        <f t="shared" ca="1" si="20"/>
        <v>-1894.5419094156402</v>
      </c>
      <c r="AE32" s="26">
        <f t="shared" ca="1" si="20"/>
        <v>-1881.9068214597416</v>
      </c>
      <c r="AF32" s="26">
        <f t="shared" ca="1" si="20"/>
        <v>-1869.3243797036594</v>
      </c>
      <c r="AG32" s="26">
        <f t="shared" ca="1" si="20"/>
        <v>-1856.7943647882275</v>
      </c>
      <c r="AH32" s="26">
        <f t="shared" ca="1" si="20"/>
        <v>-1921.1773658963004</v>
      </c>
      <c r="AI32" s="26">
        <f t="shared" ca="1" si="20"/>
        <v>-1908.3896302050659</v>
      </c>
      <c r="AJ32" s="26">
        <f t="shared" ca="1" si="20"/>
        <v>-1895.655176745878</v>
      </c>
      <c r="AK32" s="26">
        <f t="shared" ca="1" si="20"/>
        <v>-1882.9737835094368</v>
      </c>
      <c r="AL32" s="26">
        <f t="shared" ca="1" si="20"/>
        <v>-1870.3452294114807</v>
      </c>
      <c r="AM32" s="26">
        <f t="shared" ca="1" si="20"/>
        <v>-1881.6945249370274</v>
      </c>
      <c r="AO32" s="30">
        <f t="shared" si="17"/>
        <v>-21802.330744212006</v>
      </c>
      <c r="AP32" s="30">
        <f t="shared" ca="1" si="18"/>
        <v>-23322.306480944841</v>
      </c>
      <c r="AQ32" s="30">
        <f t="shared" ca="1" si="19"/>
        <v>-22560.843201881464</v>
      </c>
    </row>
    <row r="34" spans="2:43" x14ac:dyDescent="0.3">
      <c r="B34" s="17" t="s">
        <v>111</v>
      </c>
      <c r="C34" s="17"/>
      <c r="D34" s="27">
        <f>SUM(D17:D33)</f>
        <v>27510</v>
      </c>
      <c r="E34" s="27">
        <f>SUM(E17:E33)</f>
        <v>102638.49018906929</v>
      </c>
      <c r="F34" s="27">
        <f t="shared" ref="F34:AA34" si="21">SUM(F17:F33)</f>
        <v>116909.9271242122</v>
      </c>
      <c r="G34" s="27">
        <f t="shared" si="21"/>
        <v>101882.01076119466</v>
      </c>
      <c r="H34" s="27">
        <f t="shared" si="21"/>
        <v>102025.04404968968</v>
      </c>
      <c r="I34" s="27">
        <f t="shared" si="21"/>
        <v>107409.14803281598</v>
      </c>
      <c r="J34" s="27">
        <f t="shared" si="21"/>
        <v>101970.8182493459</v>
      </c>
      <c r="K34" s="27">
        <f t="shared" si="21"/>
        <v>101955.14817330697</v>
      </c>
      <c r="L34" s="27">
        <f t="shared" si="21"/>
        <v>101939.54338925153</v>
      </c>
      <c r="M34" s="27">
        <f t="shared" si="21"/>
        <v>101924.00362512964</v>
      </c>
      <c r="N34" s="27">
        <f t="shared" si="21"/>
        <v>101908.52861002494</v>
      </c>
      <c r="O34" s="27">
        <f t="shared" ca="1" si="21"/>
        <v>101893.11807414982</v>
      </c>
      <c r="P34" s="27">
        <f t="shared" ca="1" si="21"/>
        <v>102021.77174884087</v>
      </c>
      <c r="Q34" s="27">
        <f t="shared" ca="1" si="21"/>
        <v>131398.08936655402</v>
      </c>
      <c r="R34" s="27">
        <f t="shared" ca="1" si="21"/>
        <v>118912.37316086005</v>
      </c>
      <c r="S34" s="27">
        <f t="shared" ca="1" si="21"/>
        <v>118913.80077268979</v>
      </c>
      <c r="T34" s="27">
        <f t="shared" ca="1" si="21"/>
        <v>116065.22243613693</v>
      </c>
      <c r="U34" s="27">
        <f t="shared" ca="1" si="21"/>
        <v>137638.34809766224</v>
      </c>
      <c r="V34" s="27">
        <f t="shared" ca="1" si="21"/>
        <v>116001.91589224609</v>
      </c>
      <c r="W34" s="27">
        <f t="shared" ca="1" si="21"/>
        <v>116015.47040936173</v>
      </c>
      <c r="X34" s="27">
        <f t="shared" ca="1" si="21"/>
        <v>116028.96844932273</v>
      </c>
      <c r="Y34" s="27">
        <f t="shared" ca="1" si="21"/>
        <v>116042.41024745055</v>
      </c>
      <c r="Z34" s="27">
        <f t="shared" ca="1" si="21"/>
        <v>120559.21197594727</v>
      </c>
      <c r="AA34" s="27">
        <f t="shared" ca="1" si="21"/>
        <v>116050.36182151972</v>
      </c>
      <c r="AB34" s="27">
        <f ca="1">SUM(AB17:AB33)</f>
        <v>116209.15448059673</v>
      </c>
      <c r="AC34" s="27">
        <f t="shared" ref="AC34" ca="1" si="22">SUM(AC17:AC33)</f>
        <v>131703.17912237425</v>
      </c>
      <c r="AD34" s="27">
        <f t="shared" ref="AD34" ca="1" si="23">SUM(AD17:AD33)</f>
        <v>116222.57889058435</v>
      </c>
      <c r="AE34" s="27">
        <f t="shared" ref="AE34" ca="1" si="24">SUM(AE17:AE33)</f>
        <v>116235.21397854025</v>
      </c>
      <c r="AF34" s="27">
        <f t="shared" ref="AF34" ca="1" si="25">SUM(AF17:AF33)</f>
        <v>116247.79642029633</v>
      </c>
      <c r="AG34" s="27">
        <f t="shared" ref="AG34" ca="1" si="26">SUM(AG17:AG33)</f>
        <v>134706.92026593746</v>
      </c>
      <c r="AH34" s="27">
        <f t="shared" ref="AH34" ca="1" si="27">SUM(AH17:AH33)</f>
        <v>116185.94343410368</v>
      </c>
      <c r="AI34" s="27">
        <f t="shared" ref="AI34" ca="1" si="28">SUM(AI17:AI33)</f>
        <v>116198.73116979492</v>
      </c>
      <c r="AJ34" s="27">
        <f t="shared" ref="AJ34" ca="1" si="29">SUM(AJ17:AJ33)</f>
        <v>116211.46562325412</v>
      </c>
      <c r="AK34" s="27">
        <f t="shared" ref="AK34" ca="1" si="30">SUM(AK17:AK33)</f>
        <v>116224.14701649055</v>
      </c>
      <c r="AL34" s="27">
        <f t="shared" ref="AL34" ca="1" si="31">SUM(AL17:AL33)</f>
        <v>121978.83092613118</v>
      </c>
      <c r="AM34" s="27">
        <f t="shared" ref="AM34:AQ34" ca="1" si="32">SUM(AM17:AM33)</f>
        <v>116225.42627506296</v>
      </c>
      <c r="AO34" s="27">
        <f t="shared" ca="1" si="32"/>
        <v>1169965.7802781907</v>
      </c>
      <c r="AP34" s="27">
        <f t="shared" ca="1" si="32"/>
        <v>1425647.9443785918</v>
      </c>
      <c r="AQ34" s="27">
        <f t="shared" ca="1" si="32"/>
        <v>1434349.3876031667</v>
      </c>
    </row>
    <row r="36" spans="2:43" x14ac:dyDescent="0.3">
      <c r="B36" s="21" t="s">
        <v>133</v>
      </c>
      <c r="C36" s="21"/>
      <c r="D36" s="22">
        <f>+D15-D34</f>
        <v>-27509</v>
      </c>
      <c r="E36" s="22">
        <f>+E15-E34</f>
        <v>-4428.4901890692854</v>
      </c>
      <c r="F36" s="22">
        <f t="shared" ref="F36:AA36" si="33">+F15-F34</f>
        <v>-18699.927124212205</v>
      </c>
      <c r="G36" s="22">
        <f t="shared" si="33"/>
        <v>46327.989238805341</v>
      </c>
      <c r="H36" s="22">
        <f t="shared" si="33"/>
        <v>-3815.0440496896772</v>
      </c>
      <c r="I36" s="22">
        <f t="shared" si="33"/>
        <v>-9199.1480328159814</v>
      </c>
      <c r="J36" s="22">
        <f t="shared" si="33"/>
        <v>-3760.8182493459026</v>
      </c>
      <c r="K36" s="22">
        <f t="shared" si="33"/>
        <v>-3745.1481733069668</v>
      </c>
      <c r="L36" s="22">
        <f t="shared" si="33"/>
        <v>-3729.5433892515284</v>
      </c>
      <c r="M36" s="22">
        <f t="shared" si="33"/>
        <v>-3714.0036251296406</v>
      </c>
      <c r="N36" s="22">
        <f t="shared" si="33"/>
        <v>-3698.5286100249359</v>
      </c>
      <c r="O36" s="22">
        <f t="shared" ca="1" si="33"/>
        <v>-3683.1180741498247</v>
      </c>
      <c r="P36" s="22">
        <f t="shared" ca="1" si="33"/>
        <v>-3811.7717488408671</v>
      </c>
      <c r="Q36" s="22">
        <f t="shared" ca="1" si="33"/>
        <v>-12143.089366554021</v>
      </c>
      <c r="R36" s="22">
        <f t="shared" ca="1" si="33"/>
        <v>342.62683913994988</v>
      </c>
      <c r="S36" s="22">
        <f t="shared" ca="1" si="33"/>
        <v>60341.199227310208</v>
      </c>
      <c r="T36" s="22">
        <f t="shared" ca="1" si="33"/>
        <v>3189.7775638630701</v>
      </c>
      <c r="U36" s="22">
        <f t="shared" ca="1" si="33"/>
        <v>-18383.348097662238</v>
      </c>
      <c r="V36" s="22">
        <f t="shared" ca="1" si="33"/>
        <v>3253.084107753908</v>
      </c>
      <c r="W36" s="22">
        <f t="shared" ca="1" si="33"/>
        <v>3239.5295906382671</v>
      </c>
      <c r="X36" s="22">
        <f t="shared" ca="1" si="33"/>
        <v>3226.0315506772749</v>
      </c>
      <c r="Y36" s="22">
        <f t="shared" ca="1" si="33"/>
        <v>3212.5897525494511</v>
      </c>
      <c r="Z36" s="22">
        <f t="shared" ca="1" si="33"/>
        <v>-1304.2119759472698</v>
      </c>
      <c r="AA36" s="22">
        <f t="shared" ca="1" si="33"/>
        <v>3204.6381784802797</v>
      </c>
      <c r="AB36" s="22">
        <f ca="1">+AB15-AB34</f>
        <v>3045.8455194032722</v>
      </c>
      <c r="AC36" s="22">
        <f t="shared" ref="AC36:AM36" ca="1" si="34">+AC15-AC34</f>
        <v>-12448.179122374248</v>
      </c>
      <c r="AD36" s="22">
        <f t="shared" ca="1" si="34"/>
        <v>3032.421109415649</v>
      </c>
      <c r="AE36" s="22">
        <f t="shared" ca="1" si="34"/>
        <v>3019.7860214597458</v>
      </c>
      <c r="AF36" s="22">
        <f t="shared" ca="1" si="34"/>
        <v>3007.203579703666</v>
      </c>
      <c r="AG36" s="22">
        <f t="shared" ca="1" si="34"/>
        <v>-15451.920265937457</v>
      </c>
      <c r="AH36" s="22">
        <f t="shared" ca="1" si="34"/>
        <v>3069.0565658963169</v>
      </c>
      <c r="AI36" s="22">
        <f t="shared" ca="1" si="34"/>
        <v>3056.268830205081</v>
      </c>
      <c r="AJ36" s="22">
        <f t="shared" ca="1" si="34"/>
        <v>3043.5343767458835</v>
      </c>
      <c r="AK36" s="22">
        <f t="shared" ca="1" si="34"/>
        <v>3030.8529835094523</v>
      </c>
      <c r="AL36" s="22">
        <f t="shared" ca="1" si="34"/>
        <v>-2723.8309261311806</v>
      </c>
      <c r="AM36" s="22">
        <f t="shared" ca="1" si="34"/>
        <v>3029.5737249370432</v>
      </c>
      <c r="AO36" s="22">
        <f t="shared" ref="AO36:AQ36" ca="1" si="35">+AO15-AO34</f>
        <v>-39654.780278190738</v>
      </c>
      <c r="AP36" s="22">
        <f t="shared" ca="1" si="35"/>
        <v>44367.055621408159</v>
      </c>
      <c r="AQ36" s="22">
        <f t="shared" ca="1" si="35"/>
        <v>-3289.387603166746</v>
      </c>
    </row>
    <row r="38" spans="2:43" x14ac:dyDescent="0.3">
      <c r="B38" t="s">
        <v>134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2:43" x14ac:dyDescent="0.3">
      <c r="B39" t="s">
        <v>135</v>
      </c>
      <c r="C39" s="26">
        <f>+SP_Iniziale!D11-SP_Iniziale!D51</f>
        <v>-450000</v>
      </c>
      <c r="D39" s="30">
        <f>+C39+D36</f>
        <v>-477509</v>
      </c>
      <c r="E39" s="30">
        <f>+D39+E36</f>
        <v>-481937.4901890693</v>
      </c>
      <c r="F39" s="30">
        <f t="shared" ref="F39:AA39" si="36">+E39+F36</f>
        <v>-500637.4173132815</v>
      </c>
      <c r="G39" s="30">
        <f t="shared" si="36"/>
        <v>-454309.42807447619</v>
      </c>
      <c r="H39" s="30">
        <f t="shared" si="36"/>
        <v>-458124.47212416586</v>
      </c>
      <c r="I39" s="30">
        <f t="shared" si="36"/>
        <v>-467323.62015698187</v>
      </c>
      <c r="J39" s="30">
        <f t="shared" si="36"/>
        <v>-471084.43840632774</v>
      </c>
      <c r="K39" s="30">
        <f t="shared" si="36"/>
        <v>-474829.58657963469</v>
      </c>
      <c r="L39" s="30">
        <f t="shared" si="36"/>
        <v>-478559.12996888621</v>
      </c>
      <c r="M39" s="30">
        <f t="shared" si="36"/>
        <v>-482273.13359401585</v>
      </c>
      <c r="N39" s="30">
        <f t="shared" si="36"/>
        <v>-485971.6622040408</v>
      </c>
      <c r="O39" s="30">
        <f t="shared" ca="1" si="36"/>
        <v>-489654.78027819062</v>
      </c>
      <c r="P39" s="30">
        <f t="shared" ca="1" si="36"/>
        <v>-493466.55202703149</v>
      </c>
      <c r="Q39" s="30">
        <f t="shared" ca="1" si="36"/>
        <v>-505609.64139358548</v>
      </c>
      <c r="R39" s="30">
        <f t="shared" ca="1" si="36"/>
        <v>-505267.01455444552</v>
      </c>
      <c r="S39" s="30">
        <f t="shared" ca="1" si="36"/>
        <v>-444925.81532713532</v>
      </c>
      <c r="T39" s="30">
        <f t="shared" ca="1" si="36"/>
        <v>-441736.03776327224</v>
      </c>
      <c r="U39" s="30">
        <f t="shared" ca="1" si="36"/>
        <v>-460119.3858609345</v>
      </c>
      <c r="V39" s="30">
        <f t="shared" ca="1" si="36"/>
        <v>-456866.30175318057</v>
      </c>
      <c r="W39" s="30">
        <f t="shared" ca="1" si="36"/>
        <v>-453626.77216254233</v>
      </c>
      <c r="X39" s="30">
        <f t="shared" ca="1" si="36"/>
        <v>-450400.74061186507</v>
      </c>
      <c r="Y39" s="30">
        <f t="shared" ca="1" si="36"/>
        <v>-447188.15085931565</v>
      </c>
      <c r="Z39" s="30">
        <f t="shared" ca="1" si="36"/>
        <v>-448492.3628352629</v>
      </c>
      <c r="AA39" s="30">
        <f t="shared" ca="1" si="36"/>
        <v>-445287.72465678264</v>
      </c>
      <c r="AB39" s="30">
        <f ca="1">+AA39+AB36</f>
        <v>-442241.87913737935</v>
      </c>
      <c r="AC39" s="30">
        <f t="shared" ref="AC39:AM39" ca="1" si="37">+AB39+AC36</f>
        <v>-454690.05825975363</v>
      </c>
      <c r="AD39" s="30">
        <f t="shared" ca="1" si="37"/>
        <v>-451657.63715033798</v>
      </c>
      <c r="AE39" s="30">
        <f t="shared" ca="1" si="37"/>
        <v>-448637.85112887825</v>
      </c>
      <c r="AF39" s="30">
        <f t="shared" ca="1" si="37"/>
        <v>-445630.64754917461</v>
      </c>
      <c r="AG39" s="30">
        <f t="shared" ca="1" si="37"/>
        <v>-461082.56781511207</v>
      </c>
      <c r="AH39" s="30">
        <f t="shared" ca="1" si="37"/>
        <v>-458013.51124921575</v>
      </c>
      <c r="AI39" s="30">
        <f t="shared" ca="1" si="37"/>
        <v>-454957.24241901067</v>
      </c>
      <c r="AJ39" s="30">
        <f t="shared" ca="1" si="37"/>
        <v>-451913.7080422648</v>
      </c>
      <c r="AK39" s="30">
        <f t="shared" ca="1" si="37"/>
        <v>-448882.85505875538</v>
      </c>
      <c r="AL39" s="30">
        <f t="shared" ca="1" si="37"/>
        <v>-451606.68598488654</v>
      </c>
      <c r="AM39" s="30">
        <f t="shared" ca="1" si="37"/>
        <v>-448577.1122599495</v>
      </c>
      <c r="AO39" s="30"/>
      <c r="AP39" s="30"/>
      <c r="AQ39" s="30"/>
    </row>
    <row r="41" spans="2:43" x14ac:dyDescent="0.3">
      <c r="B41" t="s">
        <v>375</v>
      </c>
      <c r="C41" s="234">
        <v>0.02</v>
      </c>
    </row>
    <row r="42" spans="2:43" x14ac:dyDescent="0.3">
      <c r="B42" t="s">
        <v>376</v>
      </c>
      <c r="C42" s="234">
        <v>0.05</v>
      </c>
    </row>
    <row r="44" spans="2:43" x14ac:dyDescent="0.3">
      <c r="B44" t="s">
        <v>377</v>
      </c>
      <c r="D44" s="30">
        <f>+(IF(D39&gt;0,$C$41*D39,0))/12</f>
        <v>0</v>
      </c>
      <c r="E44" s="30">
        <f t="shared" ref="E44:AM44" si="38">+(IF(E39&gt;0,$C$41*E39,0))/12</f>
        <v>0</v>
      </c>
      <c r="F44" s="30">
        <f t="shared" si="38"/>
        <v>0</v>
      </c>
      <c r="G44" s="30">
        <f t="shared" si="38"/>
        <v>0</v>
      </c>
      <c r="H44" s="30">
        <f t="shared" si="38"/>
        <v>0</v>
      </c>
      <c r="I44" s="30">
        <f t="shared" si="38"/>
        <v>0</v>
      </c>
      <c r="J44" s="30">
        <f t="shared" si="38"/>
        <v>0</v>
      </c>
      <c r="K44" s="30">
        <f t="shared" si="38"/>
        <v>0</v>
      </c>
      <c r="L44" s="30">
        <f t="shared" si="38"/>
        <v>0</v>
      </c>
      <c r="M44" s="30">
        <f t="shared" si="38"/>
        <v>0</v>
      </c>
      <c r="N44" s="30">
        <f t="shared" si="38"/>
        <v>0</v>
      </c>
      <c r="O44" s="30">
        <f t="shared" ca="1" si="38"/>
        <v>0</v>
      </c>
      <c r="P44" s="30">
        <f t="shared" ca="1" si="38"/>
        <v>0</v>
      </c>
      <c r="Q44" s="30">
        <f t="shared" ca="1" si="38"/>
        <v>0</v>
      </c>
      <c r="R44" s="30">
        <f t="shared" ca="1" si="38"/>
        <v>0</v>
      </c>
      <c r="S44" s="30">
        <f t="shared" ca="1" si="38"/>
        <v>0</v>
      </c>
      <c r="T44" s="30">
        <f t="shared" ca="1" si="38"/>
        <v>0</v>
      </c>
      <c r="U44" s="30">
        <f t="shared" ca="1" si="38"/>
        <v>0</v>
      </c>
      <c r="V44" s="30">
        <f t="shared" ca="1" si="38"/>
        <v>0</v>
      </c>
      <c r="W44" s="30">
        <f t="shared" ca="1" si="38"/>
        <v>0</v>
      </c>
      <c r="X44" s="30">
        <f t="shared" ca="1" si="38"/>
        <v>0</v>
      </c>
      <c r="Y44" s="30">
        <f t="shared" ca="1" si="38"/>
        <v>0</v>
      </c>
      <c r="Z44" s="30">
        <f t="shared" ca="1" si="38"/>
        <v>0</v>
      </c>
      <c r="AA44" s="30">
        <f t="shared" ca="1" si="38"/>
        <v>0</v>
      </c>
      <c r="AB44" s="30">
        <f t="shared" ca="1" si="38"/>
        <v>0</v>
      </c>
      <c r="AC44" s="30">
        <f t="shared" ca="1" si="38"/>
        <v>0</v>
      </c>
      <c r="AD44" s="30">
        <f t="shared" ca="1" si="38"/>
        <v>0</v>
      </c>
      <c r="AE44" s="30">
        <f t="shared" ca="1" si="38"/>
        <v>0</v>
      </c>
      <c r="AF44" s="30">
        <f t="shared" ca="1" si="38"/>
        <v>0</v>
      </c>
      <c r="AG44" s="30">
        <f t="shared" ca="1" si="38"/>
        <v>0</v>
      </c>
      <c r="AH44" s="30">
        <f t="shared" ca="1" si="38"/>
        <v>0</v>
      </c>
      <c r="AI44" s="30">
        <f t="shared" ca="1" si="38"/>
        <v>0</v>
      </c>
      <c r="AJ44" s="30">
        <f t="shared" ca="1" si="38"/>
        <v>0</v>
      </c>
      <c r="AK44" s="30">
        <f t="shared" ca="1" si="38"/>
        <v>0</v>
      </c>
      <c r="AL44" s="30">
        <f t="shared" ca="1" si="38"/>
        <v>0</v>
      </c>
      <c r="AM44" s="30">
        <f t="shared" ca="1" si="38"/>
        <v>0</v>
      </c>
    </row>
    <row r="45" spans="2:43" x14ac:dyDescent="0.3">
      <c r="B45" t="s">
        <v>287</v>
      </c>
      <c r="D45" s="30">
        <f>+(IF(D39&lt;0,$C$42*D39,0))/12</f>
        <v>-1989.6208333333334</v>
      </c>
      <c r="E45" s="30">
        <f t="shared" ref="E45:AM45" si="39">+(IF(E39&lt;0,$C$42*E39,0))/12</f>
        <v>-2008.0728757877889</v>
      </c>
      <c r="F45" s="30">
        <f t="shared" si="39"/>
        <v>-2085.9892388053399</v>
      </c>
      <c r="G45" s="30">
        <f t="shared" si="39"/>
        <v>-1892.9559503103176</v>
      </c>
      <c r="H45" s="30">
        <f t="shared" si="39"/>
        <v>-1908.8519671840247</v>
      </c>
      <c r="I45" s="30">
        <f t="shared" si="39"/>
        <v>-1947.1817506540913</v>
      </c>
      <c r="J45" s="30">
        <f t="shared" si="39"/>
        <v>-1962.8518266930323</v>
      </c>
      <c r="K45" s="30">
        <f t="shared" si="39"/>
        <v>-1978.4566107484779</v>
      </c>
      <c r="L45" s="30">
        <f t="shared" si="39"/>
        <v>-1993.9963748703594</v>
      </c>
      <c r="M45" s="30">
        <f t="shared" si="39"/>
        <v>-2009.4713899750661</v>
      </c>
      <c r="N45" s="30">
        <f t="shared" si="39"/>
        <v>-2024.8819258501701</v>
      </c>
      <c r="O45" s="30">
        <f t="shared" ca="1" si="39"/>
        <v>-2040.2282511591277</v>
      </c>
      <c r="P45" s="30">
        <f t="shared" ca="1" si="39"/>
        <v>-2056.1106334459646</v>
      </c>
      <c r="Q45" s="30">
        <f t="shared" ca="1" si="39"/>
        <v>-2106.7068391399393</v>
      </c>
      <c r="R45" s="30">
        <f t="shared" ca="1" si="39"/>
        <v>-2105.27922731019</v>
      </c>
      <c r="S45" s="30">
        <f t="shared" ca="1" si="39"/>
        <v>-1853.8575638630639</v>
      </c>
      <c r="T45" s="30">
        <f t="shared" ca="1" si="39"/>
        <v>-1840.5668240136345</v>
      </c>
      <c r="U45" s="30">
        <f t="shared" ca="1" si="39"/>
        <v>-1917.1641077538941</v>
      </c>
      <c r="V45" s="30">
        <f t="shared" ca="1" si="39"/>
        <v>-1903.6095906382525</v>
      </c>
      <c r="W45" s="30">
        <f t="shared" ca="1" si="39"/>
        <v>-1890.1115506772596</v>
      </c>
      <c r="X45" s="30">
        <f t="shared" ca="1" si="39"/>
        <v>-1876.669752549438</v>
      </c>
      <c r="Y45" s="30">
        <f t="shared" ca="1" si="39"/>
        <v>-1863.2839619138151</v>
      </c>
      <c r="Z45" s="30">
        <f t="shared" ca="1" si="39"/>
        <v>-1868.7181784802622</v>
      </c>
      <c r="AA45" s="30">
        <f t="shared" ca="1" si="39"/>
        <v>-1855.365519403261</v>
      </c>
      <c r="AB45" s="30">
        <f t="shared" ca="1" si="39"/>
        <v>-1842.6744964057473</v>
      </c>
      <c r="AC45" s="30">
        <f t="shared" ca="1" si="39"/>
        <v>-1894.5419094156402</v>
      </c>
      <c r="AD45" s="30">
        <f t="shared" ca="1" si="39"/>
        <v>-1881.9068214597416</v>
      </c>
      <c r="AE45" s="30">
        <f t="shared" ca="1" si="39"/>
        <v>-1869.3243797036594</v>
      </c>
      <c r="AF45" s="30">
        <f t="shared" ca="1" si="39"/>
        <v>-1856.7943647882275</v>
      </c>
      <c r="AG45" s="30">
        <f t="shared" ca="1" si="39"/>
        <v>-1921.1773658963004</v>
      </c>
      <c r="AH45" s="30">
        <f t="shared" ca="1" si="39"/>
        <v>-1908.3896302050659</v>
      </c>
      <c r="AI45" s="30">
        <f t="shared" ca="1" si="39"/>
        <v>-1895.655176745878</v>
      </c>
      <c r="AJ45" s="30">
        <f t="shared" ca="1" si="39"/>
        <v>-1882.9737835094368</v>
      </c>
      <c r="AK45" s="30">
        <f t="shared" ca="1" si="39"/>
        <v>-1870.3452294114807</v>
      </c>
      <c r="AL45" s="30">
        <f t="shared" ca="1" si="39"/>
        <v>-1881.6945249370274</v>
      </c>
      <c r="AM45" s="30">
        <f t="shared" ca="1" si="39"/>
        <v>-1869.071301083123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14"/>
  <sheetViews>
    <sheetView showGridLines="0" topLeftCell="A62" workbookViewId="0">
      <selection activeCell="D29" sqref="D29"/>
    </sheetView>
  </sheetViews>
  <sheetFormatPr defaultRowHeight="14.4" x14ac:dyDescent="0.3"/>
  <cols>
    <col min="1" max="1" width="10.5546875" style="16" customWidth="1"/>
    <col min="2" max="2" width="8" customWidth="1"/>
    <col min="3" max="3" width="55.6640625" bestFit="1" customWidth="1"/>
    <col min="4" max="4" width="14" customWidth="1"/>
    <col min="5" max="5" width="13.33203125" customWidth="1"/>
    <col min="6" max="6" width="14.33203125" customWidth="1"/>
    <col min="7" max="7" width="12" customWidth="1"/>
    <col min="8" max="8" width="11.44140625" bestFit="1" customWidth="1"/>
    <col min="9" max="9" width="10.6640625" bestFit="1" customWidth="1"/>
    <col min="10" max="10" width="9.5546875" bestFit="1" customWidth="1"/>
    <col min="11" max="12" width="11.5546875" bestFit="1" customWidth="1"/>
    <col min="13" max="14" width="9.5546875" bestFit="1" customWidth="1"/>
    <col min="15" max="15" width="12.6640625" bestFit="1" customWidth="1"/>
    <col min="16" max="20" width="9.5546875" bestFit="1" customWidth="1"/>
    <col min="21" max="21" width="11.109375" bestFit="1" customWidth="1"/>
    <col min="22" max="25" width="9.5546875" bestFit="1" customWidth="1"/>
    <col min="26" max="26" width="11.109375" bestFit="1" customWidth="1"/>
    <col min="27" max="27" width="10.5546875" bestFit="1" customWidth="1"/>
    <col min="28" max="32" width="9.5546875" bestFit="1" customWidth="1"/>
    <col min="33" max="33" width="11.109375" bestFit="1" customWidth="1"/>
    <col min="34" max="37" width="9.5546875" bestFit="1" customWidth="1"/>
    <col min="38" max="38" width="11.109375" bestFit="1" customWidth="1"/>
    <col min="39" max="39" width="10.5546875" bestFit="1" customWidth="1"/>
  </cols>
  <sheetData>
    <row r="1" spans="1:84" s="16" customFormat="1" ht="11.7" customHeight="1" x14ac:dyDescent="0.25"/>
    <row r="2" spans="1:84" s="16" customFormat="1" ht="11.7" customHeight="1" x14ac:dyDescent="0.25"/>
    <row r="3" spans="1:84" s="16" customFormat="1" ht="11.7" customHeight="1" x14ac:dyDescent="0.25"/>
    <row r="4" spans="1:84" s="16" customFormat="1" ht="12" x14ac:dyDescent="0.25"/>
    <row r="5" spans="1:84" s="16" customFormat="1" ht="12" x14ac:dyDescent="0.25"/>
    <row r="6" spans="1:84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</row>
    <row r="7" spans="1:84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</row>
    <row r="8" spans="1:84" x14ac:dyDescent="0.3">
      <c r="B8" s="7"/>
      <c r="C8" s="17" t="s">
        <v>53</v>
      </c>
      <c r="D8" s="18">
        <v>42735</v>
      </c>
      <c r="E8" s="18">
        <f>+SPm!D6</f>
        <v>42766</v>
      </c>
      <c r="F8" s="18">
        <f>+SPm!E6</f>
        <v>42794</v>
      </c>
      <c r="G8" s="18">
        <f>+SPm!F6</f>
        <v>42825</v>
      </c>
      <c r="H8" s="18">
        <f>+SPm!G6</f>
        <v>42855</v>
      </c>
      <c r="I8" s="18">
        <f>+SPm!H6</f>
        <v>42886</v>
      </c>
      <c r="J8" s="18">
        <f>+SPm!I6</f>
        <v>42916</v>
      </c>
      <c r="K8" s="18">
        <f>+SPm!J6</f>
        <v>42947</v>
      </c>
      <c r="L8" s="18">
        <f>+SPm!K6</f>
        <v>42978</v>
      </c>
      <c r="M8" s="18">
        <f>+SPm!L6</f>
        <v>43008</v>
      </c>
      <c r="N8" s="18">
        <f>+SPm!M6</f>
        <v>43039</v>
      </c>
      <c r="O8" s="18">
        <f>+SPm!N6</f>
        <v>43069</v>
      </c>
      <c r="P8" s="18">
        <f>+SPm!O6</f>
        <v>43100</v>
      </c>
      <c r="Q8" s="18">
        <f>+SPm!P6</f>
        <v>43131</v>
      </c>
      <c r="R8" s="18">
        <f>+SPm!Q6</f>
        <v>43159</v>
      </c>
      <c r="S8" s="18">
        <f>+SPm!R6</f>
        <v>43190</v>
      </c>
      <c r="T8" s="18">
        <f>+SPm!S6</f>
        <v>43220</v>
      </c>
      <c r="U8" s="18">
        <f>+SPm!T6</f>
        <v>43251</v>
      </c>
      <c r="V8" s="18">
        <f>+SPm!U6</f>
        <v>43281</v>
      </c>
      <c r="W8" s="18">
        <f>+SPm!V6</f>
        <v>43312</v>
      </c>
      <c r="X8" s="18">
        <f>+SPm!W6</f>
        <v>43343</v>
      </c>
      <c r="Y8" s="18">
        <f>+SPm!X6</f>
        <v>43373</v>
      </c>
      <c r="Z8" s="18">
        <f>+SPm!Y6</f>
        <v>43404</v>
      </c>
      <c r="AA8" s="18">
        <f>+SPm!Z6</f>
        <v>43434</v>
      </c>
      <c r="AB8" s="18">
        <f>+SPm!AA6</f>
        <v>43465</v>
      </c>
      <c r="AC8" s="18">
        <f>+SPm!AB6</f>
        <v>43496</v>
      </c>
      <c r="AD8" s="18">
        <f>+SPm!AC6</f>
        <v>43524</v>
      </c>
      <c r="AE8" s="18">
        <f>+SPm!AD6</f>
        <v>43555</v>
      </c>
      <c r="AF8" s="18">
        <f>+SPm!AE6</f>
        <v>43585</v>
      </c>
      <c r="AG8" s="18">
        <f>+SPm!AF6</f>
        <v>43616</v>
      </c>
      <c r="AH8" s="18">
        <f>+SPm!AG6</f>
        <v>43646</v>
      </c>
      <c r="AI8" s="18">
        <f>+SPm!AH6</f>
        <v>43677</v>
      </c>
      <c r="AJ8" s="18">
        <f>+SPm!AI6</f>
        <v>43708</v>
      </c>
      <c r="AK8" s="18">
        <f>+SPm!AJ6</f>
        <v>43738</v>
      </c>
      <c r="AL8" s="18">
        <f>+SPm!AK6</f>
        <v>43769</v>
      </c>
      <c r="AM8" s="18">
        <f>+SPm!AL6</f>
        <v>43799</v>
      </c>
      <c r="AN8" s="18">
        <f>+SPm!AM6</f>
        <v>43830</v>
      </c>
      <c r="AO8" s="18">
        <f>+SPm!AN6</f>
        <v>0</v>
      </c>
      <c r="AP8" s="18">
        <f>+SPm!AO6</f>
        <v>2017</v>
      </c>
      <c r="AQ8" s="18">
        <f>+SPm!AP6</f>
        <v>2018</v>
      </c>
      <c r="AR8" s="18">
        <f>+SPm!AQ6</f>
        <v>2019</v>
      </c>
      <c r="AS8" s="18">
        <f>+SPm!AR6</f>
        <v>0</v>
      </c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x14ac:dyDescent="0.3">
      <c r="B9" s="7"/>
      <c r="C9" s="17" t="s">
        <v>0</v>
      </c>
      <c r="D9" s="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x14ac:dyDescent="0.3">
      <c r="B10" s="7"/>
      <c r="C10" s="2"/>
      <c r="D10" s="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84" x14ac:dyDescent="0.3">
      <c r="B11" s="7" t="s">
        <v>418</v>
      </c>
      <c r="C11" s="17" t="s">
        <v>1</v>
      </c>
      <c r="D11" s="23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x14ac:dyDescent="0.3">
      <c r="B12" s="7"/>
      <c r="C12" s="2"/>
      <c r="D12" s="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84" x14ac:dyDescent="0.3">
      <c r="B13" s="7"/>
      <c r="C13" s="1"/>
      <c r="D13" s="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84" x14ac:dyDescent="0.3">
      <c r="B14" s="7"/>
      <c r="C14" s="17" t="s">
        <v>2</v>
      </c>
      <c r="D14" s="23">
        <f>SUM(D15:D20)</f>
        <v>580000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x14ac:dyDescent="0.3">
      <c r="A15" s="16" t="s">
        <v>418</v>
      </c>
      <c r="B15" s="7"/>
      <c r="C15" s="20" t="s">
        <v>3</v>
      </c>
      <c r="D15" s="24">
        <v>550000</v>
      </c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4"/>
      <c r="AP15" s="254"/>
      <c r="AQ15" s="254"/>
      <c r="AR15" s="254"/>
      <c r="AS15" s="254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x14ac:dyDescent="0.3">
      <c r="A16" s="16" t="s">
        <v>418</v>
      </c>
      <c r="B16" s="7"/>
      <c r="C16" s="20" t="s">
        <v>4</v>
      </c>
      <c r="D16" s="24">
        <v>5000</v>
      </c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4"/>
      <c r="AP16" s="254"/>
      <c r="AQ16" s="254"/>
      <c r="AR16" s="254"/>
      <c r="AS16" s="254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x14ac:dyDescent="0.3">
      <c r="A17" s="16" t="s">
        <v>418</v>
      </c>
      <c r="B17" s="7"/>
      <c r="C17" s="20" t="s">
        <v>5</v>
      </c>
      <c r="D17" s="24">
        <v>10000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4"/>
      <c r="AP17" s="254"/>
      <c r="AQ17" s="254"/>
      <c r="AR17" s="254"/>
      <c r="AS17" s="254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x14ac:dyDescent="0.3">
      <c r="A18" s="16" t="s">
        <v>418</v>
      </c>
      <c r="B18" s="7"/>
      <c r="C18" s="20" t="s">
        <v>6</v>
      </c>
      <c r="D18" s="24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x14ac:dyDescent="0.3">
      <c r="A19" s="16" t="s">
        <v>418</v>
      </c>
      <c r="B19" s="7"/>
      <c r="C19" s="20" t="s">
        <v>421</v>
      </c>
      <c r="D19" s="24">
        <v>5000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4"/>
      <c r="AP19" s="254"/>
      <c r="AQ19" s="254"/>
      <c r="AR19" s="254"/>
      <c r="AS19" s="254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x14ac:dyDescent="0.3">
      <c r="A20" s="16" t="s">
        <v>418</v>
      </c>
      <c r="B20" s="7"/>
      <c r="C20" s="20" t="s">
        <v>422</v>
      </c>
      <c r="D20" s="24">
        <v>10000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4"/>
      <c r="AP20" s="254"/>
      <c r="AQ20" s="254"/>
      <c r="AR20" s="254"/>
      <c r="AS20" s="254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x14ac:dyDescent="0.3">
      <c r="B21" s="7"/>
      <c r="C21" s="17" t="s">
        <v>8</v>
      </c>
      <c r="D21" s="23">
        <f>SUM(D22:D23)</f>
        <v>10000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pans="1:84" x14ac:dyDescent="0.3">
      <c r="A22" s="16" t="s">
        <v>418</v>
      </c>
      <c r="B22" s="7"/>
      <c r="C22" s="20" t="s">
        <v>9</v>
      </c>
      <c r="D22" s="24">
        <v>10000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</row>
    <row r="23" spans="1:84" x14ac:dyDescent="0.3">
      <c r="A23" s="16" t="s">
        <v>418</v>
      </c>
      <c r="B23" s="7"/>
      <c r="C23" s="20" t="s">
        <v>10</v>
      </c>
      <c r="D23" s="24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</row>
    <row r="24" spans="1:84" x14ac:dyDescent="0.3">
      <c r="B24" s="7"/>
      <c r="C24" s="3"/>
      <c r="D24" s="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x14ac:dyDescent="0.3">
      <c r="B25" s="7"/>
      <c r="C25" s="3"/>
      <c r="D25" s="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x14ac:dyDescent="0.3">
      <c r="B26" s="7"/>
      <c r="C26" s="17" t="s">
        <v>11</v>
      </c>
      <c r="D26" s="23">
        <f>+D27-D29+D30-D33+D34</f>
        <v>300000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x14ac:dyDescent="0.3">
      <c r="A27" s="16" t="s">
        <v>418</v>
      </c>
      <c r="B27" s="7"/>
      <c r="C27" s="17" t="s">
        <v>12</v>
      </c>
      <c r="D27" s="23">
        <f>+D28</f>
        <v>230000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x14ac:dyDescent="0.3">
      <c r="A28" s="16" t="s">
        <v>418</v>
      </c>
      <c r="B28" s="7"/>
      <c r="C28" s="20" t="s">
        <v>13</v>
      </c>
      <c r="D28" s="24">
        <v>230000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x14ac:dyDescent="0.3">
      <c r="A29" s="16" t="s">
        <v>418</v>
      </c>
      <c r="B29" s="7"/>
      <c r="C29" s="17" t="s">
        <v>14</v>
      </c>
      <c r="D29" s="24">
        <v>40000</v>
      </c>
      <c r="E29" s="255">
        <f>60000/(12*5)</f>
        <v>1000</v>
      </c>
      <c r="F29" s="255">
        <f t="shared" ref="F29:AN29" si="0">60000/(12*5)</f>
        <v>1000</v>
      </c>
      <c r="G29" s="255">
        <f t="shared" si="0"/>
        <v>1000</v>
      </c>
      <c r="H29" s="255">
        <f t="shared" si="0"/>
        <v>1000</v>
      </c>
      <c r="I29" s="255">
        <f t="shared" si="0"/>
        <v>1000</v>
      </c>
      <c r="J29" s="255">
        <f t="shared" si="0"/>
        <v>1000</v>
      </c>
      <c r="K29" s="255">
        <f t="shared" si="0"/>
        <v>1000</v>
      </c>
      <c r="L29" s="255">
        <f t="shared" si="0"/>
        <v>1000</v>
      </c>
      <c r="M29" s="255">
        <f t="shared" si="0"/>
        <v>1000</v>
      </c>
      <c r="N29" s="255">
        <f t="shared" si="0"/>
        <v>1000</v>
      </c>
      <c r="O29" s="255">
        <f t="shared" si="0"/>
        <v>1000</v>
      </c>
      <c r="P29" s="255">
        <f t="shared" si="0"/>
        <v>1000</v>
      </c>
      <c r="Q29" s="255">
        <f t="shared" si="0"/>
        <v>1000</v>
      </c>
      <c r="R29" s="255">
        <f t="shared" si="0"/>
        <v>1000</v>
      </c>
      <c r="S29" s="255">
        <f t="shared" si="0"/>
        <v>1000</v>
      </c>
      <c r="T29" s="255">
        <f t="shared" si="0"/>
        <v>1000</v>
      </c>
      <c r="U29" s="255">
        <f t="shared" si="0"/>
        <v>1000</v>
      </c>
      <c r="V29" s="255">
        <f t="shared" si="0"/>
        <v>1000</v>
      </c>
      <c r="W29" s="255">
        <f t="shared" si="0"/>
        <v>1000</v>
      </c>
      <c r="X29" s="255">
        <f t="shared" si="0"/>
        <v>1000</v>
      </c>
      <c r="Y29" s="255">
        <f t="shared" si="0"/>
        <v>1000</v>
      </c>
      <c r="Z29" s="255">
        <f t="shared" si="0"/>
        <v>1000</v>
      </c>
      <c r="AA29" s="255">
        <f t="shared" si="0"/>
        <v>1000</v>
      </c>
      <c r="AB29" s="255">
        <f t="shared" si="0"/>
        <v>1000</v>
      </c>
      <c r="AC29" s="255">
        <f t="shared" si="0"/>
        <v>1000</v>
      </c>
      <c r="AD29" s="255">
        <f t="shared" si="0"/>
        <v>1000</v>
      </c>
      <c r="AE29" s="255">
        <f t="shared" si="0"/>
        <v>1000</v>
      </c>
      <c r="AF29" s="255">
        <f t="shared" si="0"/>
        <v>1000</v>
      </c>
      <c r="AG29" s="255">
        <f t="shared" si="0"/>
        <v>1000</v>
      </c>
      <c r="AH29" s="255">
        <f t="shared" si="0"/>
        <v>1000</v>
      </c>
      <c r="AI29" s="255">
        <f t="shared" si="0"/>
        <v>1000</v>
      </c>
      <c r="AJ29" s="255">
        <f t="shared" si="0"/>
        <v>1000</v>
      </c>
      <c r="AK29" s="255">
        <f t="shared" si="0"/>
        <v>1000</v>
      </c>
      <c r="AL29" s="255">
        <f t="shared" si="0"/>
        <v>1000</v>
      </c>
      <c r="AM29" s="255">
        <f t="shared" si="0"/>
        <v>1000</v>
      </c>
      <c r="AN29" s="255">
        <f t="shared" si="0"/>
        <v>1000</v>
      </c>
      <c r="AO29" s="254"/>
      <c r="AP29" s="254"/>
      <c r="AQ29" s="254"/>
      <c r="AR29" s="254"/>
      <c r="AS29" s="254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x14ac:dyDescent="0.3">
      <c r="A30" s="16" t="s">
        <v>418</v>
      </c>
      <c r="B30" s="7"/>
      <c r="C30" s="17" t="s">
        <v>15</v>
      </c>
      <c r="D30" s="23">
        <f>+D31+D32</f>
        <v>140000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</row>
    <row r="31" spans="1:84" x14ac:dyDescent="0.3">
      <c r="A31" s="16" t="s">
        <v>418</v>
      </c>
      <c r="B31" s="7"/>
      <c r="C31" s="20" t="s">
        <v>16</v>
      </c>
      <c r="D31" s="24">
        <v>80000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</row>
    <row r="32" spans="1:84" x14ac:dyDescent="0.3">
      <c r="A32" s="16" t="s">
        <v>418</v>
      </c>
      <c r="B32" s="7"/>
      <c r="C32" s="20" t="s">
        <v>17</v>
      </c>
      <c r="D32" s="24">
        <v>60000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x14ac:dyDescent="0.3">
      <c r="A33" s="16" t="s">
        <v>418</v>
      </c>
      <c r="B33" s="7"/>
      <c r="C33" s="17" t="s">
        <v>18</v>
      </c>
      <c r="D33" s="24">
        <v>30000</v>
      </c>
      <c r="E33" s="255">
        <f>110000/(12*8)</f>
        <v>1145.8333333333333</v>
      </c>
      <c r="F33" s="255">
        <f t="shared" ref="F33:AN33" si="1">110000/(12*8)</f>
        <v>1145.8333333333333</v>
      </c>
      <c r="G33" s="255">
        <f t="shared" si="1"/>
        <v>1145.8333333333333</v>
      </c>
      <c r="H33" s="255">
        <f t="shared" si="1"/>
        <v>1145.8333333333333</v>
      </c>
      <c r="I33" s="255">
        <f t="shared" si="1"/>
        <v>1145.8333333333333</v>
      </c>
      <c r="J33" s="255">
        <f t="shared" si="1"/>
        <v>1145.8333333333333</v>
      </c>
      <c r="K33" s="255">
        <f t="shared" si="1"/>
        <v>1145.8333333333333</v>
      </c>
      <c r="L33" s="255">
        <f t="shared" si="1"/>
        <v>1145.8333333333333</v>
      </c>
      <c r="M33" s="255">
        <f t="shared" si="1"/>
        <v>1145.8333333333333</v>
      </c>
      <c r="N33" s="255">
        <f t="shared" si="1"/>
        <v>1145.8333333333333</v>
      </c>
      <c r="O33" s="255">
        <f t="shared" si="1"/>
        <v>1145.8333333333333</v>
      </c>
      <c r="P33" s="255">
        <f t="shared" si="1"/>
        <v>1145.8333333333333</v>
      </c>
      <c r="Q33" s="255">
        <f t="shared" si="1"/>
        <v>1145.8333333333333</v>
      </c>
      <c r="R33" s="255">
        <f t="shared" si="1"/>
        <v>1145.8333333333333</v>
      </c>
      <c r="S33" s="255">
        <f t="shared" si="1"/>
        <v>1145.8333333333333</v>
      </c>
      <c r="T33" s="255">
        <f t="shared" si="1"/>
        <v>1145.8333333333333</v>
      </c>
      <c r="U33" s="255">
        <f t="shared" si="1"/>
        <v>1145.8333333333333</v>
      </c>
      <c r="V33" s="255">
        <f t="shared" si="1"/>
        <v>1145.8333333333333</v>
      </c>
      <c r="W33" s="255">
        <f t="shared" si="1"/>
        <v>1145.8333333333333</v>
      </c>
      <c r="X33" s="255">
        <f t="shared" si="1"/>
        <v>1145.8333333333333</v>
      </c>
      <c r="Y33" s="255">
        <f t="shared" si="1"/>
        <v>1145.8333333333333</v>
      </c>
      <c r="Z33" s="255">
        <f t="shared" si="1"/>
        <v>1145.8333333333333</v>
      </c>
      <c r="AA33" s="255">
        <f t="shared" si="1"/>
        <v>1145.8333333333333</v>
      </c>
      <c r="AB33" s="255">
        <f t="shared" si="1"/>
        <v>1145.8333333333333</v>
      </c>
      <c r="AC33" s="255">
        <f t="shared" si="1"/>
        <v>1145.8333333333333</v>
      </c>
      <c r="AD33" s="255">
        <f t="shared" si="1"/>
        <v>1145.8333333333333</v>
      </c>
      <c r="AE33" s="255">
        <f t="shared" si="1"/>
        <v>1145.8333333333333</v>
      </c>
      <c r="AF33" s="255">
        <f t="shared" si="1"/>
        <v>1145.8333333333333</v>
      </c>
      <c r="AG33" s="255">
        <f t="shared" si="1"/>
        <v>1145.8333333333333</v>
      </c>
      <c r="AH33" s="255">
        <f t="shared" si="1"/>
        <v>1145.8333333333333</v>
      </c>
      <c r="AI33" s="255">
        <f t="shared" si="1"/>
        <v>1145.8333333333333</v>
      </c>
      <c r="AJ33" s="255">
        <f t="shared" si="1"/>
        <v>1145.8333333333333</v>
      </c>
      <c r="AK33" s="255">
        <f t="shared" si="1"/>
        <v>1145.8333333333333</v>
      </c>
      <c r="AL33" s="255">
        <f t="shared" si="1"/>
        <v>1145.8333333333333</v>
      </c>
      <c r="AM33" s="255">
        <f t="shared" si="1"/>
        <v>1145.8333333333333</v>
      </c>
      <c r="AN33" s="255">
        <f t="shared" si="1"/>
        <v>1145.8333333333333</v>
      </c>
      <c r="AO33" s="254"/>
      <c r="AP33" s="254"/>
      <c r="AQ33" s="254"/>
      <c r="AR33" s="254"/>
      <c r="AS33" s="254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x14ac:dyDescent="0.3">
      <c r="A34" s="16" t="s">
        <v>418</v>
      </c>
      <c r="B34" s="7"/>
      <c r="C34" s="17" t="s">
        <v>301</v>
      </c>
      <c r="D34" s="24">
        <v>0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4"/>
      <c r="AP34" s="254"/>
      <c r="AQ34" s="254"/>
      <c r="AR34" s="254"/>
      <c r="AS34" s="254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x14ac:dyDescent="0.3">
      <c r="B35" s="7"/>
      <c r="C35" s="228"/>
      <c r="D35" s="23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x14ac:dyDescent="0.3">
      <c r="B36" s="7"/>
      <c r="C36" s="3"/>
      <c r="D36" s="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x14ac:dyDescent="0.3">
      <c r="B37" s="7"/>
      <c r="C37" s="17" t="s">
        <v>19</v>
      </c>
      <c r="D37" s="23">
        <f>+D38-D42</f>
        <v>183000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</row>
    <row r="38" spans="1:84" ht="15.75" customHeight="1" x14ac:dyDescent="0.3">
      <c r="A38" s="16" t="s">
        <v>418</v>
      </c>
      <c r="B38" s="7"/>
      <c r="C38" s="17" t="s">
        <v>20</v>
      </c>
      <c r="D38" s="23">
        <f>+SUM(D39:D41)</f>
        <v>203000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</row>
    <row r="39" spans="1:84" x14ac:dyDescent="0.3">
      <c r="A39" s="16" t="s">
        <v>418</v>
      </c>
      <c r="B39" s="7"/>
      <c r="C39" s="20" t="s">
        <v>21</v>
      </c>
      <c r="D39" s="24">
        <v>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x14ac:dyDescent="0.3">
      <c r="A40" s="16" t="s">
        <v>418</v>
      </c>
      <c r="B40" s="7"/>
      <c r="C40" s="20" t="s">
        <v>22</v>
      </c>
      <c r="D40" s="24">
        <v>193000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x14ac:dyDescent="0.3">
      <c r="A41" s="16" t="s">
        <v>418</v>
      </c>
      <c r="B41" s="7"/>
      <c r="C41" s="20" t="s">
        <v>23</v>
      </c>
      <c r="D41" s="24">
        <v>10000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x14ac:dyDescent="0.3">
      <c r="A42" s="16" t="s">
        <v>418</v>
      </c>
      <c r="B42" s="7"/>
      <c r="C42" s="17" t="s">
        <v>24</v>
      </c>
      <c r="D42" s="24">
        <v>20000</v>
      </c>
      <c r="E42" s="255">
        <f>40000/(2*12)</f>
        <v>1666.6666666666667</v>
      </c>
      <c r="F42" s="255">
        <f t="shared" ref="F42:AN42" si="2">40000/(2*12)</f>
        <v>1666.6666666666667</v>
      </c>
      <c r="G42" s="255">
        <f t="shared" si="2"/>
        <v>1666.6666666666667</v>
      </c>
      <c r="H42" s="255">
        <f t="shared" si="2"/>
        <v>1666.6666666666667</v>
      </c>
      <c r="I42" s="255">
        <f t="shared" si="2"/>
        <v>1666.6666666666667</v>
      </c>
      <c r="J42" s="255">
        <f t="shared" si="2"/>
        <v>1666.6666666666667</v>
      </c>
      <c r="K42" s="255">
        <f t="shared" si="2"/>
        <v>1666.6666666666667</v>
      </c>
      <c r="L42" s="255">
        <f t="shared" si="2"/>
        <v>1666.6666666666667</v>
      </c>
      <c r="M42" s="255">
        <f t="shared" si="2"/>
        <v>1666.6666666666667</v>
      </c>
      <c r="N42" s="255">
        <f t="shared" si="2"/>
        <v>1666.6666666666667</v>
      </c>
      <c r="O42" s="255">
        <f t="shared" si="2"/>
        <v>1666.6666666666667</v>
      </c>
      <c r="P42" s="255">
        <f t="shared" si="2"/>
        <v>1666.6666666666667</v>
      </c>
      <c r="Q42" s="255">
        <f t="shared" si="2"/>
        <v>1666.6666666666667</v>
      </c>
      <c r="R42" s="255">
        <f t="shared" si="2"/>
        <v>1666.6666666666667</v>
      </c>
      <c r="S42" s="255">
        <f t="shared" si="2"/>
        <v>1666.6666666666667</v>
      </c>
      <c r="T42" s="255">
        <f t="shared" si="2"/>
        <v>1666.6666666666667</v>
      </c>
      <c r="U42" s="255">
        <f t="shared" si="2"/>
        <v>1666.6666666666667</v>
      </c>
      <c r="V42" s="255">
        <f t="shared" si="2"/>
        <v>1666.6666666666667</v>
      </c>
      <c r="W42" s="255">
        <f t="shared" si="2"/>
        <v>1666.6666666666667</v>
      </c>
      <c r="X42" s="255">
        <f t="shared" si="2"/>
        <v>1666.6666666666667</v>
      </c>
      <c r="Y42" s="255">
        <f t="shared" si="2"/>
        <v>1666.6666666666667</v>
      </c>
      <c r="Z42" s="255">
        <f t="shared" si="2"/>
        <v>1666.6666666666667</v>
      </c>
      <c r="AA42" s="255">
        <f t="shared" si="2"/>
        <v>1666.6666666666667</v>
      </c>
      <c r="AB42" s="255">
        <f t="shared" si="2"/>
        <v>1666.6666666666667</v>
      </c>
      <c r="AC42" s="255">
        <f t="shared" si="2"/>
        <v>1666.6666666666667</v>
      </c>
      <c r="AD42" s="255">
        <f t="shared" si="2"/>
        <v>1666.6666666666667</v>
      </c>
      <c r="AE42" s="255">
        <f t="shared" si="2"/>
        <v>1666.6666666666667</v>
      </c>
      <c r="AF42" s="255">
        <f t="shared" si="2"/>
        <v>1666.6666666666667</v>
      </c>
      <c r="AG42" s="255">
        <f t="shared" si="2"/>
        <v>1666.6666666666667</v>
      </c>
      <c r="AH42" s="255">
        <f t="shared" si="2"/>
        <v>1666.6666666666667</v>
      </c>
      <c r="AI42" s="255">
        <f t="shared" si="2"/>
        <v>1666.6666666666667</v>
      </c>
      <c r="AJ42" s="255">
        <f t="shared" si="2"/>
        <v>1666.6666666666667</v>
      </c>
      <c r="AK42" s="255">
        <f t="shared" si="2"/>
        <v>1666.6666666666667</v>
      </c>
      <c r="AL42" s="255">
        <f t="shared" si="2"/>
        <v>1666.6666666666667</v>
      </c>
      <c r="AM42" s="255">
        <f t="shared" si="2"/>
        <v>1666.6666666666667</v>
      </c>
      <c r="AN42" s="255">
        <f t="shared" si="2"/>
        <v>1666.6666666666667</v>
      </c>
      <c r="AO42" s="254"/>
      <c r="AP42" s="254"/>
      <c r="AQ42" s="254"/>
      <c r="AR42" s="254"/>
      <c r="AS42" s="254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</row>
    <row r="43" spans="1:84" x14ac:dyDescent="0.3">
      <c r="B43" s="7"/>
      <c r="C43" s="1"/>
      <c r="D43" s="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</row>
    <row r="44" spans="1:84" x14ac:dyDescent="0.3">
      <c r="A44" s="16" t="s">
        <v>418</v>
      </c>
      <c r="B44" s="7"/>
      <c r="C44" s="17" t="s">
        <v>347</v>
      </c>
      <c r="D44" s="24">
        <v>0</v>
      </c>
      <c r="E44" s="255"/>
      <c r="F44" s="255"/>
      <c r="G44" s="255"/>
      <c r="H44" s="255">
        <v>0</v>
      </c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4"/>
      <c r="AP44" s="254"/>
      <c r="AQ44" s="254"/>
      <c r="AR44" s="254"/>
      <c r="AS44" s="254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x14ac:dyDescent="0.3">
      <c r="B45" s="7"/>
      <c r="C45" s="1"/>
      <c r="D45" s="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x14ac:dyDescent="0.3">
      <c r="B46" s="7"/>
      <c r="C46" s="17" t="s">
        <v>25</v>
      </c>
      <c r="D46" s="23">
        <f>+D37+D26+D21+D14+D11+D44</f>
        <v>1073000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x14ac:dyDescent="0.3">
      <c r="B47" s="8"/>
      <c r="C47" s="1"/>
      <c r="D47" s="23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x14ac:dyDescent="0.3">
      <c r="B48" s="7"/>
      <c r="C48" s="17" t="s">
        <v>26</v>
      </c>
      <c r="D48" s="24">
        <v>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</row>
    <row r="49" spans="1:84" x14ac:dyDescent="0.3"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</row>
    <row r="50" spans="1:84" x14ac:dyDescent="0.3">
      <c r="B50" s="7"/>
      <c r="C50" s="17" t="s">
        <v>27</v>
      </c>
      <c r="D50" s="23">
        <f>+D51</f>
        <v>450000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x14ac:dyDescent="0.3">
      <c r="A51" s="16" t="s">
        <v>418</v>
      </c>
      <c r="B51" s="7" t="s">
        <v>418</v>
      </c>
      <c r="C51" s="20" t="s">
        <v>28</v>
      </c>
      <c r="D51" s="24">
        <v>450000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x14ac:dyDescent="0.3">
      <c r="B52" s="7"/>
      <c r="C52" s="3"/>
      <c r="D52" s="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x14ac:dyDescent="0.3">
      <c r="B53" s="8"/>
      <c r="C53" s="17" t="s">
        <v>29</v>
      </c>
      <c r="D53" s="23">
        <f>+D54+SUM(D57:D63)</f>
        <v>315000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x14ac:dyDescent="0.3">
      <c r="A54" s="16" t="s">
        <v>418</v>
      </c>
      <c r="B54" s="7"/>
      <c r="C54" s="20" t="s">
        <v>30</v>
      </c>
      <c r="D54" s="23">
        <f>+D55+D56</f>
        <v>250000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x14ac:dyDescent="0.3">
      <c r="A55" s="16" t="s">
        <v>418</v>
      </c>
      <c r="B55" s="7"/>
      <c r="C55" s="20" t="s">
        <v>31</v>
      </c>
      <c r="D55" s="24">
        <v>200000</v>
      </c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4"/>
      <c r="AP55" s="254"/>
      <c r="AQ55" s="254"/>
      <c r="AR55" s="254"/>
      <c r="AS55" s="254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x14ac:dyDescent="0.3">
      <c r="A56" s="16" t="s">
        <v>418</v>
      </c>
      <c r="B56" s="7"/>
      <c r="C56" s="20" t="s">
        <v>32</v>
      </c>
      <c r="D56" s="24">
        <v>50000</v>
      </c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4"/>
      <c r="AP56" s="254"/>
      <c r="AQ56" s="254"/>
      <c r="AR56" s="254"/>
      <c r="AS56" s="254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x14ac:dyDescent="0.3">
      <c r="A57" s="16" t="s">
        <v>418</v>
      </c>
      <c r="B57" s="7"/>
      <c r="C57" s="20" t="s">
        <v>33</v>
      </c>
      <c r="D57" s="24">
        <v>5000</v>
      </c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4"/>
      <c r="AP57" s="254"/>
      <c r="AQ57" s="254"/>
      <c r="AR57" s="254"/>
      <c r="AS57" s="254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x14ac:dyDescent="0.3">
      <c r="A58" s="16" t="s">
        <v>418</v>
      </c>
      <c r="B58" s="7"/>
      <c r="C58" s="20" t="s">
        <v>34</v>
      </c>
      <c r="D58" s="24">
        <v>12000</v>
      </c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4"/>
      <c r="AP58" s="254"/>
      <c r="AQ58" s="254"/>
      <c r="AR58" s="254"/>
      <c r="AS58" s="254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x14ac:dyDescent="0.3">
      <c r="A59" s="16" t="s">
        <v>418</v>
      </c>
      <c r="B59" s="8"/>
      <c r="C59" s="20" t="s">
        <v>35</v>
      </c>
      <c r="D59" s="24">
        <v>10000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x14ac:dyDescent="0.3">
      <c r="A60" s="16" t="s">
        <v>418</v>
      </c>
      <c r="B60" s="7"/>
      <c r="C60" s="20" t="s">
        <v>36</v>
      </c>
      <c r="D60" s="24">
        <v>30000</v>
      </c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4"/>
      <c r="AP60" s="254"/>
      <c r="AQ60" s="254"/>
      <c r="AR60" s="254"/>
      <c r="AS60" s="254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x14ac:dyDescent="0.3">
      <c r="A61" s="16" t="s">
        <v>418</v>
      </c>
      <c r="B61" s="7"/>
      <c r="C61" s="20" t="s">
        <v>423</v>
      </c>
      <c r="D61" s="24">
        <v>5000</v>
      </c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4"/>
      <c r="AP61" s="254"/>
      <c r="AQ61" s="254"/>
      <c r="AR61" s="254"/>
      <c r="AS61" s="254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x14ac:dyDescent="0.3">
      <c r="A62" s="16" t="s">
        <v>418</v>
      </c>
      <c r="B62" s="7"/>
      <c r="C62" s="20" t="s">
        <v>424</v>
      </c>
      <c r="D62" s="24">
        <v>3000</v>
      </c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4"/>
      <c r="AP62" s="254"/>
      <c r="AQ62" s="254"/>
      <c r="AR62" s="254"/>
      <c r="AS62" s="254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x14ac:dyDescent="0.3">
      <c r="B63" s="8"/>
      <c r="C63" s="2"/>
      <c r="D63" s="5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x14ac:dyDescent="0.3">
      <c r="B64" s="7"/>
      <c r="C64" s="17" t="s">
        <v>38</v>
      </c>
      <c r="D64" s="23">
        <f>+SUM(D65:D72)</f>
        <v>203000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x14ac:dyDescent="0.3">
      <c r="A65" s="16" t="s">
        <v>418</v>
      </c>
      <c r="B65" s="7"/>
      <c r="C65" s="20" t="s">
        <v>425</v>
      </c>
      <c r="D65" s="24">
        <v>48000</v>
      </c>
      <c r="E65" s="255">
        <v>3000</v>
      </c>
      <c r="F65" s="255">
        <v>3000</v>
      </c>
      <c r="G65" s="255">
        <v>3000</v>
      </c>
      <c r="H65" s="255">
        <v>3000</v>
      </c>
      <c r="I65" s="255">
        <v>3000</v>
      </c>
      <c r="J65" s="255">
        <v>3000</v>
      </c>
      <c r="K65" s="255">
        <v>3000</v>
      </c>
      <c r="L65" s="255">
        <v>3000</v>
      </c>
      <c r="M65" s="255">
        <v>3000</v>
      </c>
      <c r="N65" s="255">
        <v>3000</v>
      </c>
      <c r="O65" s="255">
        <v>3000</v>
      </c>
      <c r="P65" s="255">
        <v>3000</v>
      </c>
      <c r="Q65" s="255">
        <v>3000</v>
      </c>
      <c r="R65" s="255">
        <v>3000</v>
      </c>
      <c r="S65" s="255">
        <v>3000</v>
      </c>
      <c r="T65" s="255">
        <v>3000</v>
      </c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4"/>
      <c r="AP65" s="254"/>
      <c r="AQ65" s="254"/>
      <c r="AR65" s="254"/>
      <c r="AS65" s="254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x14ac:dyDescent="0.3">
      <c r="A66" s="16" t="s">
        <v>418</v>
      </c>
      <c r="B66" s="7"/>
      <c r="C66" s="20" t="s">
        <v>426</v>
      </c>
      <c r="D66" s="24"/>
      <c r="E66" s="255">
        <v>100</v>
      </c>
      <c r="F66" s="255">
        <v>100</v>
      </c>
      <c r="G66" s="255">
        <v>100</v>
      </c>
      <c r="H66" s="255">
        <v>100</v>
      </c>
      <c r="I66" s="255">
        <v>100</v>
      </c>
      <c r="J66" s="255">
        <v>100</v>
      </c>
      <c r="K66" s="255">
        <v>100</v>
      </c>
      <c r="L66" s="255">
        <v>100</v>
      </c>
      <c r="M66" s="255">
        <v>100</v>
      </c>
      <c r="N66" s="255">
        <v>100</v>
      </c>
      <c r="O66" s="255">
        <v>100</v>
      </c>
      <c r="P66" s="255">
        <v>100</v>
      </c>
      <c r="Q66" s="255">
        <v>100</v>
      </c>
      <c r="R66" s="255">
        <v>100</v>
      </c>
      <c r="S66" s="255">
        <v>100</v>
      </c>
      <c r="T66" s="255">
        <v>100</v>
      </c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4"/>
      <c r="AP66" s="254"/>
      <c r="AQ66" s="254"/>
      <c r="AR66" s="254"/>
      <c r="AS66" s="254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x14ac:dyDescent="0.3">
      <c r="A67" s="16" t="s">
        <v>418</v>
      </c>
      <c r="B67" s="7"/>
      <c r="C67" s="20" t="s">
        <v>427</v>
      </c>
      <c r="D67" s="24">
        <v>0</v>
      </c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4"/>
      <c r="AP67" s="254"/>
      <c r="AQ67" s="254"/>
      <c r="AR67" s="254"/>
      <c r="AS67" s="254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x14ac:dyDescent="0.3">
      <c r="A68" s="16" t="s">
        <v>418</v>
      </c>
      <c r="B68" s="7"/>
      <c r="C68" s="20" t="s">
        <v>428</v>
      </c>
      <c r="D68" s="24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4"/>
      <c r="AP68" s="254"/>
      <c r="AQ68" s="254"/>
      <c r="AR68" s="254"/>
      <c r="AS68" s="254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x14ac:dyDescent="0.3">
      <c r="A69" s="16" t="s">
        <v>418</v>
      </c>
      <c r="B69" s="7"/>
      <c r="C69" s="20" t="s">
        <v>429</v>
      </c>
      <c r="D69" s="24"/>
      <c r="E69" s="255">
        <v>10</v>
      </c>
      <c r="F69" s="255">
        <v>10</v>
      </c>
      <c r="G69" s="255">
        <v>10</v>
      </c>
      <c r="H69" s="255">
        <v>10</v>
      </c>
      <c r="I69" s="255">
        <v>10</v>
      </c>
      <c r="J69" s="255">
        <v>10</v>
      </c>
      <c r="K69" s="255">
        <v>10</v>
      </c>
      <c r="L69" s="255">
        <v>10</v>
      </c>
      <c r="M69" s="255">
        <v>10</v>
      </c>
      <c r="N69" s="255">
        <v>10</v>
      </c>
      <c r="O69" s="255">
        <v>10</v>
      </c>
      <c r="P69" s="255">
        <v>10</v>
      </c>
      <c r="Q69" s="255">
        <v>10</v>
      </c>
      <c r="R69" s="255">
        <v>10</v>
      </c>
      <c r="S69" s="255">
        <v>10</v>
      </c>
      <c r="T69" s="255">
        <v>10</v>
      </c>
      <c r="U69" s="255">
        <v>10</v>
      </c>
      <c r="V69" s="255">
        <v>10</v>
      </c>
      <c r="W69" s="255">
        <v>10</v>
      </c>
      <c r="X69" s="255">
        <v>10</v>
      </c>
      <c r="Y69" s="255">
        <v>10</v>
      </c>
      <c r="Z69" s="255">
        <v>10</v>
      </c>
      <c r="AA69" s="255">
        <v>10</v>
      </c>
      <c r="AB69" s="255">
        <v>10</v>
      </c>
      <c r="AC69" s="255">
        <v>10</v>
      </c>
      <c r="AD69" s="255">
        <v>10</v>
      </c>
      <c r="AE69" s="255">
        <v>10</v>
      </c>
      <c r="AF69" s="255">
        <v>10</v>
      </c>
      <c r="AG69" s="255">
        <v>10</v>
      </c>
      <c r="AH69" s="255">
        <v>10</v>
      </c>
      <c r="AI69" s="255"/>
      <c r="AJ69" s="255"/>
      <c r="AK69" s="255"/>
      <c r="AL69" s="255"/>
      <c r="AM69" s="255"/>
      <c r="AN69" s="255"/>
      <c r="AO69" s="254"/>
      <c r="AP69" s="254"/>
      <c r="AQ69" s="254"/>
      <c r="AR69" s="254"/>
      <c r="AS69" s="254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x14ac:dyDescent="0.3">
      <c r="A70" s="16" t="s">
        <v>418</v>
      </c>
      <c r="B70" s="7"/>
      <c r="C70" s="20" t="s">
        <v>40</v>
      </c>
      <c r="D70" s="24">
        <v>130000</v>
      </c>
      <c r="E70" s="255"/>
      <c r="F70" s="255"/>
      <c r="G70" s="255">
        <v>15000</v>
      </c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4"/>
      <c r="AP70" s="254"/>
      <c r="AQ70" s="254"/>
      <c r="AR70" s="254"/>
      <c r="AS70" s="254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x14ac:dyDescent="0.3">
      <c r="A71" s="16" t="s">
        <v>418</v>
      </c>
      <c r="B71" s="7"/>
      <c r="C71" s="20" t="s">
        <v>345</v>
      </c>
      <c r="D71" s="24">
        <v>20000</v>
      </c>
      <c r="E71" s="255">
        <v>1000</v>
      </c>
      <c r="F71" s="255">
        <v>1000</v>
      </c>
      <c r="G71" s="255">
        <v>1000</v>
      </c>
      <c r="H71" s="255">
        <v>1000</v>
      </c>
      <c r="I71" s="255">
        <v>1000</v>
      </c>
      <c r="J71" s="255">
        <v>1000</v>
      </c>
      <c r="K71" s="255">
        <v>1000</v>
      </c>
      <c r="L71" s="255">
        <v>1000</v>
      </c>
      <c r="M71" s="255">
        <v>1000</v>
      </c>
      <c r="N71" s="255">
        <v>1000</v>
      </c>
      <c r="O71" s="255">
        <v>1000</v>
      </c>
      <c r="P71" s="255">
        <v>1000</v>
      </c>
      <c r="Q71" s="255">
        <v>1000</v>
      </c>
      <c r="R71" s="255">
        <v>1000</v>
      </c>
      <c r="S71" s="255">
        <v>1000</v>
      </c>
      <c r="T71" s="255">
        <v>1000</v>
      </c>
      <c r="U71" s="255">
        <v>1000</v>
      </c>
      <c r="V71" s="255">
        <v>1000</v>
      </c>
      <c r="W71" s="255">
        <v>1000</v>
      </c>
      <c r="X71" s="255">
        <v>1000</v>
      </c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4"/>
      <c r="AP71" s="254"/>
      <c r="AQ71" s="254"/>
      <c r="AR71" s="254"/>
      <c r="AS71" s="254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x14ac:dyDescent="0.3">
      <c r="B72" s="7"/>
      <c r="C72" s="20" t="s">
        <v>41</v>
      </c>
      <c r="D72" s="24">
        <v>5000</v>
      </c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4"/>
      <c r="AP72" s="254"/>
      <c r="AQ72" s="254"/>
      <c r="AR72" s="254"/>
      <c r="AS72" s="254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x14ac:dyDescent="0.3">
      <c r="B73" s="7"/>
      <c r="C73" s="3"/>
      <c r="D73" s="3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x14ac:dyDescent="0.3">
      <c r="B74" s="7"/>
      <c r="C74" s="17" t="s">
        <v>42</v>
      </c>
      <c r="D74" s="23">
        <f>+D75+D76+D77+D81+D82</f>
        <v>75000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</row>
    <row r="75" spans="1:84" x14ac:dyDescent="0.3">
      <c r="B75" s="7"/>
      <c r="C75" s="17" t="s">
        <v>43</v>
      </c>
      <c r="D75" s="23">
        <v>50000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</row>
    <row r="76" spans="1:84" x14ac:dyDescent="0.3">
      <c r="B76" s="7"/>
      <c r="C76" s="17" t="s">
        <v>44</v>
      </c>
      <c r="D76" s="23">
        <v>5000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x14ac:dyDescent="0.3">
      <c r="B77" s="7"/>
      <c r="C77" s="17" t="s">
        <v>45</v>
      </c>
      <c r="D77" s="23">
        <f>+SUM(D78:D80)</f>
        <v>5000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x14ac:dyDescent="0.3">
      <c r="B78" s="7"/>
      <c r="C78" s="20" t="s">
        <v>46</v>
      </c>
      <c r="D78" s="24">
        <v>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</row>
    <row r="79" spans="1:84" x14ac:dyDescent="0.3">
      <c r="B79" s="7"/>
      <c r="C79" s="20" t="s">
        <v>47</v>
      </c>
      <c r="D79" s="24">
        <v>5000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</row>
    <row r="80" spans="1:84" x14ac:dyDescent="0.3">
      <c r="B80" s="7"/>
      <c r="C80" s="20" t="s">
        <v>48</v>
      </c>
      <c r="D80" s="24">
        <v>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2:84" x14ac:dyDescent="0.3">
      <c r="B81" s="7"/>
      <c r="C81" s="17" t="s">
        <v>49</v>
      </c>
      <c r="D81" s="23">
        <v>10000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2:84" x14ac:dyDescent="0.3">
      <c r="B82" s="7"/>
      <c r="C82" s="17" t="s">
        <v>50</v>
      </c>
      <c r="D82" s="23">
        <v>5000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2:84" x14ac:dyDescent="0.3">
      <c r="B83" s="7"/>
      <c r="C83" s="1"/>
      <c r="D83" s="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2:84" x14ac:dyDescent="0.3">
      <c r="B84" s="7"/>
      <c r="C84" s="17" t="s">
        <v>51</v>
      </c>
      <c r="D84" s="23">
        <f t="shared" ref="D84" si="3">+D74+D64+D53+D50+D48</f>
        <v>1043000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2:84" x14ac:dyDescent="0.3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2:84" x14ac:dyDescent="0.3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2:84" x14ac:dyDescent="0.3">
      <c r="B87" s="7"/>
      <c r="C87" s="7"/>
      <c r="D87" s="7">
        <f>+D84-D46</f>
        <v>-30000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2:84" x14ac:dyDescent="0.3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2:84" x14ac:dyDescent="0.3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2:84" x14ac:dyDescent="0.3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2:84" x14ac:dyDescent="0.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2:84" x14ac:dyDescent="0.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2:84" x14ac:dyDescent="0.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</row>
    <row r="94" spans="2:84" x14ac:dyDescent="0.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</row>
    <row r="95" spans="2:84" x14ac:dyDescent="0.3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2:84" x14ac:dyDescent="0.3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2:84" x14ac:dyDescent="0.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</row>
    <row r="98" spans="2:84" x14ac:dyDescent="0.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</row>
    <row r="99" spans="2:84" x14ac:dyDescent="0.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2:84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2:84" x14ac:dyDescent="0.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</row>
    <row r="102" spans="2:84" x14ac:dyDescent="0.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</row>
    <row r="103" spans="2:84" x14ac:dyDescent="0.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2:84" x14ac:dyDescent="0.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2:84" x14ac:dyDescent="0.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2:84" x14ac:dyDescent="0.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</row>
    <row r="107" spans="2:84" x14ac:dyDescent="0.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</row>
    <row r="108" spans="2:84" x14ac:dyDescent="0.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2:84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2:84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2:84" x14ac:dyDescent="0.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</row>
    <row r="112" spans="2:84" x14ac:dyDescent="0.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</row>
    <row r="113" spans="2:84" x14ac:dyDescent="0.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2:84" x14ac:dyDescent="0.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2:84" x14ac:dyDescent="0.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2:84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2:84" x14ac:dyDescent="0.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2:84" x14ac:dyDescent="0.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2:84" x14ac:dyDescent="0.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2:84" x14ac:dyDescent="0.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</row>
    <row r="121" spans="2:84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</row>
    <row r="122" spans="2:84" x14ac:dyDescent="0.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</row>
    <row r="123" spans="2:84" x14ac:dyDescent="0.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</row>
    <row r="124" spans="2:84" x14ac:dyDescent="0.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</row>
    <row r="125" spans="2:84" x14ac:dyDescent="0.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</row>
    <row r="126" spans="2:84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</row>
    <row r="127" spans="2:84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</row>
    <row r="128" spans="2:84" x14ac:dyDescent="0.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</row>
    <row r="129" spans="2:84" x14ac:dyDescent="0.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</row>
    <row r="130" spans="2:84" x14ac:dyDescent="0.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</row>
    <row r="131" spans="2:84" x14ac:dyDescent="0.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</row>
    <row r="132" spans="2:84" x14ac:dyDescent="0.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</row>
    <row r="133" spans="2:84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</row>
    <row r="134" spans="2:84" x14ac:dyDescent="0.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</row>
    <row r="135" spans="2:84" x14ac:dyDescent="0.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</row>
    <row r="136" spans="2:84" x14ac:dyDescent="0.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</row>
    <row r="137" spans="2:84" x14ac:dyDescent="0.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</row>
    <row r="138" spans="2:84" x14ac:dyDescent="0.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</row>
    <row r="139" spans="2:84" x14ac:dyDescent="0.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</row>
    <row r="140" spans="2:84" x14ac:dyDescent="0.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</row>
    <row r="141" spans="2:84" x14ac:dyDescent="0.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</row>
    <row r="142" spans="2:84" x14ac:dyDescent="0.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</row>
    <row r="143" spans="2:84" x14ac:dyDescent="0.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</row>
    <row r="144" spans="2:84" x14ac:dyDescent="0.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</row>
    <row r="145" spans="2:84" x14ac:dyDescent="0.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</row>
    <row r="146" spans="2:84" x14ac:dyDescent="0.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</row>
    <row r="147" spans="2:84" x14ac:dyDescent="0.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</row>
    <row r="148" spans="2:84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</row>
    <row r="149" spans="2:84" x14ac:dyDescent="0.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</row>
    <row r="150" spans="2:84" x14ac:dyDescent="0.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</row>
    <row r="151" spans="2:84" x14ac:dyDescent="0.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</row>
    <row r="152" spans="2:84" x14ac:dyDescent="0.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</row>
    <row r="153" spans="2:84" x14ac:dyDescent="0.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</row>
    <row r="154" spans="2:84" x14ac:dyDescent="0.3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</row>
    <row r="155" spans="2:84" x14ac:dyDescent="0.3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</row>
    <row r="156" spans="2:84" x14ac:dyDescent="0.3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</row>
    <row r="157" spans="2:84" x14ac:dyDescent="0.3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</row>
    <row r="158" spans="2:84" x14ac:dyDescent="0.3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</row>
    <row r="159" spans="2:84" x14ac:dyDescent="0.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</row>
    <row r="160" spans="2:84" x14ac:dyDescent="0.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</row>
    <row r="161" spans="2:84" x14ac:dyDescent="0.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</row>
    <row r="162" spans="2:84" x14ac:dyDescent="0.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</row>
    <row r="163" spans="2:84" x14ac:dyDescent="0.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</row>
    <row r="164" spans="2:84" x14ac:dyDescent="0.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</row>
    <row r="165" spans="2:84" x14ac:dyDescent="0.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</row>
    <row r="166" spans="2:84" x14ac:dyDescent="0.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</row>
    <row r="167" spans="2:84" x14ac:dyDescent="0.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</row>
    <row r="168" spans="2:84" x14ac:dyDescent="0.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</row>
    <row r="169" spans="2:84" x14ac:dyDescent="0.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</row>
    <row r="170" spans="2:84" x14ac:dyDescent="0.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</row>
    <row r="171" spans="2:84" x14ac:dyDescent="0.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</row>
    <row r="172" spans="2:84" x14ac:dyDescent="0.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</row>
    <row r="173" spans="2:84" x14ac:dyDescent="0.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</row>
    <row r="174" spans="2:84" x14ac:dyDescent="0.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</row>
    <row r="175" spans="2:84" x14ac:dyDescent="0.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</row>
    <row r="176" spans="2:84" x14ac:dyDescent="0.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</row>
    <row r="177" spans="2:84" x14ac:dyDescent="0.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</row>
    <row r="178" spans="2:84" x14ac:dyDescent="0.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</row>
    <row r="179" spans="2:84" x14ac:dyDescent="0.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</row>
    <row r="180" spans="2:84" x14ac:dyDescent="0.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</row>
    <row r="181" spans="2:84" x14ac:dyDescent="0.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</row>
    <row r="182" spans="2:84" x14ac:dyDescent="0.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</row>
    <row r="183" spans="2:84" x14ac:dyDescent="0.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</row>
    <row r="184" spans="2:84" x14ac:dyDescent="0.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</row>
    <row r="185" spans="2:84" x14ac:dyDescent="0.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</row>
    <row r="186" spans="2:84" x14ac:dyDescent="0.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</row>
    <row r="187" spans="2:84" x14ac:dyDescent="0.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</row>
    <row r="188" spans="2:84" x14ac:dyDescent="0.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</row>
    <row r="189" spans="2:84" x14ac:dyDescent="0.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</row>
    <row r="190" spans="2:84" x14ac:dyDescent="0.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</row>
    <row r="191" spans="2:84" x14ac:dyDescent="0.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</row>
    <row r="192" spans="2:84" x14ac:dyDescent="0.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</row>
    <row r="193" spans="2:84" x14ac:dyDescent="0.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</row>
    <row r="194" spans="2:84" x14ac:dyDescent="0.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</row>
    <row r="195" spans="2:84" x14ac:dyDescent="0.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</row>
    <row r="196" spans="2:84" x14ac:dyDescent="0.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</row>
    <row r="197" spans="2:84" x14ac:dyDescent="0.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</row>
    <row r="198" spans="2:84" x14ac:dyDescent="0.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</row>
    <row r="199" spans="2:84" x14ac:dyDescent="0.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</row>
    <row r="200" spans="2:84" x14ac:dyDescent="0.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</row>
    <row r="201" spans="2:84" x14ac:dyDescent="0.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</row>
    <row r="202" spans="2:84" x14ac:dyDescent="0.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</row>
    <row r="203" spans="2:84" x14ac:dyDescent="0.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</row>
    <row r="204" spans="2:84" x14ac:dyDescent="0.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</row>
    <row r="205" spans="2:84" x14ac:dyDescent="0.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</row>
    <row r="206" spans="2:84" x14ac:dyDescent="0.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</row>
    <row r="207" spans="2:84" x14ac:dyDescent="0.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</row>
    <row r="208" spans="2:84" x14ac:dyDescent="0.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</row>
    <row r="209" spans="2:84" x14ac:dyDescent="0.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</row>
    <row r="210" spans="2:84" x14ac:dyDescent="0.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</row>
    <row r="211" spans="2:84" x14ac:dyDescent="0.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</row>
    <row r="212" spans="2:84" x14ac:dyDescent="0.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</row>
    <row r="213" spans="2:84" x14ac:dyDescent="0.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</row>
    <row r="214" spans="2:84" x14ac:dyDescent="0.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2:84" x14ac:dyDescent="0.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2:84" x14ac:dyDescent="0.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2:84" x14ac:dyDescent="0.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2:84" x14ac:dyDescent="0.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2:84" x14ac:dyDescent="0.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2:84" x14ac:dyDescent="0.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2:84" x14ac:dyDescent="0.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2:84" x14ac:dyDescent="0.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2:84" x14ac:dyDescent="0.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2:84" x14ac:dyDescent="0.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2:39" x14ac:dyDescent="0.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2:39" x14ac:dyDescent="0.3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2:39" x14ac:dyDescent="0.3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2:39" x14ac:dyDescent="0.3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2:39" x14ac:dyDescent="0.3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2:39" x14ac:dyDescent="0.3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2:39" x14ac:dyDescent="0.3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2:39" x14ac:dyDescent="0.3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2:39" x14ac:dyDescent="0.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2:39" x14ac:dyDescent="0.3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2:39" x14ac:dyDescent="0.3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2:39" x14ac:dyDescent="0.3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2:39" x14ac:dyDescent="0.3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2:39" x14ac:dyDescent="0.3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2:39" x14ac:dyDescent="0.3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2:39" x14ac:dyDescent="0.3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2:39" x14ac:dyDescent="0.3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2:39" x14ac:dyDescent="0.3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2:39" x14ac:dyDescent="0.3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2:39" x14ac:dyDescent="0.3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2:39" x14ac:dyDescent="0.3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2:39" x14ac:dyDescent="0.3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2:39" x14ac:dyDescent="0.3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2:39" x14ac:dyDescent="0.3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2:39" x14ac:dyDescent="0.3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2:39" x14ac:dyDescent="0.3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2:39" x14ac:dyDescent="0.3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2:39" x14ac:dyDescent="0.3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2:39" x14ac:dyDescent="0.3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2:39" x14ac:dyDescent="0.3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2:39" x14ac:dyDescent="0.3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2:39" x14ac:dyDescent="0.3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2:39" x14ac:dyDescent="0.3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2:39" x14ac:dyDescent="0.3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2:39" x14ac:dyDescent="0.3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2:39" x14ac:dyDescent="0.3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2:39" x14ac:dyDescent="0.3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2:39" x14ac:dyDescent="0.3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2:39" x14ac:dyDescent="0.3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2:39" x14ac:dyDescent="0.3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2:39" x14ac:dyDescent="0.3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2:39" x14ac:dyDescent="0.3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2:39" x14ac:dyDescent="0.3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2:39" x14ac:dyDescent="0.3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2:39" x14ac:dyDescent="0.3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2:39" x14ac:dyDescent="0.3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2:39" x14ac:dyDescent="0.3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2:39" x14ac:dyDescent="0.3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2:39" x14ac:dyDescent="0.3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2:39" x14ac:dyDescent="0.3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2:39" x14ac:dyDescent="0.3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2:39" x14ac:dyDescent="0.3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2:39" x14ac:dyDescent="0.3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2:39" x14ac:dyDescent="0.3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2:39" x14ac:dyDescent="0.3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2:39" x14ac:dyDescent="0.3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2:39" x14ac:dyDescent="0.3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2:39" x14ac:dyDescent="0.3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2:39" x14ac:dyDescent="0.3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2:39" x14ac:dyDescent="0.3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2:39" x14ac:dyDescent="0.3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2:39" x14ac:dyDescent="0.3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2:39" x14ac:dyDescent="0.3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2:39" x14ac:dyDescent="0.3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2:39" x14ac:dyDescent="0.3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2:39" x14ac:dyDescent="0.3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2:39" x14ac:dyDescent="0.3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2:39" x14ac:dyDescent="0.3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2:39" x14ac:dyDescent="0.3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2:39" x14ac:dyDescent="0.3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2:39" x14ac:dyDescent="0.3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2:39" x14ac:dyDescent="0.3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2:39" x14ac:dyDescent="0.3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2:39" x14ac:dyDescent="0.3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2:39" x14ac:dyDescent="0.3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2:39" x14ac:dyDescent="0.3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2:39" x14ac:dyDescent="0.3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2:39" x14ac:dyDescent="0.3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2:39" x14ac:dyDescent="0.3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2:39" x14ac:dyDescent="0.3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2:39" x14ac:dyDescent="0.3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2:39" x14ac:dyDescent="0.3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2:39" x14ac:dyDescent="0.3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2:39" x14ac:dyDescent="0.3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2:39" x14ac:dyDescent="0.3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2:39" x14ac:dyDescent="0.3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2:39" x14ac:dyDescent="0.3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2:39" x14ac:dyDescent="0.3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2:39" x14ac:dyDescent="0.3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2:39" x14ac:dyDescent="0.3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35"/>
  <sheetViews>
    <sheetView showGridLines="0" topLeftCell="A7" workbookViewId="0">
      <selection activeCell="E30" sqref="E30"/>
    </sheetView>
  </sheetViews>
  <sheetFormatPr defaultRowHeight="14.4" x14ac:dyDescent="0.3"/>
  <cols>
    <col min="1" max="1" width="10.6640625" style="16" customWidth="1"/>
    <col min="2" max="2" width="61.109375" bestFit="1" customWidth="1"/>
    <col min="3" max="3" width="18.5546875" customWidth="1"/>
    <col min="4" max="4" width="10.5546875" bestFit="1" customWidth="1"/>
    <col min="5" max="5" width="11.33203125" bestFit="1" customWidth="1"/>
    <col min="6" max="6" width="11.5546875" bestFit="1" customWidth="1"/>
    <col min="7" max="7" width="10.33203125" bestFit="1" customWidth="1"/>
    <col min="9" max="9" width="11.33203125" bestFit="1" customWidth="1"/>
  </cols>
  <sheetData>
    <row r="1" spans="2:38" s="16" customFormat="1" ht="11.7" customHeight="1" x14ac:dyDescent="0.25"/>
    <row r="2" spans="2:38" s="16" customFormat="1" ht="11.7" customHeight="1" x14ac:dyDescent="0.25"/>
    <row r="3" spans="2:38" s="16" customFormat="1" ht="11.7" customHeight="1" x14ac:dyDescent="0.25"/>
    <row r="4" spans="2:38" s="16" customFormat="1" ht="12" x14ac:dyDescent="0.25"/>
    <row r="5" spans="2:38" s="16" customFormat="1" ht="12" x14ac:dyDescent="0.25"/>
    <row r="6" spans="2:38" x14ac:dyDescent="0.3">
      <c r="B6" s="17"/>
      <c r="C6" s="19"/>
    </row>
    <row r="7" spans="2:38" x14ac:dyDescent="0.3">
      <c r="B7" s="25" t="s">
        <v>112</v>
      </c>
      <c r="C7" s="19" t="str">
        <f>+'Flussi Cassa'!D6</f>
        <v>gen 2017</v>
      </c>
      <c r="D7" s="19">
        <f>EOMONTH(C7,1)</f>
        <v>42794</v>
      </c>
      <c r="E7" s="19">
        <f t="shared" ref="E7:AA7" si="0">EOMONTH(D7,1)</f>
        <v>42825</v>
      </c>
      <c r="F7" s="19">
        <f t="shared" si="0"/>
        <v>42855</v>
      </c>
      <c r="G7" s="19">
        <f t="shared" si="0"/>
        <v>42886</v>
      </c>
      <c r="H7" s="19">
        <f t="shared" si="0"/>
        <v>42916</v>
      </c>
      <c r="I7" s="19">
        <f t="shared" si="0"/>
        <v>42947</v>
      </c>
      <c r="J7" s="19">
        <f t="shared" si="0"/>
        <v>42978</v>
      </c>
      <c r="K7" s="19">
        <f t="shared" si="0"/>
        <v>43008</v>
      </c>
      <c r="L7" s="19">
        <f t="shared" si="0"/>
        <v>43039</v>
      </c>
      <c r="M7" s="19">
        <f t="shared" si="0"/>
        <v>43069</v>
      </c>
      <c r="N7" s="19">
        <f t="shared" si="0"/>
        <v>43100</v>
      </c>
      <c r="O7" s="19">
        <f t="shared" si="0"/>
        <v>43131</v>
      </c>
      <c r="P7" s="19">
        <f t="shared" si="0"/>
        <v>43159</v>
      </c>
      <c r="Q7" s="19">
        <f t="shared" si="0"/>
        <v>43190</v>
      </c>
      <c r="R7" s="19">
        <f t="shared" si="0"/>
        <v>43220</v>
      </c>
      <c r="S7" s="19">
        <f t="shared" si="0"/>
        <v>43251</v>
      </c>
      <c r="T7" s="19">
        <f t="shared" si="0"/>
        <v>43281</v>
      </c>
      <c r="U7" s="19">
        <f t="shared" si="0"/>
        <v>43312</v>
      </c>
      <c r="V7" s="19">
        <f t="shared" si="0"/>
        <v>43343</v>
      </c>
      <c r="W7" s="19">
        <f t="shared" si="0"/>
        <v>43373</v>
      </c>
      <c r="X7" s="19">
        <f t="shared" si="0"/>
        <v>43404</v>
      </c>
      <c r="Y7" s="19">
        <f t="shared" si="0"/>
        <v>43434</v>
      </c>
      <c r="Z7" s="19">
        <f t="shared" si="0"/>
        <v>43465</v>
      </c>
      <c r="AA7" s="19">
        <f t="shared" si="0"/>
        <v>43496</v>
      </c>
      <c r="AB7" s="19">
        <f>EOMONTH(AA7,1)</f>
        <v>43524</v>
      </c>
      <c r="AC7" s="19">
        <f t="shared" ref="AC7:AL7" si="1">EOMONTH(AB7,1)</f>
        <v>43555</v>
      </c>
      <c r="AD7" s="19">
        <f t="shared" si="1"/>
        <v>43585</v>
      </c>
      <c r="AE7" s="19">
        <f t="shared" si="1"/>
        <v>43616</v>
      </c>
      <c r="AF7" s="19">
        <f t="shared" si="1"/>
        <v>43646</v>
      </c>
      <c r="AG7" s="19">
        <f t="shared" si="1"/>
        <v>43677</v>
      </c>
      <c r="AH7" s="19">
        <f t="shared" si="1"/>
        <v>43708</v>
      </c>
      <c r="AI7" s="19">
        <f t="shared" si="1"/>
        <v>43738</v>
      </c>
      <c r="AJ7" s="19">
        <f t="shared" si="1"/>
        <v>43769</v>
      </c>
      <c r="AK7" s="19">
        <f t="shared" si="1"/>
        <v>43799</v>
      </c>
      <c r="AL7" s="19">
        <f t="shared" si="1"/>
        <v>43830</v>
      </c>
    </row>
    <row r="8" spans="2:38" x14ac:dyDescent="0.3">
      <c r="B8" t="s">
        <v>113</v>
      </c>
      <c r="C8" s="55">
        <f>+M_Vendite!E39</f>
        <v>17710</v>
      </c>
      <c r="D8" s="55">
        <f>+M_Vendite!F39</f>
        <v>17710</v>
      </c>
      <c r="E8" s="55">
        <f>+M_Vendite!G39</f>
        <v>17710</v>
      </c>
      <c r="F8" s="55">
        <f>+M_Vendite!H39</f>
        <v>17710</v>
      </c>
      <c r="G8" s="55">
        <f>+M_Vendite!I39</f>
        <v>17710</v>
      </c>
      <c r="H8" s="55">
        <f>+M_Vendite!J39</f>
        <v>17710</v>
      </c>
      <c r="I8" s="55">
        <f>+M_Vendite!K39</f>
        <v>17710</v>
      </c>
      <c r="J8" s="55">
        <f>+M_Vendite!L39</f>
        <v>17710</v>
      </c>
      <c r="K8" s="55">
        <f>+M_Vendite!M39</f>
        <v>17710</v>
      </c>
      <c r="L8" s="55">
        <f>+M_Vendite!N39</f>
        <v>17710</v>
      </c>
      <c r="M8" s="55">
        <f>+M_Vendite!O39</f>
        <v>17710</v>
      </c>
      <c r="N8" s="55">
        <f>+M_Vendite!P39</f>
        <v>17710</v>
      </c>
      <c r="O8" s="55">
        <f>+M_Vendite!Q39</f>
        <v>21505</v>
      </c>
      <c r="P8" s="55">
        <f>+M_Vendite!R39</f>
        <v>21505</v>
      </c>
      <c r="Q8" s="55">
        <f>+M_Vendite!S39</f>
        <v>21505</v>
      </c>
      <c r="R8" s="55">
        <f>+M_Vendite!T39</f>
        <v>21505</v>
      </c>
      <c r="S8" s="55">
        <f>+M_Vendite!U39</f>
        <v>21505</v>
      </c>
      <c r="T8" s="55">
        <f>+M_Vendite!V39</f>
        <v>21505</v>
      </c>
      <c r="U8" s="55">
        <f>+M_Vendite!W39</f>
        <v>21505</v>
      </c>
      <c r="V8" s="55">
        <f>+M_Vendite!X39</f>
        <v>21505</v>
      </c>
      <c r="W8" s="55">
        <f>+M_Vendite!Y39</f>
        <v>21505</v>
      </c>
      <c r="X8" s="55">
        <f>+M_Vendite!Z39</f>
        <v>21505</v>
      </c>
      <c r="Y8" s="55">
        <f>+M_Vendite!AA39</f>
        <v>21505</v>
      </c>
      <c r="Z8" s="55">
        <f>+M_Vendite!AB39</f>
        <v>21505</v>
      </c>
      <c r="AA8" s="55">
        <f>+M_Vendite!AC39</f>
        <v>21505</v>
      </c>
      <c r="AB8" s="55">
        <f>+M_Vendite!AD39</f>
        <v>21505</v>
      </c>
      <c r="AC8" s="55">
        <f>+M_Vendite!AE39</f>
        <v>21505</v>
      </c>
      <c r="AD8" s="55">
        <f>+M_Vendite!AF39</f>
        <v>21505</v>
      </c>
      <c r="AE8" s="55">
        <f>+M_Vendite!AG39</f>
        <v>21505</v>
      </c>
      <c r="AF8" s="55">
        <f>+M_Vendite!AH39</f>
        <v>21505</v>
      </c>
      <c r="AG8" s="55">
        <f>+M_Vendite!AI39</f>
        <v>21505</v>
      </c>
      <c r="AH8" s="55">
        <f>+M_Vendite!AJ39</f>
        <v>21505</v>
      </c>
      <c r="AI8" s="55">
        <f>+M_Vendite!AK39</f>
        <v>21505</v>
      </c>
      <c r="AJ8" s="55">
        <f>+M_Vendite!AL39</f>
        <v>21505</v>
      </c>
      <c r="AK8" s="55">
        <f>+M_Vendite!AM39</f>
        <v>21505</v>
      </c>
      <c r="AL8" s="55">
        <f>+M_Vendite!AN39</f>
        <v>21505</v>
      </c>
    </row>
    <row r="9" spans="2:38" x14ac:dyDescent="0.3">
      <c r="B9" t="s">
        <v>117</v>
      </c>
      <c r="C9" s="55">
        <f>+M_Vendite!E49-SP_Iniziale!E15</f>
        <v>98210</v>
      </c>
      <c r="D9" s="55">
        <f>+M_Vendite!F49-SP_Iniziale!F15</f>
        <v>0</v>
      </c>
      <c r="E9" s="55">
        <f>+M_Vendite!G49-SP_Iniziale!G15</f>
        <v>0</v>
      </c>
      <c r="F9" s="55">
        <f>+M_Vendite!H49-SP_Iniziale!H15</f>
        <v>0</v>
      </c>
      <c r="G9" s="55">
        <f>+M_Vendite!I49-SP_Iniziale!I15</f>
        <v>0</v>
      </c>
      <c r="H9" s="55">
        <f>+M_Vendite!J49-SP_Iniziale!J15</f>
        <v>0</v>
      </c>
      <c r="I9" s="55">
        <f>+M_Vendite!K49-SP_Iniziale!K15</f>
        <v>0</v>
      </c>
      <c r="J9" s="55">
        <f>+M_Vendite!L49-SP_Iniziale!L15</f>
        <v>0</v>
      </c>
      <c r="K9" s="55">
        <f>+M_Vendite!M49-SP_Iniziale!M15</f>
        <v>0</v>
      </c>
      <c r="L9" s="55">
        <f>+M_Vendite!N49-SP_Iniziale!N15</f>
        <v>0</v>
      </c>
      <c r="M9" s="55">
        <f>+M_Vendite!O49-SP_Iniziale!O15</f>
        <v>0</v>
      </c>
      <c r="N9" s="55">
        <f>+M_Vendite!P49-SP_Iniziale!P15</f>
        <v>0</v>
      </c>
      <c r="O9" s="55">
        <f>+M_Vendite!Q49-SP_Iniziale!Q15</f>
        <v>21045</v>
      </c>
      <c r="P9" s="55">
        <f>+M_Vendite!R49-SP_Iniziale!R15</f>
        <v>0</v>
      </c>
      <c r="Q9" s="55">
        <f>+M_Vendite!S49-SP_Iniziale!S15</f>
        <v>0</v>
      </c>
      <c r="R9" s="55">
        <f>+M_Vendite!T49-SP_Iniziale!T15</f>
        <v>0</v>
      </c>
      <c r="S9" s="55">
        <f>+M_Vendite!U49-SP_Iniziale!U15</f>
        <v>0</v>
      </c>
      <c r="T9" s="55">
        <f>+M_Vendite!V49-SP_Iniziale!V15</f>
        <v>0</v>
      </c>
      <c r="U9" s="55">
        <f>+M_Vendite!W49-SP_Iniziale!W15</f>
        <v>0</v>
      </c>
      <c r="V9" s="55">
        <f>+M_Vendite!X49-SP_Iniziale!X15</f>
        <v>0</v>
      </c>
      <c r="W9" s="55">
        <f>+M_Vendite!Y49-SP_Iniziale!Y15</f>
        <v>0</v>
      </c>
      <c r="X9" s="55">
        <f>+M_Vendite!Z49-SP_Iniziale!Z15</f>
        <v>0</v>
      </c>
      <c r="Y9" s="55">
        <f>+M_Vendite!AA49-SP_Iniziale!AA15</f>
        <v>0</v>
      </c>
      <c r="Z9" s="55">
        <f>+M_Vendite!AB49-SP_Iniziale!AB15</f>
        <v>0</v>
      </c>
      <c r="AA9" s="55">
        <f>+M_Vendite!AC49-SP_Iniziale!AC15</f>
        <v>0</v>
      </c>
      <c r="AB9" s="55">
        <f>+M_Vendite!AD49-SP_Iniziale!AD15</f>
        <v>0</v>
      </c>
      <c r="AC9" s="55">
        <f>+M_Vendite!AE49-SP_Iniziale!AE15</f>
        <v>0</v>
      </c>
      <c r="AD9" s="55">
        <f>+M_Vendite!AF49-SP_Iniziale!AF15</f>
        <v>0</v>
      </c>
      <c r="AE9" s="55">
        <f>+M_Vendite!AG49-SP_Iniziale!AG15</f>
        <v>0</v>
      </c>
      <c r="AF9" s="55">
        <f>+M_Vendite!AH49-SP_Iniziale!AH15</f>
        <v>0</v>
      </c>
      <c r="AG9" s="55">
        <f>+M_Vendite!AI49-SP_Iniziale!AI15</f>
        <v>0</v>
      </c>
      <c r="AH9" s="55">
        <f>+M_Vendite!AJ49-SP_Iniziale!AJ15</f>
        <v>0</v>
      </c>
      <c r="AI9" s="55">
        <f>+M_Vendite!AK49-SP_Iniziale!AK15</f>
        <v>0</v>
      </c>
      <c r="AJ9" s="55">
        <f>+M_Vendite!AL49-SP_Iniziale!AL15</f>
        <v>0</v>
      </c>
      <c r="AK9" s="55">
        <f>+M_Vendite!AM49-SP_Iniziale!AM15</f>
        <v>0</v>
      </c>
      <c r="AL9" s="55">
        <f>+M_Vendite!AN49-SP_Iniziale!AN15</f>
        <v>0</v>
      </c>
    </row>
    <row r="10" spans="2:38" x14ac:dyDescent="0.3">
      <c r="B10" t="s">
        <v>118</v>
      </c>
      <c r="C10" s="55">
        <f>+M_Acquisti!D39+'M_Costo Gestione'!H56+M_Investimenti!F74+M_Leasing!D36</f>
        <v>13640</v>
      </c>
      <c r="D10" s="55">
        <f>+M_Acquisti!E39+'M_Costo Gestione'!I56+M_Investimenti!G74+M_Leasing!E36</f>
        <v>13747.8</v>
      </c>
      <c r="E10" s="55">
        <f>+M_Acquisti!F39+'M_Costo Gestione'!J56+M_Investimenti!H74+M_Leasing!F36</f>
        <v>13747.8</v>
      </c>
      <c r="F10" s="55">
        <f>+M_Acquisti!G39+'M_Costo Gestione'!K56+M_Investimenti!I74+M_Leasing!G36</f>
        <v>13747.8</v>
      </c>
      <c r="G10" s="55">
        <f>+M_Acquisti!H39+'M_Costo Gestione'!L56+M_Investimenti!J74+M_Leasing!H36</f>
        <v>13747.8</v>
      </c>
      <c r="H10" s="55">
        <f>+M_Acquisti!I39+'M_Costo Gestione'!M56+M_Investimenti!K74+M_Leasing!I36</f>
        <v>13747.8</v>
      </c>
      <c r="I10" s="55">
        <f>+M_Acquisti!J39+'M_Costo Gestione'!N56+M_Investimenti!L74+M_Leasing!J36</f>
        <v>13747.8</v>
      </c>
      <c r="J10" s="55">
        <f>+M_Acquisti!K39+'M_Costo Gestione'!O56+M_Investimenti!M74+M_Leasing!K36</f>
        <v>13747.8</v>
      </c>
      <c r="K10" s="55">
        <f>+M_Acquisti!L39+'M_Costo Gestione'!P56+M_Investimenti!N74+M_Leasing!L36</f>
        <v>13747.8</v>
      </c>
      <c r="L10" s="55">
        <f>+M_Acquisti!M39+'M_Costo Gestione'!Q56+M_Investimenti!O74+M_Leasing!M36</f>
        <v>13747.8</v>
      </c>
      <c r="M10" s="55">
        <f>+M_Acquisti!N39+'M_Costo Gestione'!R56+M_Investimenti!P74+M_Leasing!N36</f>
        <v>13747.8</v>
      </c>
      <c r="N10" s="55">
        <f>+M_Acquisti!O39+'M_Costo Gestione'!S56+M_Investimenti!Q74+M_Leasing!O36</f>
        <v>13747.8</v>
      </c>
      <c r="O10" s="55">
        <f>+M_Acquisti!P39+'M_Costo Gestione'!T56+M_Investimenti!R74+M_Leasing!P36</f>
        <v>16632</v>
      </c>
      <c r="P10" s="55">
        <f>+M_Acquisti!Q39+'M_Costo Gestione'!U56+M_Investimenti!S74+M_Leasing!Q36</f>
        <v>16632</v>
      </c>
      <c r="Q10" s="55">
        <f>+M_Acquisti!R39+'M_Costo Gestione'!V56+M_Investimenti!T74+M_Leasing!R36</f>
        <v>16632</v>
      </c>
      <c r="R10" s="55">
        <f>+M_Acquisti!S39+'M_Costo Gestione'!W56+M_Investimenti!U74+M_Leasing!S36</f>
        <v>16632</v>
      </c>
      <c r="S10" s="55">
        <f>+M_Acquisti!T39+'M_Costo Gestione'!X56+M_Investimenti!V74+M_Leasing!T36</f>
        <v>16632</v>
      </c>
      <c r="T10" s="55">
        <f>+M_Acquisti!U39+'M_Costo Gestione'!Y56+M_Investimenti!W74+M_Leasing!U36</f>
        <v>16632</v>
      </c>
      <c r="U10" s="55">
        <f>+M_Acquisti!V39+'M_Costo Gestione'!Z56+M_Investimenti!X74+M_Leasing!V36</f>
        <v>16632</v>
      </c>
      <c r="V10" s="55">
        <f>+M_Acquisti!W39+'M_Costo Gestione'!AA56+M_Investimenti!Y74+M_Leasing!W36</f>
        <v>16632</v>
      </c>
      <c r="W10" s="55">
        <f>+M_Acquisti!X39+'M_Costo Gestione'!AB56+M_Investimenti!Z74+M_Leasing!X36</f>
        <v>16632</v>
      </c>
      <c r="X10" s="55">
        <f>+M_Acquisti!Y39+'M_Costo Gestione'!AC56+M_Investimenti!AA74+M_Leasing!Y36</f>
        <v>16632</v>
      </c>
      <c r="Y10" s="55">
        <f>+M_Acquisti!Z39+'M_Costo Gestione'!AD56+M_Investimenti!AB74+M_Leasing!Z36</f>
        <v>16632</v>
      </c>
      <c r="Z10" s="55">
        <f>+M_Acquisti!AA39+'M_Costo Gestione'!AE56+M_Investimenti!AC74+M_Leasing!AA36</f>
        <v>16632</v>
      </c>
      <c r="AA10" s="55">
        <f>+M_Acquisti!AB39+'M_Costo Gestione'!AF56+M_Investimenti!AD74+M_Leasing!AB36</f>
        <v>16632</v>
      </c>
      <c r="AB10" s="55">
        <f>+M_Acquisti!AC39+'M_Costo Gestione'!AG56+M_Investimenti!AE74+M_Leasing!AC36</f>
        <v>16632</v>
      </c>
      <c r="AC10" s="55">
        <f>+M_Acquisti!AD39+'M_Costo Gestione'!AH56+M_Investimenti!AF74+M_Leasing!AD36</f>
        <v>16632</v>
      </c>
      <c r="AD10" s="55">
        <f>+M_Acquisti!AE39+'M_Costo Gestione'!AI56+M_Investimenti!AG74+M_Leasing!AE36</f>
        <v>16632</v>
      </c>
      <c r="AE10" s="55">
        <f>+M_Acquisti!AF39+'M_Costo Gestione'!AJ56+M_Investimenti!AH74+M_Leasing!AF36</f>
        <v>16632</v>
      </c>
      <c r="AF10" s="55">
        <f>+M_Acquisti!AG39+'M_Costo Gestione'!AK56+M_Investimenti!AI74+M_Leasing!AG36</f>
        <v>16632</v>
      </c>
      <c r="AG10" s="55">
        <f>+M_Acquisti!AH39+'M_Costo Gestione'!AL56+M_Investimenti!AJ74+M_Leasing!AH36</f>
        <v>16632</v>
      </c>
      <c r="AH10" s="55">
        <f>+M_Acquisti!AI39+'M_Costo Gestione'!AM56+M_Investimenti!AK74+M_Leasing!AI36</f>
        <v>16632</v>
      </c>
      <c r="AI10" s="55">
        <f>+M_Acquisti!AJ39+'M_Costo Gestione'!AN56+M_Investimenti!AL74+M_Leasing!AJ36</f>
        <v>16632</v>
      </c>
      <c r="AJ10" s="55">
        <f>+M_Acquisti!AK39+'M_Costo Gestione'!AO56+M_Investimenti!AM74+M_Leasing!AK36</f>
        <v>16632</v>
      </c>
      <c r="AK10" s="55">
        <f>+M_Acquisti!AL39+'M_Costo Gestione'!AP56+M_Investimenti!AN74+M_Leasing!AL36</f>
        <v>16632</v>
      </c>
      <c r="AL10" s="55">
        <f>+M_Acquisti!AM39+'M_Costo Gestione'!AQ56+M_Investimenti!AO74+M_Leasing!AM36</f>
        <v>16632</v>
      </c>
    </row>
    <row r="11" spans="2:38" x14ac:dyDescent="0.3">
      <c r="B11" t="s">
        <v>120</v>
      </c>
      <c r="C11" s="55">
        <f>+M_Acquisti!D49+'M_Costo Gestione'!H108-SP_Iniziale!E55</f>
        <v>76640</v>
      </c>
      <c r="D11" s="55">
        <f>+M_Acquisti!E49+'M_Costo Gestione'!I108-SP_Iniziale!F55</f>
        <v>597.80000000000064</v>
      </c>
      <c r="E11" s="55">
        <f>+M_Acquisti!F49+'M_Costo Gestione'!J108-SP_Iniziale!G55</f>
        <v>0</v>
      </c>
      <c r="F11" s="55">
        <f>+M_Acquisti!G49+'M_Costo Gestione'!K108-SP_Iniziale!H55</f>
        <v>0</v>
      </c>
      <c r="G11" s="55">
        <f>+M_Acquisti!H49+'M_Costo Gestione'!L108-SP_Iniziale!I55</f>
        <v>0</v>
      </c>
      <c r="H11" s="55">
        <f>+M_Acquisti!I49+'M_Costo Gestione'!M108-SP_Iniziale!J55</f>
        <v>0</v>
      </c>
      <c r="I11" s="55">
        <f>+M_Acquisti!J49+'M_Costo Gestione'!N108-SP_Iniziale!K55</f>
        <v>0</v>
      </c>
      <c r="J11" s="55">
        <f>+M_Acquisti!K49+'M_Costo Gestione'!O108-SP_Iniziale!L55</f>
        <v>0</v>
      </c>
      <c r="K11" s="55">
        <f>+M_Acquisti!L49+'M_Costo Gestione'!P108-SP_Iniziale!M55</f>
        <v>0</v>
      </c>
      <c r="L11" s="55">
        <f>+M_Acquisti!M49+'M_Costo Gestione'!Q108-SP_Iniziale!N55</f>
        <v>0</v>
      </c>
      <c r="M11" s="55">
        <f>+M_Acquisti!N49+'M_Costo Gestione'!R108-SP_Iniziale!O55</f>
        <v>0</v>
      </c>
      <c r="N11" s="55">
        <f>+M_Acquisti!O49+'M_Costo Gestione'!S108-SP_Iniziale!P55</f>
        <v>0</v>
      </c>
      <c r="O11" s="55">
        <f>+M_Acquisti!P49+'M_Costo Gestione'!T108-SP_Iniziale!Q55</f>
        <v>15994.199999999993</v>
      </c>
      <c r="P11" s="55">
        <f>+M_Acquisti!Q49+'M_Costo Gestione'!U108-SP_Iniziale!R55</f>
        <v>0</v>
      </c>
      <c r="Q11" s="55">
        <f>+M_Acquisti!R49+'M_Costo Gestione'!V108-SP_Iniziale!S55</f>
        <v>0</v>
      </c>
      <c r="R11" s="55">
        <f>+M_Acquisti!S49+'M_Costo Gestione'!W108-SP_Iniziale!T55</f>
        <v>0</v>
      </c>
      <c r="S11" s="55">
        <f>+M_Acquisti!T49+'M_Costo Gestione'!X108-SP_Iniziale!U55</f>
        <v>0</v>
      </c>
      <c r="T11" s="55">
        <f>+M_Acquisti!U49+'M_Costo Gestione'!Y108-SP_Iniziale!V55</f>
        <v>0</v>
      </c>
      <c r="U11" s="55">
        <f>+M_Acquisti!V49+'M_Costo Gestione'!Z108-SP_Iniziale!W55</f>
        <v>0</v>
      </c>
      <c r="V11" s="55">
        <f>+M_Acquisti!W49+'M_Costo Gestione'!AA108-SP_Iniziale!X55</f>
        <v>0</v>
      </c>
      <c r="W11" s="55">
        <f>+M_Acquisti!X49+'M_Costo Gestione'!AB108-SP_Iniziale!Y55</f>
        <v>0</v>
      </c>
      <c r="X11" s="55">
        <f>+M_Acquisti!Y49+'M_Costo Gestione'!AC108-SP_Iniziale!Z55</f>
        <v>0</v>
      </c>
      <c r="Y11" s="55">
        <f>+M_Acquisti!Z49+'M_Costo Gestione'!AD108-SP_Iniziale!AA55</f>
        <v>0</v>
      </c>
      <c r="Z11" s="55">
        <f>+M_Acquisti!AA49+'M_Costo Gestione'!AE108-SP_Iniziale!AB55</f>
        <v>0</v>
      </c>
      <c r="AA11" s="55">
        <f>+M_Acquisti!AB49+'M_Costo Gestione'!AF108-SP_Iniziale!AC55</f>
        <v>0</v>
      </c>
      <c r="AB11" s="55">
        <f>+M_Acquisti!AC49+'M_Costo Gestione'!AG108-SP_Iniziale!AD55</f>
        <v>0</v>
      </c>
      <c r="AC11" s="55">
        <f>+M_Acquisti!AD49+'M_Costo Gestione'!AH108-SP_Iniziale!AE55</f>
        <v>0</v>
      </c>
      <c r="AD11" s="55">
        <f>+M_Acquisti!AE49+'M_Costo Gestione'!AI108-SP_Iniziale!AF55</f>
        <v>0</v>
      </c>
      <c r="AE11" s="55">
        <f>+M_Acquisti!AF49+'M_Costo Gestione'!AJ108-SP_Iniziale!AG55</f>
        <v>0</v>
      </c>
      <c r="AF11" s="55">
        <f>+M_Acquisti!AG49+'M_Costo Gestione'!AK108-SP_Iniziale!AH55</f>
        <v>0</v>
      </c>
      <c r="AG11" s="55">
        <f>+M_Acquisti!AH49+'M_Costo Gestione'!AL108-SP_Iniziale!AI55</f>
        <v>0</v>
      </c>
      <c r="AH11" s="55">
        <f>+M_Acquisti!AI49+'M_Costo Gestione'!AM108-SP_Iniziale!AJ55</f>
        <v>0</v>
      </c>
      <c r="AI11" s="55">
        <f>+M_Acquisti!AJ49+'M_Costo Gestione'!AN108-SP_Iniziale!AK55</f>
        <v>0</v>
      </c>
      <c r="AJ11" s="55">
        <f>+M_Acquisti!AK49+'M_Costo Gestione'!AO108-SP_Iniziale!AL55</f>
        <v>0</v>
      </c>
      <c r="AK11" s="55">
        <f>+M_Acquisti!AL49+'M_Costo Gestione'!AP108-SP_Iniziale!AM55</f>
        <v>0</v>
      </c>
      <c r="AL11" s="55">
        <f>+M_Acquisti!AM49+'M_Costo Gestione'!AQ108-SP_Iniziale!AN55</f>
        <v>0</v>
      </c>
    </row>
    <row r="12" spans="2:38" x14ac:dyDescent="0.3">
      <c r="B12" t="s">
        <v>123</v>
      </c>
      <c r="C12" s="55">
        <f ca="1">+SUMIF(M_Investimenti!$D$10:$AO$28,M_Investimenti!$A11,M_Investimenti!F$10:F$28)</f>
        <v>0</v>
      </c>
      <c r="D12" s="55">
        <f ca="1">+SUMIF(M_Investimenti!$D$10:$AO$28,M_Investimenti!$A11,M_Investimenti!G$10:G$28)</f>
        <v>0</v>
      </c>
      <c r="E12" s="55">
        <f ca="1">+SUMIF(M_Investimenti!$D$10:$AO$28,M_Investimenti!$A11,M_Investimenti!H$10:H$28)</f>
        <v>0</v>
      </c>
      <c r="F12" s="55">
        <f ca="1">+SUMIF(M_Investimenti!$D$10:$AO$28,M_Investimenti!$A11,M_Investimenti!I$10:I$28)</f>
        <v>0</v>
      </c>
      <c r="G12" s="55">
        <f ca="1">+SUMIF(M_Investimenti!$D$10:$AO$28,M_Investimenti!$A11,M_Investimenti!J$10:J$28)</f>
        <v>0</v>
      </c>
      <c r="H12" s="55">
        <f ca="1">+SUMIF(M_Investimenti!$D$10:$AO$28,M_Investimenti!$A11,M_Investimenti!K$10:K$28)</f>
        <v>0</v>
      </c>
      <c r="I12" s="55">
        <f ca="1">+SUMIF(M_Investimenti!$D$10:$AO$28,M_Investimenti!$A11,M_Investimenti!L$10:L$28)</f>
        <v>0</v>
      </c>
      <c r="J12" s="55">
        <f ca="1">+SUMIF(M_Investimenti!$D$10:$AO$28,M_Investimenti!$A11,M_Investimenti!M$10:M$28)</f>
        <v>0</v>
      </c>
      <c r="K12" s="55">
        <f ca="1">+SUMIF(M_Investimenti!$D$10:$AO$28,M_Investimenti!$A11,M_Investimenti!N$10:N$28)</f>
        <v>0</v>
      </c>
      <c r="L12" s="55">
        <f ca="1">+SUMIF(M_Investimenti!$D$10:$AO$28,M_Investimenti!$A11,M_Investimenti!O$10:O$28)</f>
        <v>0</v>
      </c>
      <c r="M12" s="55">
        <f ca="1">+SUMIF(M_Investimenti!$D$10:$AO$28,M_Investimenti!$A11,M_Investimenti!P$10:P$28)</f>
        <v>0</v>
      </c>
      <c r="N12" s="55">
        <f ca="1">+SUMIF(M_Investimenti!$D$10:$AO$28,M_Investimenti!$A11,M_Investimenti!Q$10:Q$28)</f>
        <v>0</v>
      </c>
      <c r="O12" s="55">
        <f ca="1">+SUMIF(M_Investimenti!$D$10:$AO$28,M_Investimenti!$A11,M_Investimenti!R$10:R$28)</f>
        <v>0</v>
      </c>
      <c r="P12" s="55">
        <f ca="1">+SUMIF(M_Investimenti!$D$10:$AO$28,M_Investimenti!$A11,M_Investimenti!S$10:S$28)</f>
        <v>0</v>
      </c>
      <c r="Q12" s="55">
        <f ca="1">+SUMIF(M_Investimenti!$D$10:$AO$28,M_Investimenti!$A11,M_Investimenti!T$10:T$28)</f>
        <v>0</v>
      </c>
      <c r="R12" s="55">
        <f ca="1">+SUMIF(M_Investimenti!$D$10:$AO$28,M_Investimenti!$A11,M_Investimenti!U$10:U$28)</f>
        <v>0</v>
      </c>
      <c r="S12" s="55">
        <f ca="1">+SUMIF(M_Investimenti!$D$10:$AO$28,M_Investimenti!$A11,M_Investimenti!V$10:V$28)</f>
        <v>0</v>
      </c>
      <c r="T12" s="55">
        <f ca="1">+SUMIF(M_Investimenti!$D$10:$AO$28,M_Investimenti!$A11,M_Investimenti!W$10:W$28)</f>
        <v>0</v>
      </c>
      <c r="U12" s="55">
        <f ca="1">+SUMIF(M_Investimenti!$D$10:$AO$28,M_Investimenti!$A11,M_Investimenti!X$10:X$28)</f>
        <v>0</v>
      </c>
      <c r="V12" s="55">
        <f ca="1">+SUMIF(M_Investimenti!$D$10:$AO$28,M_Investimenti!$A11,M_Investimenti!Y$10:Y$28)</f>
        <v>0</v>
      </c>
      <c r="W12" s="55">
        <f ca="1">+SUMIF(M_Investimenti!$D$10:$AO$28,M_Investimenti!$A11,M_Investimenti!Z$10:Z$28)</f>
        <v>0</v>
      </c>
      <c r="X12" s="55">
        <f ca="1">+SUMIF(M_Investimenti!$D$10:$AO$28,M_Investimenti!$A11,M_Investimenti!AA$10:AA$28)</f>
        <v>0</v>
      </c>
      <c r="Y12" s="55">
        <f ca="1">+SUMIF(M_Investimenti!$D$10:$AO$28,M_Investimenti!$A11,M_Investimenti!AB$10:AB$28)</f>
        <v>0</v>
      </c>
      <c r="Z12" s="55">
        <f ca="1">+SUMIF(M_Investimenti!$D$10:$AO$28,M_Investimenti!$A11,M_Investimenti!AC$10:AC$28)</f>
        <v>0</v>
      </c>
      <c r="AA12" s="55">
        <f ca="1">+SUMIF(M_Investimenti!$D$10:$AO$28,M_Investimenti!$A11,M_Investimenti!AD$10:AD$28)</f>
        <v>0</v>
      </c>
      <c r="AB12" s="55">
        <f ca="1">+SUMIF(M_Investimenti!$D$10:$AO$28,M_Investimenti!$A11,M_Investimenti!AE$10:AE$28)</f>
        <v>0</v>
      </c>
      <c r="AC12" s="55">
        <f ca="1">+SUMIF(M_Investimenti!$D$10:$AO$28,M_Investimenti!$A11,M_Investimenti!AF$10:AF$28)</f>
        <v>0</v>
      </c>
      <c r="AD12" s="55">
        <f ca="1">+SUMIF(M_Investimenti!$D$10:$AO$28,M_Investimenti!$A11,M_Investimenti!AG$10:AG$28)</f>
        <v>0</v>
      </c>
      <c r="AE12" s="55">
        <f ca="1">+SUMIF(M_Investimenti!$D$10:$AO$28,M_Investimenti!$A11,M_Investimenti!AH$10:AH$28)</f>
        <v>0</v>
      </c>
      <c r="AF12" s="55">
        <f ca="1">+SUMIF(M_Investimenti!$D$10:$AO$28,M_Investimenti!$A11,M_Investimenti!AI$10:AI$28)</f>
        <v>0</v>
      </c>
      <c r="AG12" s="55">
        <f ca="1">+SUMIF(M_Investimenti!$D$10:$AO$28,M_Investimenti!$A11,M_Investimenti!AJ$10:AJ$28)</f>
        <v>0</v>
      </c>
      <c r="AH12" s="55">
        <f ca="1">+SUMIF(M_Investimenti!$D$10:$AO$28,M_Investimenti!$A11,M_Investimenti!AK$10:AK$28)</f>
        <v>0</v>
      </c>
      <c r="AI12" s="55">
        <f ca="1">+SUMIF(M_Investimenti!$D$10:$AO$28,M_Investimenti!$A11,M_Investimenti!AL$10:AL$28)</f>
        <v>0</v>
      </c>
      <c r="AJ12" s="55">
        <f ca="1">+SUMIF(M_Investimenti!$D$10:$AO$28,M_Investimenti!$A11,M_Investimenti!AM$10:AM$28)</f>
        <v>0</v>
      </c>
      <c r="AK12" s="55">
        <f ca="1">+SUMIF(M_Investimenti!$D$10:$AO$28,M_Investimenti!$A11,M_Investimenti!AN$10:AN$28)</f>
        <v>0</v>
      </c>
      <c r="AL12" s="55">
        <f ca="1">+SUMIF(M_Investimenti!$D$10:$AO$28,M_Investimenti!$A11,M_Investimenti!AO$10:AO$28)</f>
        <v>0</v>
      </c>
    </row>
    <row r="13" spans="2:38" x14ac:dyDescent="0.3">
      <c r="B13" t="s">
        <v>258</v>
      </c>
      <c r="C13" s="55">
        <f ca="1">+SUMIF(M_Investimenti!$D$10:$AO$28,M_Investimenti!$A12,M_Investimenti!F$10:F$28)</f>
        <v>0</v>
      </c>
      <c r="D13" s="55">
        <f ca="1">+SUMIF(M_Investimenti!$D$10:$AO$28,M_Investimenti!$A12,M_Investimenti!G$10:G$28)</f>
        <v>0</v>
      </c>
      <c r="E13" s="55">
        <f ca="1">+SUMIF(M_Investimenti!$D$10:$AO$28,M_Investimenti!$A12,M_Investimenti!H$10:H$28)</f>
        <v>0</v>
      </c>
      <c r="F13" s="55">
        <f ca="1">+SUMIF(M_Investimenti!$D$10:$AO$28,M_Investimenti!$A12,M_Investimenti!I$10:I$28)</f>
        <v>0</v>
      </c>
      <c r="G13" s="55">
        <f ca="1">+SUMIF(M_Investimenti!$D$10:$AO$28,M_Investimenti!$A12,M_Investimenti!J$10:J$28)</f>
        <v>0</v>
      </c>
      <c r="H13" s="55">
        <f ca="1">+SUMIF(M_Investimenti!$D$10:$AO$28,M_Investimenti!$A12,M_Investimenti!K$10:K$28)</f>
        <v>0</v>
      </c>
      <c r="I13" s="55">
        <f ca="1">+SUMIF(M_Investimenti!$D$10:$AO$28,M_Investimenti!$A12,M_Investimenti!L$10:L$28)</f>
        <v>0</v>
      </c>
      <c r="J13" s="55">
        <f ca="1">+SUMIF(M_Investimenti!$D$10:$AO$28,M_Investimenti!$A12,M_Investimenti!M$10:M$28)</f>
        <v>0</v>
      </c>
      <c r="K13" s="55">
        <f ca="1">+SUMIF(M_Investimenti!$D$10:$AO$28,M_Investimenti!$A12,M_Investimenti!N$10:N$28)</f>
        <v>0</v>
      </c>
      <c r="L13" s="55">
        <f ca="1">+SUMIF(M_Investimenti!$D$10:$AO$28,M_Investimenti!$A12,M_Investimenti!O$10:O$28)</f>
        <v>0</v>
      </c>
      <c r="M13" s="55">
        <f ca="1">+SUMIF(M_Investimenti!$D$10:$AO$28,M_Investimenti!$A12,M_Investimenti!P$10:P$28)</f>
        <v>0</v>
      </c>
      <c r="N13" s="55">
        <f ca="1">+SUMIF(M_Investimenti!$D$10:$AO$28,M_Investimenti!$A12,M_Investimenti!Q$10:Q$28)</f>
        <v>0</v>
      </c>
      <c r="O13" s="55">
        <f ca="1">+SUMIF(M_Investimenti!$D$10:$AO$28,M_Investimenti!$A12,M_Investimenti!R$10:R$28)</f>
        <v>0</v>
      </c>
      <c r="P13" s="55">
        <f ca="1">+SUMIF(M_Investimenti!$D$10:$AO$28,M_Investimenti!$A12,M_Investimenti!S$10:S$28)</f>
        <v>0</v>
      </c>
      <c r="Q13" s="55">
        <f ca="1">+SUMIF(M_Investimenti!$D$10:$AO$28,M_Investimenti!$A12,M_Investimenti!T$10:T$28)</f>
        <v>0</v>
      </c>
      <c r="R13" s="55">
        <f ca="1">+SUMIF(M_Investimenti!$D$10:$AO$28,M_Investimenti!$A12,M_Investimenti!U$10:U$28)</f>
        <v>0</v>
      </c>
      <c r="S13" s="55">
        <f ca="1">+SUMIF(M_Investimenti!$D$10:$AO$28,M_Investimenti!$A12,M_Investimenti!V$10:V$28)</f>
        <v>0</v>
      </c>
      <c r="T13" s="55">
        <f ca="1">+SUMIF(M_Investimenti!$D$10:$AO$28,M_Investimenti!$A12,M_Investimenti!W$10:W$28)</f>
        <v>0</v>
      </c>
      <c r="U13" s="55">
        <f ca="1">+SUMIF(M_Investimenti!$D$10:$AO$28,M_Investimenti!$A12,M_Investimenti!X$10:X$28)</f>
        <v>0</v>
      </c>
      <c r="V13" s="55">
        <f ca="1">+SUMIF(M_Investimenti!$D$10:$AO$28,M_Investimenti!$A12,M_Investimenti!Y$10:Y$28)</f>
        <v>0</v>
      </c>
      <c r="W13" s="55">
        <f ca="1">+SUMIF(M_Investimenti!$D$10:$AO$28,M_Investimenti!$A12,M_Investimenti!Z$10:Z$28)</f>
        <v>0</v>
      </c>
      <c r="X13" s="55">
        <f ca="1">+SUMIF(M_Investimenti!$D$10:$AO$28,M_Investimenti!$A12,M_Investimenti!AA$10:AA$28)</f>
        <v>0</v>
      </c>
      <c r="Y13" s="55">
        <f ca="1">+SUMIF(M_Investimenti!$D$10:$AO$28,M_Investimenti!$A12,M_Investimenti!AB$10:AB$28)</f>
        <v>0</v>
      </c>
      <c r="Z13" s="55">
        <f ca="1">+SUMIF(M_Investimenti!$D$10:$AO$28,M_Investimenti!$A12,M_Investimenti!AC$10:AC$28)</f>
        <v>0</v>
      </c>
      <c r="AA13" s="55">
        <f ca="1">+SUMIF(M_Investimenti!$D$10:$AO$28,M_Investimenti!$A12,M_Investimenti!AD$10:AD$28)</f>
        <v>0</v>
      </c>
      <c r="AB13" s="55">
        <f ca="1">+SUMIF(M_Investimenti!$D$10:$AO$28,M_Investimenti!$A12,M_Investimenti!AE$10:AE$28)</f>
        <v>0</v>
      </c>
      <c r="AC13" s="55">
        <f ca="1">+SUMIF(M_Investimenti!$D$10:$AO$28,M_Investimenti!$A12,M_Investimenti!AF$10:AF$28)</f>
        <v>0</v>
      </c>
      <c r="AD13" s="55">
        <f ca="1">+SUMIF(M_Investimenti!$D$10:$AO$28,M_Investimenti!$A12,M_Investimenti!AG$10:AG$28)</f>
        <v>0</v>
      </c>
      <c r="AE13" s="55">
        <f ca="1">+SUMIF(M_Investimenti!$D$10:$AO$28,M_Investimenti!$A12,M_Investimenti!AH$10:AH$28)</f>
        <v>0</v>
      </c>
      <c r="AF13" s="55">
        <f ca="1">+SUMIF(M_Investimenti!$D$10:$AO$28,M_Investimenti!$A12,M_Investimenti!AI$10:AI$28)</f>
        <v>0</v>
      </c>
      <c r="AG13" s="55">
        <f ca="1">+SUMIF(M_Investimenti!$D$10:$AO$28,M_Investimenti!$A12,M_Investimenti!AJ$10:AJ$28)</f>
        <v>0</v>
      </c>
      <c r="AH13" s="55">
        <f ca="1">+SUMIF(M_Investimenti!$D$10:$AO$28,M_Investimenti!$A12,M_Investimenti!AK$10:AK$28)</f>
        <v>0</v>
      </c>
      <c r="AI13" s="55">
        <f ca="1">+SUMIF(M_Investimenti!$D$10:$AO$28,M_Investimenti!$A12,M_Investimenti!AL$10:AL$28)</f>
        <v>0</v>
      </c>
      <c r="AJ13" s="55">
        <f ca="1">+SUMIF(M_Investimenti!$D$10:$AO$28,M_Investimenti!$A12,M_Investimenti!AM$10:AM$28)</f>
        <v>0</v>
      </c>
      <c r="AK13" s="55">
        <f ca="1">+SUMIF(M_Investimenti!$D$10:$AO$28,M_Investimenti!$A12,M_Investimenti!AN$10:AN$28)</f>
        <v>0</v>
      </c>
      <c r="AL13" s="55">
        <f ca="1">+SUMIF(M_Investimenti!$D$10:$AO$28,M_Investimenti!$A12,M_Investimenti!AO$10:AO$28)</f>
        <v>0</v>
      </c>
    </row>
    <row r="14" spans="2:38" x14ac:dyDescent="0.3">
      <c r="B14" t="s">
        <v>259</v>
      </c>
      <c r="C14" s="55">
        <f ca="1">+SUMIF(M_Investimenti!$D$10:$AO$28,M_Investimenti!$A13,M_Investimenti!F$10:F$28)</f>
        <v>0</v>
      </c>
      <c r="D14" s="55">
        <f ca="1">+SUMIF(M_Investimenti!$D$10:$AO$28,M_Investimenti!$A13,M_Investimenti!G$10:G$28)</f>
        <v>0</v>
      </c>
      <c r="E14" s="55">
        <f ca="1">+SUMIF(M_Investimenti!$D$10:$AO$28,M_Investimenti!$A13,M_Investimenti!H$10:H$28)</f>
        <v>0</v>
      </c>
      <c r="F14" s="55">
        <f ca="1">+SUMIF(M_Investimenti!$D$10:$AO$28,M_Investimenti!$A13,M_Investimenti!I$10:I$28)</f>
        <v>0</v>
      </c>
      <c r="G14" s="55">
        <f ca="1">+SUMIF(M_Investimenti!$D$10:$AO$28,M_Investimenti!$A13,M_Investimenti!J$10:J$28)</f>
        <v>0</v>
      </c>
      <c r="H14" s="55">
        <f ca="1">+SUMIF(M_Investimenti!$D$10:$AO$28,M_Investimenti!$A13,M_Investimenti!K$10:K$28)</f>
        <v>0</v>
      </c>
      <c r="I14" s="55">
        <f ca="1">+SUMIF(M_Investimenti!$D$10:$AO$28,M_Investimenti!$A13,M_Investimenti!L$10:L$28)</f>
        <v>0</v>
      </c>
      <c r="J14" s="55">
        <f ca="1">+SUMIF(M_Investimenti!$D$10:$AO$28,M_Investimenti!$A13,M_Investimenti!M$10:M$28)</f>
        <v>0</v>
      </c>
      <c r="K14" s="55">
        <f ca="1">+SUMIF(M_Investimenti!$D$10:$AO$28,M_Investimenti!$A13,M_Investimenti!N$10:N$28)</f>
        <v>0</v>
      </c>
      <c r="L14" s="55">
        <f ca="1">+SUMIF(M_Investimenti!$D$10:$AO$28,M_Investimenti!$A13,M_Investimenti!O$10:O$28)</f>
        <v>0</v>
      </c>
      <c r="M14" s="55">
        <f ca="1">+SUMIF(M_Investimenti!$D$10:$AO$28,M_Investimenti!$A13,M_Investimenti!P$10:P$28)</f>
        <v>0</v>
      </c>
      <c r="N14" s="55">
        <f ca="1">+SUMIF(M_Investimenti!$D$10:$AO$28,M_Investimenti!$A13,M_Investimenti!Q$10:Q$28)</f>
        <v>0</v>
      </c>
      <c r="O14" s="55">
        <f ca="1">+SUMIF(M_Investimenti!$D$10:$AO$28,M_Investimenti!$A13,M_Investimenti!R$10:R$28)</f>
        <v>0</v>
      </c>
      <c r="P14" s="55">
        <f ca="1">+SUMIF(M_Investimenti!$D$10:$AO$28,M_Investimenti!$A13,M_Investimenti!S$10:S$28)</f>
        <v>0</v>
      </c>
      <c r="Q14" s="55">
        <f ca="1">+SUMIF(M_Investimenti!$D$10:$AO$28,M_Investimenti!$A13,M_Investimenti!T$10:T$28)</f>
        <v>0</v>
      </c>
      <c r="R14" s="55">
        <f ca="1">+SUMIF(M_Investimenti!$D$10:$AO$28,M_Investimenti!$A13,M_Investimenti!U$10:U$28)</f>
        <v>0</v>
      </c>
      <c r="S14" s="55">
        <f ca="1">+SUMIF(M_Investimenti!$D$10:$AO$28,M_Investimenti!$A13,M_Investimenti!V$10:V$28)</f>
        <v>0</v>
      </c>
      <c r="T14" s="55">
        <f ca="1">+SUMIF(M_Investimenti!$D$10:$AO$28,M_Investimenti!$A13,M_Investimenti!W$10:W$28)</f>
        <v>0</v>
      </c>
      <c r="U14" s="55">
        <f ca="1">+SUMIF(M_Investimenti!$D$10:$AO$28,M_Investimenti!$A13,M_Investimenti!X$10:X$28)</f>
        <v>0</v>
      </c>
      <c r="V14" s="55">
        <f ca="1">+SUMIF(M_Investimenti!$D$10:$AO$28,M_Investimenti!$A13,M_Investimenti!Y$10:Y$28)</f>
        <v>0</v>
      </c>
      <c r="W14" s="55">
        <f ca="1">+SUMIF(M_Investimenti!$D$10:$AO$28,M_Investimenti!$A13,M_Investimenti!Z$10:Z$28)</f>
        <v>0</v>
      </c>
      <c r="X14" s="55">
        <f ca="1">+SUMIF(M_Investimenti!$D$10:$AO$28,M_Investimenti!$A13,M_Investimenti!AA$10:AA$28)</f>
        <v>0</v>
      </c>
      <c r="Y14" s="55">
        <f ca="1">+SUMIF(M_Investimenti!$D$10:$AO$28,M_Investimenti!$A13,M_Investimenti!AB$10:AB$28)</f>
        <v>0</v>
      </c>
      <c r="Z14" s="55">
        <f ca="1">+SUMIF(M_Investimenti!$D$10:$AO$28,M_Investimenti!$A13,M_Investimenti!AC$10:AC$28)</f>
        <v>0</v>
      </c>
      <c r="AA14" s="55">
        <f ca="1">+SUMIF(M_Investimenti!$D$10:$AO$28,M_Investimenti!$A13,M_Investimenti!AD$10:AD$28)</f>
        <v>0</v>
      </c>
      <c r="AB14" s="55">
        <f ca="1">+SUMIF(M_Investimenti!$D$10:$AO$28,M_Investimenti!$A13,M_Investimenti!AE$10:AE$28)</f>
        <v>0</v>
      </c>
      <c r="AC14" s="55">
        <f ca="1">+SUMIF(M_Investimenti!$D$10:$AO$28,M_Investimenti!$A13,M_Investimenti!AF$10:AF$28)</f>
        <v>0</v>
      </c>
      <c r="AD14" s="55">
        <f ca="1">+SUMIF(M_Investimenti!$D$10:$AO$28,M_Investimenti!$A13,M_Investimenti!AG$10:AG$28)</f>
        <v>0</v>
      </c>
      <c r="AE14" s="55">
        <f ca="1">+SUMIF(M_Investimenti!$D$10:$AO$28,M_Investimenti!$A13,M_Investimenti!AH$10:AH$28)</f>
        <v>0</v>
      </c>
      <c r="AF14" s="55">
        <f ca="1">+SUMIF(M_Investimenti!$D$10:$AO$28,M_Investimenti!$A13,M_Investimenti!AI$10:AI$28)</f>
        <v>0</v>
      </c>
      <c r="AG14" s="55">
        <f ca="1">+SUMIF(M_Investimenti!$D$10:$AO$28,M_Investimenti!$A13,M_Investimenti!AJ$10:AJ$28)</f>
        <v>0</v>
      </c>
      <c r="AH14" s="55">
        <f ca="1">+SUMIF(M_Investimenti!$D$10:$AO$28,M_Investimenti!$A13,M_Investimenti!AK$10:AK$28)</f>
        <v>0</v>
      </c>
      <c r="AI14" s="55">
        <f ca="1">+SUMIF(M_Investimenti!$D$10:$AO$28,M_Investimenti!$A13,M_Investimenti!AL$10:AL$28)</f>
        <v>0</v>
      </c>
      <c r="AJ14" s="55">
        <f ca="1">+SUMIF(M_Investimenti!$D$10:$AO$28,M_Investimenti!$A13,M_Investimenti!AM$10:AM$28)</f>
        <v>0</v>
      </c>
      <c r="AK14" s="55">
        <f ca="1">+SUMIF(M_Investimenti!$D$10:$AO$28,M_Investimenti!$A13,M_Investimenti!AN$10:AN$28)</f>
        <v>0</v>
      </c>
      <c r="AL14" s="55">
        <f ca="1">+SUMIF(M_Investimenti!$D$10:$AO$28,M_Investimenti!$A13,M_Investimenti!AO$10:AO$28)</f>
        <v>0</v>
      </c>
    </row>
    <row r="15" spans="2:38" x14ac:dyDescent="0.3">
      <c r="B15" t="s">
        <v>260</v>
      </c>
      <c r="C15" s="55">
        <f ca="1">+SUMIF(M_Investimenti!$D$10:$AO$28,M_Investimenti!$A14,M_Investimenti!F$10:F$28)</f>
        <v>0</v>
      </c>
      <c r="D15" s="55">
        <f ca="1">+SUMIF(M_Investimenti!$D$10:$AO$28,M_Investimenti!$A14,M_Investimenti!G$10:G$28)</f>
        <v>0</v>
      </c>
      <c r="E15" s="55">
        <f ca="1">+SUMIF(M_Investimenti!$D$10:$AO$28,M_Investimenti!$A14,M_Investimenti!H$10:H$28)</f>
        <v>0</v>
      </c>
      <c r="F15" s="55">
        <f ca="1">+SUMIF(M_Investimenti!$D$10:$AO$28,M_Investimenti!$A14,M_Investimenti!I$10:I$28)</f>
        <v>0</v>
      </c>
      <c r="G15" s="55">
        <f ca="1">+SUMIF(M_Investimenti!$D$10:$AO$28,M_Investimenti!$A14,M_Investimenti!J$10:J$28)</f>
        <v>0</v>
      </c>
      <c r="H15" s="55">
        <f ca="1">+SUMIF(M_Investimenti!$D$10:$AO$28,M_Investimenti!$A14,M_Investimenti!K$10:K$28)</f>
        <v>0</v>
      </c>
      <c r="I15" s="55">
        <f ca="1">+SUMIF(M_Investimenti!$D$10:$AO$28,M_Investimenti!$A14,M_Investimenti!L$10:L$28)</f>
        <v>0</v>
      </c>
      <c r="J15" s="55">
        <f ca="1">+SUMIF(M_Investimenti!$D$10:$AO$28,M_Investimenti!$A14,M_Investimenti!M$10:M$28)</f>
        <v>0</v>
      </c>
      <c r="K15" s="55">
        <f ca="1">+SUMIF(M_Investimenti!$D$10:$AO$28,M_Investimenti!$A14,M_Investimenti!N$10:N$28)</f>
        <v>0</v>
      </c>
      <c r="L15" s="55">
        <f ca="1">+SUMIF(M_Investimenti!$D$10:$AO$28,M_Investimenti!$A14,M_Investimenti!O$10:O$28)</f>
        <v>0</v>
      </c>
      <c r="M15" s="55">
        <f ca="1">+SUMIF(M_Investimenti!$D$10:$AO$28,M_Investimenti!$A14,M_Investimenti!P$10:P$28)</f>
        <v>0</v>
      </c>
      <c r="N15" s="55">
        <f ca="1">+SUMIF(M_Investimenti!$D$10:$AO$28,M_Investimenti!$A14,M_Investimenti!Q$10:Q$28)</f>
        <v>0</v>
      </c>
      <c r="O15" s="55">
        <f ca="1">+SUMIF(M_Investimenti!$D$10:$AO$28,M_Investimenti!$A14,M_Investimenti!R$10:R$28)</f>
        <v>0</v>
      </c>
      <c r="P15" s="55">
        <f ca="1">+SUMIF(M_Investimenti!$D$10:$AO$28,M_Investimenti!$A14,M_Investimenti!S$10:S$28)</f>
        <v>0</v>
      </c>
      <c r="Q15" s="55">
        <f ca="1">+SUMIF(M_Investimenti!$D$10:$AO$28,M_Investimenti!$A14,M_Investimenti!T$10:T$28)</f>
        <v>0</v>
      </c>
      <c r="R15" s="55">
        <f ca="1">+SUMIF(M_Investimenti!$D$10:$AO$28,M_Investimenti!$A14,M_Investimenti!U$10:U$28)</f>
        <v>0</v>
      </c>
      <c r="S15" s="55">
        <f ca="1">+SUMIF(M_Investimenti!$D$10:$AO$28,M_Investimenti!$A14,M_Investimenti!V$10:V$28)</f>
        <v>0</v>
      </c>
      <c r="T15" s="55">
        <f ca="1">+SUMIF(M_Investimenti!$D$10:$AO$28,M_Investimenti!$A14,M_Investimenti!W$10:W$28)</f>
        <v>0</v>
      </c>
      <c r="U15" s="55">
        <f ca="1">+SUMIF(M_Investimenti!$D$10:$AO$28,M_Investimenti!$A14,M_Investimenti!X$10:X$28)</f>
        <v>0</v>
      </c>
      <c r="V15" s="55">
        <f ca="1">+SUMIF(M_Investimenti!$D$10:$AO$28,M_Investimenti!$A14,M_Investimenti!Y$10:Y$28)</f>
        <v>0</v>
      </c>
      <c r="W15" s="55">
        <f ca="1">+SUMIF(M_Investimenti!$D$10:$AO$28,M_Investimenti!$A14,M_Investimenti!Z$10:Z$28)</f>
        <v>0</v>
      </c>
      <c r="X15" s="55">
        <f ca="1">+SUMIF(M_Investimenti!$D$10:$AO$28,M_Investimenti!$A14,M_Investimenti!AA$10:AA$28)</f>
        <v>0</v>
      </c>
      <c r="Y15" s="55">
        <f ca="1">+SUMIF(M_Investimenti!$D$10:$AO$28,M_Investimenti!$A14,M_Investimenti!AB$10:AB$28)</f>
        <v>0</v>
      </c>
      <c r="Z15" s="55">
        <f ca="1">+SUMIF(M_Investimenti!$D$10:$AO$28,M_Investimenti!$A14,M_Investimenti!AC$10:AC$28)</f>
        <v>0</v>
      </c>
      <c r="AA15" s="55">
        <f ca="1">+SUMIF(M_Investimenti!$D$10:$AO$28,M_Investimenti!$A14,M_Investimenti!AD$10:AD$28)</f>
        <v>0</v>
      </c>
      <c r="AB15" s="55">
        <f ca="1">+SUMIF(M_Investimenti!$D$10:$AO$28,M_Investimenti!$A14,M_Investimenti!AE$10:AE$28)</f>
        <v>0</v>
      </c>
      <c r="AC15" s="55">
        <f ca="1">+SUMIF(M_Investimenti!$D$10:$AO$28,M_Investimenti!$A14,M_Investimenti!AF$10:AF$28)</f>
        <v>0</v>
      </c>
      <c r="AD15" s="55">
        <f ca="1">+SUMIF(M_Investimenti!$D$10:$AO$28,M_Investimenti!$A14,M_Investimenti!AG$10:AG$28)</f>
        <v>0</v>
      </c>
      <c r="AE15" s="55">
        <f ca="1">+SUMIF(M_Investimenti!$D$10:$AO$28,M_Investimenti!$A14,M_Investimenti!AH$10:AH$28)</f>
        <v>0</v>
      </c>
      <c r="AF15" s="55">
        <f ca="1">+SUMIF(M_Investimenti!$D$10:$AO$28,M_Investimenti!$A14,M_Investimenti!AI$10:AI$28)</f>
        <v>0</v>
      </c>
      <c r="AG15" s="55">
        <f ca="1">+SUMIF(M_Investimenti!$D$10:$AO$28,M_Investimenti!$A14,M_Investimenti!AJ$10:AJ$28)</f>
        <v>0</v>
      </c>
      <c r="AH15" s="55">
        <f ca="1">+SUMIF(M_Investimenti!$D$10:$AO$28,M_Investimenti!$A14,M_Investimenti!AK$10:AK$28)</f>
        <v>0</v>
      </c>
      <c r="AI15" s="55">
        <f ca="1">+SUMIF(M_Investimenti!$D$10:$AO$28,M_Investimenti!$A14,M_Investimenti!AL$10:AL$28)</f>
        <v>0</v>
      </c>
      <c r="AJ15" s="55">
        <f ca="1">+SUMIF(M_Investimenti!$D$10:$AO$28,M_Investimenti!$A14,M_Investimenti!AM$10:AM$28)</f>
        <v>0</v>
      </c>
      <c r="AK15" s="55">
        <f ca="1">+SUMIF(M_Investimenti!$D$10:$AO$28,M_Investimenti!$A14,M_Investimenti!AN$10:AN$28)</f>
        <v>0</v>
      </c>
      <c r="AL15" s="55">
        <f ca="1">+SUMIF(M_Investimenti!$D$10:$AO$28,M_Investimenti!$A14,M_Investimenti!AO$10:AO$28)</f>
        <v>0</v>
      </c>
    </row>
    <row r="16" spans="2:38" x14ac:dyDescent="0.3">
      <c r="B16" t="s">
        <v>262</v>
      </c>
      <c r="C16" s="55">
        <f ca="1">+SUMIF(M_Investimenti!$D$10:$AO$28,M_Investimenti!$A15,M_Investimenti!F$10:F$28)</f>
        <v>0</v>
      </c>
      <c r="D16" s="55">
        <f ca="1">+SUMIF(M_Investimenti!$D$10:$AO$28,M_Investimenti!$A15,M_Investimenti!G$10:G$28)</f>
        <v>0</v>
      </c>
      <c r="E16" s="55">
        <f ca="1">+SUMIF(M_Investimenti!$D$10:$AO$28,M_Investimenti!$A15,M_Investimenti!H$10:H$28)</f>
        <v>0</v>
      </c>
      <c r="F16" s="55">
        <f ca="1">+SUMIF(M_Investimenti!$D$10:$AO$28,M_Investimenti!$A15,M_Investimenti!I$10:I$28)</f>
        <v>0</v>
      </c>
      <c r="G16" s="55">
        <f ca="1">+SUMIF(M_Investimenti!$D$10:$AO$28,M_Investimenti!$A15,M_Investimenti!J$10:J$28)</f>
        <v>0</v>
      </c>
      <c r="H16" s="55">
        <f ca="1">+SUMIF(M_Investimenti!$D$10:$AO$28,M_Investimenti!$A15,M_Investimenti!K$10:K$28)</f>
        <v>0</v>
      </c>
      <c r="I16" s="55">
        <f ca="1">+SUMIF(M_Investimenti!$D$10:$AO$28,M_Investimenti!$A15,M_Investimenti!L$10:L$28)</f>
        <v>0</v>
      </c>
      <c r="J16" s="55">
        <f ca="1">+SUMIF(M_Investimenti!$D$10:$AO$28,M_Investimenti!$A15,M_Investimenti!M$10:M$28)</f>
        <v>0</v>
      </c>
      <c r="K16" s="55">
        <f ca="1">+SUMIF(M_Investimenti!$D$10:$AO$28,M_Investimenti!$A15,M_Investimenti!N$10:N$28)</f>
        <v>0</v>
      </c>
      <c r="L16" s="55">
        <f ca="1">+SUMIF(M_Investimenti!$D$10:$AO$28,M_Investimenti!$A15,M_Investimenti!O$10:O$28)</f>
        <v>0</v>
      </c>
      <c r="M16" s="55">
        <f ca="1">+SUMIF(M_Investimenti!$D$10:$AO$28,M_Investimenti!$A15,M_Investimenti!P$10:P$28)</f>
        <v>0</v>
      </c>
      <c r="N16" s="55">
        <f ca="1">+SUMIF(M_Investimenti!$D$10:$AO$28,M_Investimenti!$A15,M_Investimenti!Q$10:Q$28)</f>
        <v>0</v>
      </c>
      <c r="O16" s="55">
        <f ca="1">+SUMIF(M_Investimenti!$D$10:$AO$28,M_Investimenti!$A15,M_Investimenti!R$10:R$28)</f>
        <v>0</v>
      </c>
      <c r="P16" s="55">
        <f ca="1">+SUMIF(M_Investimenti!$D$10:$AO$28,M_Investimenti!$A15,M_Investimenti!S$10:S$28)</f>
        <v>0</v>
      </c>
      <c r="Q16" s="55">
        <f ca="1">+SUMIF(M_Investimenti!$D$10:$AO$28,M_Investimenti!$A15,M_Investimenti!T$10:T$28)</f>
        <v>0</v>
      </c>
      <c r="R16" s="55">
        <f ca="1">+SUMIF(M_Investimenti!$D$10:$AO$28,M_Investimenti!$A15,M_Investimenti!U$10:U$28)</f>
        <v>0</v>
      </c>
      <c r="S16" s="55">
        <f ca="1">+SUMIF(M_Investimenti!$D$10:$AO$28,M_Investimenti!$A15,M_Investimenti!V$10:V$28)</f>
        <v>0</v>
      </c>
      <c r="T16" s="55">
        <f ca="1">+SUMIF(M_Investimenti!$D$10:$AO$28,M_Investimenti!$A15,M_Investimenti!W$10:W$28)</f>
        <v>0</v>
      </c>
      <c r="U16" s="55">
        <f ca="1">+SUMIF(M_Investimenti!$D$10:$AO$28,M_Investimenti!$A15,M_Investimenti!X$10:X$28)</f>
        <v>0</v>
      </c>
      <c r="V16" s="55">
        <f ca="1">+SUMIF(M_Investimenti!$D$10:$AO$28,M_Investimenti!$A15,M_Investimenti!Y$10:Y$28)</f>
        <v>0</v>
      </c>
      <c r="W16" s="55">
        <f ca="1">+SUMIF(M_Investimenti!$D$10:$AO$28,M_Investimenti!$A15,M_Investimenti!Z$10:Z$28)</f>
        <v>0</v>
      </c>
      <c r="X16" s="55">
        <f ca="1">+SUMIF(M_Investimenti!$D$10:$AO$28,M_Investimenti!$A15,M_Investimenti!AA$10:AA$28)</f>
        <v>0</v>
      </c>
      <c r="Y16" s="55">
        <f ca="1">+SUMIF(M_Investimenti!$D$10:$AO$28,M_Investimenti!$A15,M_Investimenti!AB$10:AB$28)</f>
        <v>0</v>
      </c>
      <c r="Z16" s="55">
        <f ca="1">+SUMIF(M_Investimenti!$D$10:$AO$28,M_Investimenti!$A15,M_Investimenti!AC$10:AC$28)</f>
        <v>0</v>
      </c>
      <c r="AA16" s="55">
        <f ca="1">+SUMIF(M_Investimenti!$D$10:$AO$28,M_Investimenti!$A15,M_Investimenti!AD$10:AD$28)</f>
        <v>0</v>
      </c>
      <c r="AB16" s="55">
        <f ca="1">+SUMIF(M_Investimenti!$D$10:$AO$28,M_Investimenti!$A15,M_Investimenti!AE$10:AE$28)</f>
        <v>0</v>
      </c>
      <c r="AC16" s="55">
        <f ca="1">+SUMIF(M_Investimenti!$D$10:$AO$28,M_Investimenti!$A15,M_Investimenti!AF$10:AF$28)</f>
        <v>0</v>
      </c>
      <c r="AD16" s="55">
        <f ca="1">+SUMIF(M_Investimenti!$D$10:$AO$28,M_Investimenti!$A15,M_Investimenti!AG$10:AG$28)</f>
        <v>0</v>
      </c>
      <c r="AE16" s="55">
        <f ca="1">+SUMIF(M_Investimenti!$D$10:$AO$28,M_Investimenti!$A15,M_Investimenti!AH$10:AH$28)</f>
        <v>0</v>
      </c>
      <c r="AF16" s="55">
        <f ca="1">+SUMIF(M_Investimenti!$D$10:$AO$28,M_Investimenti!$A15,M_Investimenti!AI$10:AI$28)</f>
        <v>0</v>
      </c>
      <c r="AG16" s="55">
        <f ca="1">+SUMIF(M_Investimenti!$D$10:$AO$28,M_Investimenti!$A15,M_Investimenti!AJ$10:AJ$28)</f>
        <v>0</v>
      </c>
      <c r="AH16" s="55">
        <f ca="1">+SUMIF(M_Investimenti!$D$10:$AO$28,M_Investimenti!$A15,M_Investimenti!AK$10:AK$28)</f>
        <v>0</v>
      </c>
      <c r="AI16" s="55">
        <f ca="1">+SUMIF(M_Investimenti!$D$10:$AO$28,M_Investimenti!$A15,M_Investimenti!AL$10:AL$28)</f>
        <v>0</v>
      </c>
      <c r="AJ16" s="55">
        <f ca="1">+SUMIF(M_Investimenti!$D$10:$AO$28,M_Investimenti!$A15,M_Investimenti!AM$10:AM$28)</f>
        <v>0</v>
      </c>
      <c r="AK16" s="55">
        <f ca="1">+SUMIF(M_Investimenti!$D$10:$AO$28,M_Investimenti!$A15,M_Investimenti!AN$10:AN$28)</f>
        <v>0</v>
      </c>
      <c r="AL16" s="55">
        <f ca="1">+SUMIF(M_Investimenti!$D$10:$AO$28,M_Investimenti!$A15,M_Investimenti!AO$10:AO$28)</f>
        <v>0</v>
      </c>
    </row>
    <row r="17" spans="2:38" x14ac:dyDescent="0.3">
      <c r="B17" t="s">
        <v>261</v>
      </c>
      <c r="C17" s="55">
        <f ca="1">+SUMIF(M_Investimenti!$D$10:$AO$28,M_Investimenti!$A16,M_Investimenti!F$10:F$28)</f>
        <v>0</v>
      </c>
      <c r="D17" s="55">
        <f ca="1">+SUMIF(M_Investimenti!$D$10:$AO$28,M_Investimenti!$A16,M_Investimenti!G$10:G$28)</f>
        <v>0</v>
      </c>
      <c r="E17" s="55">
        <f ca="1">+SUMIF(M_Investimenti!$D$10:$AO$28,M_Investimenti!$A16,M_Investimenti!H$10:H$28)</f>
        <v>0</v>
      </c>
      <c r="F17" s="55">
        <f ca="1">+SUMIF(M_Investimenti!$D$10:$AO$28,M_Investimenti!$A16,M_Investimenti!I$10:I$28)</f>
        <v>0</v>
      </c>
      <c r="G17" s="55">
        <f ca="1">+SUMIF(M_Investimenti!$D$10:$AO$28,M_Investimenti!$A16,M_Investimenti!J$10:J$28)</f>
        <v>0</v>
      </c>
      <c r="H17" s="55">
        <f ca="1">+SUMIF(M_Investimenti!$D$10:$AO$28,M_Investimenti!$A16,M_Investimenti!K$10:K$28)</f>
        <v>0</v>
      </c>
      <c r="I17" s="55">
        <f ca="1">+SUMIF(M_Investimenti!$D$10:$AO$28,M_Investimenti!$A16,M_Investimenti!L$10:L$28)</f>
        <v>0</v>
      </c>
      <c r="J17" s="55">
        <f ca="1">+SUMIF(M_Investimenti!$D$10:$AO$28,M_Investimenti!$A16,M_Investimenti!M$10:M$28)</f>
        <v>0</v>
      </c>
      <c r="K17" s="55">
        <f ca="1">+SUMIF(M_Investimenti!$D$10:$AO$28,M_Investimenti!$A16,M_Investimenti!N$10:N$28)</f>
        <v>0</v>
      </c>
      <c r="L17" s="55">
        <f ca="1">+SUMIF(M_Investimenti!$D$10:$AO$28,M_Investimenti!$A16,M_Investimenti!O$10:O$28)</f>
        <v>0</v>
      </c>
      <c r="M17" s="55">
        <f ca="1">+SUMIF(M_Investimenti!$D$10:$AO$28,M_Investimenti!$A16,M_Investimenti!P$10:P$28)</f>
        <v>0</v>
      </c>
      <c r="N17" s="55">
        <f ca="1">+SUMIF(M_Investimenti!$D$10:$AO$28,M_Investimenti!$A16,M_Investimenti!Q$10:Q$28)</f>
        <v>0</v>
      </c>
      <c r="O17" s="55">
        <f ca="1">+SUMIF(M_Investimenti!$D$10:$AO$28,M_Investimenti!$A16,M_Investimenti!R$10:R$28)</f>
        <v>0</v>
      </c>
      <c r="P17" s="55">
        <f ca="1">+SUMIF(M_Investimenti!$D$10:$AO$28,M_Investimenti!$A16,M_Investimenti!S$10:S$28)</f>
        <v>0</v>
      </c>
      <c r="Q17" s="55">
        <f ca="1">+SUMIF(M_Investimenti!$D$10:$AO$28,M_Investimenti!$A16,M_Investimenti!T$10:T$28)</f>
        <v>0</v>
      </c>
      <c r="R17" s="55">
        <f ca="1">+SUMIF(M_Investimenti!$D$10:$AO$28,M_Investimenti!$A16,M_Investimenti!U$10:U$28)</f>
        <v>0</v>
      </c>
      <c r="S17" s="55">
        <f ca="1">+SUMIF(M_Investimenti!$D$10:$AO$28,M_Investimenti!$A16,M_Investimenti!V$10:V$28)</f>
        <v>0</v>
      </c>
      <c r="T17" s="55">
        <f ca="1">+SUMIF(M_Investimenti!$D$10:$AO$28,M_Investimenti!$A16,M_Investimenti!W$10:W$28)</f>
        <v>0</v>
      </c>
      <c r="U17" s="55">
        <f ca="1">+SUMIF(M_Investimenti!$D$10:$AO$28,M_Investimenti!$A16,M_Investimenti!X$10:X$28)</f>
        <v>0</v>
      </c>
      <c r="V17" s="55">
        <f ca="1">+SUMIF(M_Investimenti!$D$10:$AO$28,M_Investimenti!$A16,M_Investimenti!Y$10:Y$28)</f>
        <v>0</v>
      </c>
      <c r="W17" s="55">
        <f ca="1">+SUMIF(M_Investimenti!$D$10:$AO$28,M_Investimenti!$A16,M_Investimenti!Z$10:Z$28)</f>
        <v>0</v>
      </c>
      <c r="X17" s="55">
        <f ca="1">+SUMIF(M_Investimenti!$D$10:$AO$28,M_Investimenti!$A16,M_Investimenti!AA$10:AA$28)</f>
        <v>0</v>
      </c>
      <c r="Y17" s="55">
        <f ca="1">+SUMIF(M_Investimenti!$D$10:$AO$28,M_Investimenti!$A16,M_Investimenti!AB$10:AB$28)</f>
        <v>0</v>
      </c>
      <c r="Z17" s="55">
        <f ca="1">+SUMIF(M_Investimenti!$D$10:$AO$28,M_Investimenti!$A16,M_Investimenti!AC$10:AC$28)</f>
        <v>0</v>
      </c>
      <c r="AA17" s="55">
        <f ca="1">+SUMIF(M_Investimenti!$D$10:$AO$28,M_Investimenti!$A16,M_Investimenti!AD$10:AD$28)</f>
        <v>0</v>
      </c>
      <c r="AB17" s="55">
        <f ca="1">+SUMIF(M_Investimenti!$D$10:$AO$28,M_Investimenti!$A16,M_Investimenti!AE$10:AE$28)</f>
        <v>0</v>
      </c>
      <c r="AC17" s="55">
        <f ca="1">+SUMIF(M_Investimenti!$D$10:$AO$28,M_Investimenti!$A16,M_Investimenti!AF$10:AF$28)</f>
        <v>0</v>
      </c>
      <c r="AD17" s="55">
        <f ca="1">+SUMIF(M_Investimenti!$D$10:$AO$28,M_Investimenti!$A16,M_Investimenti!AG$10:AG$28)</f>
        <v>0</v>
      </c>
      <c r="AE17" s="55">
        <f ca="1">+SUMIF(M_Investimenti!$D$10:$AO$28,M_Investimenti!$A16,M_Investimenti!AH$10:AH$28)</f>
        <v>0</v>
      </c>
      <c r="AF17" s="55">
        <f ca="1">+SUMIF(M_Investimenti!$D$10:$AO$28,M_Investimenti!$A16,M_Investimenti!AI$10:AI$28)</f>
        <v>0</v>
      </c>
      <c r="AG17" s="55">
        <f ca="1">+SUMIF(M_Investimenti!$D$10:$AO$28,M_Investimenti!$A16,M_Investimenti!AJ$10:AJ$28)</f>
        <v>0</v>
      </c>
      <c r="AH17" s="55">
        <f ca="1">+SUMIF(M_Investimenti!$D$10:$AO$28,M_Investimenti!$A16,M_Investimenti!AK$10:AK$28)</f>
        <v>0</v>
      </c>
      <c r="AI17" s="55">
        <f ca="1">+SUMIF(M_Investimenti!$D$10:$AO$28,M_Investimenti!$A16,M_Investimenti!AL$10:AL$28)</f>
        <v>0</v>
      </c>
      <c r="AJ17" s="55">
        <f ca="1">+SUMIF(M_Investimenti!$D$10:$AO$28,M_Investimenti!$A16,M_Investimenti!AM$10:AM$28)</f>
        <v>0</v>
      </c>
      <c r="AK17" s="55">
        <f ca="1">+SUMIF(M_Investimenti!$D$10:$AO$28,M_Investimenti!$A16,M_Investimenti!AN$10:AN$28)</f>
        <v>0</v>
      </c>
      <c r="AL17" s="55">
        <f ca="1">+SUMIF(M_Investimenti!$D$10:$AO$28,M_Investimenti!$A16,M_Investimenti!AO$10:AO$28)</f>
        <v>0</v>
      </c>
    </row>
    <row r="18" spans="2:38" x14ac:dyDescent="0.3">
      <c r="B18" t="s">
        <v>272</v>
      </c>
      <c r="C18" s="55">
        <f ca="1">+SUMIF(M_Investimenti!$D$99:$AO$117,M_Investimenti!$A99,M_Investimenti!F$99:F$117)+SP_Iniziale!E29</f>
        <v>1000</v>
      </c>
      <c r="D18" s="55">
        <f ca="1">+SUMIF(M_Investimenti!$D$99:$AO$117,M_Investimenti!$A99,M_Investimenti!G$99:G$117)+SP_Iniziale!F29</f>
        <v>1000</v>
      </c>
      <c r="E18" s="55">
        <f ca="1">+SUMIF(M_Investimenti!$D$99:$AO$117,M_Investimenti!$A99,M_Investimenti!H$99:H$117)+SP_Iniziale!G29</f>
        <v>1000</v>
      </c>
      <c r="F18" s="55">
        <f ca="1">+SUMIF(M_Investimenti!$D$99:$AO$117,M_Investimenti!$A99,M_Investimenti!I$99:I$117)+SP_Iniziale!H29</f>
        <v>1000</v>
      </c>
      <c r="G18" s="55">
        <f ca="1">+SUMIF(M_Investimenti!$D$99:$AO$117,M_Investimenti!$A99,M_Investimenti!J$99:J$117)+SP_Iniziale!I29</f>
        <v>1000</v>
      </c>
      <c r="H18" s="55">
        <f ca="1">+SUMIF(M_Investimenti!$D$99:$AO$117,M_Investimenti!$A99,M_Investimenti!K$99:K$117)+SP_Iniziale!J29</f>
        <v>1000</v>
      </c>
      <c r="I18" s="55">
        <f ca="1">+SUMIF(M_Investimenti!$D$99:$AO$117,M_Investimenti!$A99,M_Investimenti!L$99:L$117)+SP_Iniziale!K29</f>
        <v>1000</v>
      </c>
      <c r="J18" s="55">
        <f ca="1">+SUMIF(M_Investimenti!$D$99:$AO$117,M_Investimenti!$A99,M_Investimenti!M$99:M$117)+SP_Iniziale!L29</f>
        <v>1000</v>
      </c>
      <c r="K18" s="55">
        <f ca="1">+SUMIF(M_Investimenti!$D$99:$AO$117,M_Investimenti!$A99,M_Investimenti!N$99:N$117)+SP_Iniziale!M29</f>
        <v>1000</v>
      </c>
      <c r="L18" s="55">
        <f ca="1">+SUMIF(M_Investimenti!$D$99:$AO$117,M_Investimenti!$A99,M_Investimenti!O$99:O$117)+SP_Iniziale!N29</f>
        <v>1000</v>
      </c>
      <c r="M18" s="55">
        <f ca="1">+SUMIF(M_Investimenti!$D$99:$AO$117,M_Investimenti!$A99,M_Investimenti!P$99:P$117)+SP_Iniziale!O29</f>
        <v>1000</v>
      </c>
      <c r="N18" s="55">
        <f ca="1">+SUMIF(M_Investimenti!$D$99:$AO$117,M_Investimenti!$A99,M_Investimenti!Q$99:Q$117)+SP_Iniziale!P29</f>
        <v>1000</v>
      </c>
      <c r="O18" s="55">
        <f ca="1">+SUMIF(M_Investimenti!$D$99:$AO$117,M_Investimenti!$A99,M_Investimenti!R$99:R$117)+SP_Iniziale!Q29</f>
        <v>1000</v>
      </c>
      <c r="P18" s="55">
        <f ca="1">+SUMIF(M_Investimenti!$D$99:$AO$117,M_Investimenti!$A99,M_Investimenti!S$99:S$117)+SP_Iniziale!R29</f>
        <v>1000</v>
      </c>
      <c r="Q18" s="55">
        <f ca="1">+SUMIF(M_Investimenti!$D$99:$AO$117,M_Investimenti!$A99,M_Investimenti!T$99:T$117)+SP_Iniziale!S29</f>
        <v>1000</v>
      </c>
      <c r="R18" s="55">
        <f ca="1">+SUMIF(M_Investimenti!$D$99:$AO$117,M_Investimenti!$A99,M_Investimenti!U$99:U$117)+SP_Iniziale!T29</f>
        <v>1000</v>
      </c>
      <c r="S18" s="55">
        <f ca="1">+SUMIF(M_Investimenti!$D$99:$AO$117,M_Investimenti!$A99,M_Investimenti!V$99:V$117)+SP_Iniziale!U29</f>
        <v>1000</v>
      </c>
      <c r="T18" s="55">
        <f ca="1">+SUMIF(M_Investimenti!$D$99:$AO$117,M_Investimenti!$A99,M_Investimenti!W$99:W$117)+SP_Iniziale!V29</f>
        <v>1000</v>
      </c>
      <c r="U18" s="55">
        <f ca="1">+SUMIF(M_Investimenti!$D$99:$AO$117,M_Investimenti!$A99,M_Investimenti!X$99:X$117)+SP_Iniziale!W29</f>
        <v>1000</v>
      </c>
      <c r="V18" s="55">
        <f ca="1">+SUMIF(M_Investimenti!$D$99:$AO$117,M_Investimenti!$A99,M_Investimenti!Y$99:Y$117)+SP_Iniziale!X29</f>
        <v>1000</v>
      </c>
      <c r="W18" s="55">
        <f ca="1">+SUMIF(M_Investimenti!$D$99:$AO$117,M_Investimenti!$A99,M_Investimenti!Z$99:Z$117)+SP_Iniziale!Y29</f>
        <v>1000</v>
      </c>
      <c r="X18" s="55">
        <f ca="1">+SUMIF(M_Investimenti!$D$99:$AO$117,M_Investimenti!$A99,M_Investimenti!AA$99:AA$117)+SP_Iniziale!Z29</f>
        <v>1000</v>
      </c>
      <c r="Y18" s="55">
        <f ca="1">+SUMIF(M_Investimenti!$D$99:$AO$117,M_Investimenti!$A99,M_Investimenti!AB$99:AB$117)+SP_Iniziale!AA29</f>
        <v>1000</v>
      </c>
      <c r="Z18" s="55">
        <f ca="1">+SUMIF(M_Investimenti!$D$99:$AO$117,M_Investimenti!$A99,M_Investimenti!AC$99:AC$117)+SP_Iniziale!AB29</f>
        <v>1000</v>
      </c>
      <c r="AA18" s="55">
        <f ca="1">+SUMIF(M_Investimenti!$D$99:$AO$117,M_Investimenti!$A99,M_Investimenti!AD$99:AD$117)+SP_Iniziale!AC29</f>
        <v>1000</v>
      </c>
      <c r="AB18" s="55">
        <f ca="1">+SUMIF(M_Investimenti!$D$99:$AO$117,M_Investimenti!$A99,M_Investimenti!AE$99:AE$117)+SP_Iniziale!AD29</f>
        <v>1000</v>
      </c>
      <c r="AC18" s="55">
        <f ca="1">+SUMIF(M_Investimenti!$D$99:$AO$117,M_Investimenti!$A99,M_Investimenti!AF$99:AF$117)+SP_Iniziale!AE29</f>
        <v>1000</v>
      </c>
      <c r="AD18" s="55">
        <f ca="1">+SUMIF(M_Investimenti!$D$99:$AO$117,M_Investimenti!$A99,M_Investimenti!AG$99:AG$117)+SP_Iniziale!AF29</f>
        <v>1000</v>
      </c>
      <c r="AE18" s="55">
        <f ca="1">+SUMIF(M_Investimenti!$D$99:$AO$117,M_Investimenti!$A99,M_Investimenti!AH$99:AH$117)+SP_Iniziale!AG29</f>
        <v>1000</v>
      </c>
      <c r="AF18" s="55">
        <f ca="1">+SUMIF(M_Investimenti!$D$99:$AO$117,M_Investimenti!$A99,M_Investimenti!AI$99:AI$117)+SP_Iniziale!AH29</f>
        <v>1000</v>
      </c>
      <c r="AG18" s="55">
        <f ca="1">+SUMIF(M_Investimenti!$D$99:$AO$117,M_Investimenti!$A99,M_Investimenti!AJ$99:AJ$117)+SP_Iniziale!AI29</f>
        <v>1000</v>
      </c>
      <c r="AH18" s="55">
        <f ca="1">+SUMIF(M_Investimenti!$D$99:$AO$117,M_Investimenti!$A99,M_Investimenti!AK$99:AK$117)+SP_Iniziale!AJ29</f>
        <v>1000</v>
      </c>
      <c r="AI18" s="55">
        <f ca="1">+SUMIF(M_Investimenti!$D$99:$AO$117,M_Investimenti!$A99,M_Investimenti!AL$99:AL$117)+SP_Iniziale!AK29</f>
        <v>1000</v>
      </c>
      <c r="AJ18" s="55">
        <f ca="1">+SUMIF(M_Investimenti!$D$99:$AO$117,M_Investimenti!$A99,M_Investimenti!AM$99:AM$117)+SP_Iniziale!AL29</f>
        <v>1000</v>
      </c>
      <c r="AK18" s="55">
        <f ca="1">+SUMIF(M_Investimenti!$D$99:$AO$117,M_Investimenti!$A99,M_Investimenti!AN$99:AN$117)+SP_Iniziale!AM29</f>
        <v>1000</v>
      </c>
      <c r="AL18" s="55">
        <f ca="1">+SUMIF(M_Investimenti!$D$99:$AO$117,M_Investimenti!$A99,M_Investimenti!AO$99:AO$117)+SP_Iniziale!AN29</f>
        <v>1000</v>
      </c>
    </row>
    <row r="19" spans="2:38" x14ac:dyDescent="0.3">
      <c r="B19" t="s">
        <v>273</v>
      </c>
      <c r="C19" s="55">
        <f ca="1">+SUMIF(M_Investimenti!$D$99:$AO$117,M_Investimenti!$A100,M_Investimenti!F$99:F$117)+SP_Iniziale!E33</f>
        <v>1145.8333333333333</v>
      </c>
      <c r="D19" s="55">
        <f ca="1">+SUMIF(M_Investimenti!$D$99:$AO$117,M_Investimenti!$A100,M_Investimenti!G$99:G$117)+SP_Iniziale!F33</f>
        <v>1145.8333333333333</v>
      </c>
      <c r="E19" s="55">
        <f ca="1">+SUMIF(M_Investimenti!$D$99:$AO$117,M_Investimenti!$A100,M_Investimenti!H$99:H$117)+SP_Iniziale!G33</f>
        <v>1145.8333333333333</v>
      </c>
      <c r="F19" s="55">
        <f ca="1">+SUMIF(M_Investimenti!$D$99:$AO$117,M_Investimenti!$A100,M_Investimenti!I$99:I$117)+SP_Iniziale!H33</f>
        <v>1145.8333333333333</v>
      </c>
      <c r="G19" s="55">
        <f ca="1">+SUMIF(M_Investimenti!$D$99:$AO$117,M_Investimenti!$A100,M_Investimenti!J$99:J$117)+SP_Iniziale!I33</f>
        <v>1145.8333333333333</v>
      </c>
      <c r="H19" s="55">
        <f ca="1">+SUMIF(M_Investimenti!$D$99:$AO$117,M_Investimenti!$A100,M_Investimenti!K$99:K$117)+SP_Iniziale!J33</f>
        <v>1145.8333333333333</v>
      </c>
      <c r="I19" s="55">
        <f ca="1">+SUMIF(M_Investimenti!$D$99:$AO$117,M_Investimenti!$A100,M_Investimenti!L$99:L$117)+SP_Iniziale!K33</f>
        <v>1145.8333333333333</v>
      </c>
      <c r="J19" s="55">
        <f ca="1">+SUMIF(M_Investimenti!$D$99:$AO$117,M_Investimenti!$A100,M_Investimenti!M$99:M$117)+SP_Iniziale!L33</f>
        <v>1145.8333333333333</v>
      </c>
      <c r="K19" s="55">
        <f ca="1">+SUMIF(M_Investimenti!$D$99:$AO$117,M_Investimenti!$A100,M_Investimenti!N$99:N$117)+SP_Iniziale!M33</f>
        <v>1145.8333333333333</v>
      </c>
      <c r="L19" s="55">
        <f ca="1">+SUMIF(M_Investimenti!$D$99:$AO$117,M_Investimenti!$A100,M_Investimenti!O$99:O$117)+SP_Iniziale!N33</f>
        <v>1145.8333333333333</v>
      </c>
      <c r="M19" s="55">
        <f ca="1">+SUMIF(M_Investimenti!$D$99:$AO$117,M_Investimenti!$A100,M_Investimenti!P$99:P$117)+SP_Iniziale!O33</f>
        <v>1145.8333333333333</v>
      </c>
      <c r="N19" s="55">
        <f ca="1">+SUMIF(M_Investimenti!$D$99:$AO$117,M_Investimenti!$A100,M_Investimenti!Q$99:Q$117)+SP_Iniziale!P33</f>
        <v>1145.8333333333333</v>
      </c>
      <c r="O19" s="55">
        <f ca="1">+SUMIF(M_Investimenti!$D$99:$AO$117,M_Investimenti!$A100,M_Investimenti!R$99:R$117)+SP_Iniziale!Q33</f>
        <v>1145.8333333333333</v>
      </c>
      <c r="P19" s="55">
        <f ca="1">+SUMIF(M_Investimenti!$D$99:$AO$117,M_Investimenti!$A100,M_Investimenti!S$99:S$117)+SP_Iniziale!R33</f>
        <v>1145.8333333333333</v>
      </c>
      <c r="Q19" s="55">
        <f ca="1">+SUMIF(M_Investimenti!$D$99:$AO$117,M_Investimenti!$A100,M_Investimenti!T$99:T$117)+SP_Iniziale!S33</f>
        <v>1145.8333333333333</v>
      </c>
      <c r="R19" s="55">
        <f ca="1">+SUMIF(M_Investimenti!$D$99:$AO$117,M_Investimenti!$A100,M_Investimenti!U$99:U$117)+SP_Iniziale!T33</f>
        <v>1145.8333333333333</v>
      </c>
      <c r="S19" s="55">
        <f ca="1">+SUMIF(M_Investimenti!$D$99:$AO$117,M_Investimenti!$A100,M_Investimenti!V$99:V$117)+SP_Iniziale!U33</f>
        <v>1145.8333333333333</v>
      </c>
      <c r="T19" s="55">
        <f ca="1">+SUMIF(M_Investimenti!$D$99:$AO$117,M_Investimenti!$A100,M_Investimenti!W$99:W$117)+SP_Iniziale!V33</f>
        <v>1145.8333333333333</v>
      </c>
      <c r="U19" s="55">
        <f ca="1">+SUMIF(M_Investimenti!$D$99:$AO$117,M_Investimenti!$A100,M_Investimenti!X$99:X$117)+SP_Iniziale!W33</f>
        <v>1145.8333333333333</v>
      </c>
      <c r="V19" s="55">
        <f ca="1">+SUMIF(M_Investimenti!$D$99:$AO$117,M_Investimenti!$A100,M_Investimenti!Y$99:Y$117)+SP_Iniziale!X33</f>
        <v>1145.8333333333333</v>
      </c>
      <c r="W19" s="55">
        <f ca="1">+SUMIF(M_Investimenti!$D$99:$AO$117,M_Investimenti!$A100,M_Investimenti!Z$99:Z$117)+SP_Iniziale!Y33</f>
        <v>1145.8333333333333</v>
      </c>
      <c r="X19" s="55">
        <f ca="1">+SUMIF(M_Investimenti!$D$99:$AO$117,M_Investimenti!$A100,M_Investimenti!AA$99:AA$117)+SP_Iniziale!Z33</f>
        <v>1145.8333333333333</v>
      </c>
      <c r="Y19" s="55">
        <f ca="1">+SUMIF(M_Investimenti!$D$99:$AO$117,M_Investimenti!$A100,M_Investimenti!AB$99:AB$117)+SP_Iniziale!AA33</f>
        <v>1145.8333333333333</v>
      </c>
      <c r="Z19" s="55">
        <f ca="1">+SUMIF(M_Investimenti!$D$99:$AO$117,M_Investimenti!$A100,M_Investimenti!AC$99:AC$117)+SP_Iniziale!AB33</f>
        <v>1145.8333333333333</v>
      </c>
      <c r="AA19" s="55">
        <f ca="1">+SUMIF(M_Investimenti!$D$99:$AO$117,M_Investimenti!$A100,M_Investimenti!AD$99:AD$117)+SP_Iniziale!AC33</f>
        <v>1145.8333333333333</v>
      </c>
      <c r="AB19" s="55">
        <f ca="1">+SUMIF(M_Investimenti!$D$99:$AO$117,M_Investimenti!$A100,M_Investimenti!AE$99:AE$117)+SP_Iniziale!AD33</f>
        <v>1145.8333333333333</v>
      </c>
      <c r="AC19" s="55">
        <f ca="1">+SUMIF(M_Investimenti!$D$99:$AO$117,M_Investimenti!$A100,M_Investimenti!AF$99:AF$117)+SP_Iniziale!AE33</f>
        <v>1145.8333333333333</v>
      </c>
      <c r="AD19" s="55">
        <f ca="1">+SUMIF(M_Investimenti!$D$99:$AO$117,M_Investimenti!$A100,M_Investimenti!AG$99:AG$117)+SP_Iniziale!AF33</f>
        <v>1145.8333333333333</v>
      </c>
      <c r="AE19" s="55">
        <f ca="1">+SUMIF(M_Investimenti!$D$99:$AO$117,M_Investimenti!$A100,M_Investimenti!AH$99:AH$117)+SP_Iniziale!AG33</f>
        <v>1145.8333333333333</v>
      </c>
      <c r="AF19" s="55">
        <f ca="1">+SUMIF(M_Investimenti!$D$99:$AO$117,M_Investimenti!$A100,M_Investimenti!AI$99:AI$117)+SP_Iniziale!AH33</f>
        <v>1145.8333333333333</v>
      </c>
      <c r="AG19" s="55">
        <f ca="1">+SUMIF(M_Investimenti!$D$99:$AO$117,M_Investimenti!$A100,M_Investimenti!AJ$99:AJ$117)+SP_Iniziale!AI33</f>
        <v>1145.8333333333333</v>
      </c>
      <c r="AH19" s="55">
        <f ca="1">+SUMIF(M_Investimenti!$D$99:$AO$117,M_Investimenti!$A100,M_Investimenti!AK$99:AK$117)+SP_Iniziale!AJ33</f>
        <v>1145.8333333333333</v>
      </c>
      <c r="AI19" s="55">
        <f ca="1">+SUMIF(M_Investimenti!$D$99:$AO$117,M_Investimenti!$A100,M_Investimenti!AL$99:AL$117)+SP_Iniziale!AK33</f>
        <v>1145.8333333333333</v>
      </c>
      <c r="AJ19" s="55">
        <f ca="1">+SUMIF(M_Investimenti!$D$99:$AO$117,M_Investimenti!$A100,M_Investimenti!AM$99:AM$117)+SP_Iniziale!AL33</f>
        <v>1145.8333333333333</v>
      </c>
      <c r="AK19" s="55">
        <f ca="1">+SUMIF(M_Investimenti!$D$99:$AO$117,M_Investimenti!$A100,M_Investimenti!AN$99:AN$117)+SP_Iniziale!AM33</f>
        <v>1145.8333333333333</v>
      </c>
      <c r="AL19" s="55">
        <f ca="1">+SUMIF(M_Investimenti!$D$99:$AO$117,M_Investimenti!$A100,M_Investimenti!AO$99:AO$117)+SP_Iniziale!AN33</f>
        <v>1145.8333333333333</v>
      </c>
    </row>
    <row r="20" spans="2:38" x14ac:dyDescent="0.3">
      <c r="B20" t="s">
        <v>274</v>
      </c>
      <c r="C20" s="55">
        <f ca="1">+SUMIF(M_Investimenti!$D$99:$AO$117,M_Investimenti!$A101,M_Investimenti!F$99:F$117)+SP_Iniziale!E42</f>
        <v>1666.6666666666667</v>
      </c>
      <c r="D20" s="55">
        <f ca="1">+SUMIF(M_Investimenti!$D$99:$AO$117,M_Investimenti!$A101,M_Investimenti!G$99:G$117)+SP_Iniziale!F42</f>
        <v>1666.6666666666667</v>
      </c>
      <c r="E20" s="55">
        <f ca="1">+SUMIF(M_Investimenti!$D$99:$AO$117,M_Investimenti!$A101,M_Investimenti!H$99:H$117)+SP_Iniziale!G42</f>
        <v>1666.6666666666667</v>
      </c>
      <c r="F20" s="55">
        <f ca="1">+SUMIF(M_Investimenti!$D$99:$AO$117,M_Investimenti!$A101,M_Investimenti!I$99:I$117)+SP_Iniziale!H42</f>
        <v>1666.6666666666667</v>
      </c>
      <c r="G20" s="55">
        <f ca="1">+SUMIF(M_Investimenti!$D$99:$AO$117,M_Investimenti!$A101,M_Investimenti!J$99:J$117)+SP_Iniziale!I42</f>
        <v>1666.6666666666667</v>
      </c>
      <c r="H20" s="55">
        <f ca="1">+SUMIF(M_Investimenti!$D$99:$AO$117,M_Investimenti!$A101,M_Investimenti!K$99:K$117)+SP_Iniziale!J42</f>
        <v>1666.6666666666667</v>
      </c>
      <c r="I20" s="55">
        <f ca="1">+SUMIF(M_Investimenti!$D$99:$AO$117,M_Investimenti!$A101,M_Investimenti!L$99:L$117)+SP_Iniziale!K42</f>
        <v>1666.6666666666667</v>
      </c>
      <c r="J20" s="55">
        <f ca="1">+SUMIF(M_Investimenti!$D$99:$AO$117,M_Investimenti!$A101,M_Investimenti!M$99:M$117)+SP_Iniziale!L42</f>
        <v>1666.6666666666667</v>
      </c>
      <c r="K20" s="55">
        <f ca="1">+SUMIF(M_Investimenti!$D$99:$AO$117,M_Investimenti!$A101,M_Investimenti!N$99:N$117)+SP_Iniziale!M42</f>
        <v>1666.6666666666667</v>
      </c>
      <c r="L20" s="55">
        <f ca="1">+SUMIF(M_Investimenti!$D$99:$AO$117,M_Investimenti!$A101,M_Investimenti!O$99:O$117)+SP_Iniziale!N42</f>
        <v>1666.6666666666667</v>
      </c>
      <c r="M20" s="55">
        <f ca="1">+SUMIF(M_Investimenti!$D$99:$AO$117,M_Investimenti!$A101,M_Investimenti!P$99:P$117)+SP_Iniziale!O42</f>
        <v>1666.6666666666667</v>
      </c>
      <c r="N20" s="55">
        <f ca="1">+SUMIF(M_Investimenti!$D$99:$AO$117,M_Investimenti!$A101,M_Investimenti!Q$99:Q$117)+SP_Iniziale!P42</f>
        <v>1666.6666666666667</v>
      </c>
      <c r="O20" s="55">
        <f ca="1">+SUMIF(M_Investimenti!$D$99:$AO$117,M_Investimenti!$A101,M_Investimenti!R$99:R$117)+SP_Iniziale!Q42</f>
        <v>1666.6666666666667</v>
      </c>
      <c r="P20" s="55">
        <f ca="1">+SUMIF(M_Investimenti!$D$99:$AO$117,M_Investimenti!$A101,M_Investimenti!S$99:S$117)+SP_Iniziale!R42</f>
        <v>1666.6666666666667</v>
      </c>
      <c r="Q20" s="55">
        <f ca="1">+SUMIF(M_Investimenti!$D$99:$AO$117,M_Investimenti!$A101,M_Investimenti!T$99:T$117)+SP_Iniziale!S42</f>
        <v>1666.6666666666667</v>
      </c>
      <c r="R20" s="55">
        <f ca="1">+SUMIF(M_Investimenti!$D$99:$AO$117,M_Investimenti!$A101,M_Investimenti!U$99:U$117)+SP_Iniziale!T42</f>
        <v>1666.6666666666667</v>
      </c>
      <c r="S20" s="55">
        <f ca="1">+SUMIF(M_Investimenti!$D$99:$AO$117,M_Investimenti!$A101,M_Investimenti!V$99:V$117)+SP_Iniziale!U42</f>
        <v>1666.6666666666667</v>
      </c>
      <c r="T20" s="55">
        <f ca="1">+SUMIF(M_Investimenti!$D$99:$AO$117,M_Investimenti!$A101,M_Investimenti!W$99:W$117)+SP_Iniziale!V42</f>
        <v>1666.6666666666667</v>
      </c>
      <c r="U20" s="55">
        <f ca="1">+SUMIF(M_Investimenti!$D$99:$AO$117,M_Investimenti!$A101,M_Investimenti!X$99:X$117)+SP_Iniziale!W42</f>
        <v>1666.6666666666667</v>
      </c>
      <c r="V20" s="55">
        <f ca="1">+SUMIF(M_Investimenti!$D$99:$AO$117,M_Investimenti!$A101,M_Investimenti!Y$99:Y$117)+SP_Iniziale!X42</f>
        <v>1666.6666666666667</v>
      </c>
      <c r="W20" s="55">
        <f ca="1">+SUMIF(M_Investimenti!$D$99:$AO$117,M_Investimenti!$A101,M_Investimenti!Z$99:Z$117)+SP_Iniziale!Y42</f>
        <v>1666.6666666666667</v>
      </c>
      <c r="X20" s="55">
        <f ca="1">+SUMIF(M_Investimenti!$D$99:$AO$117,M_Investimenti!$A101,M_Investimenti!AA$99:AA$117)+SP_Iniziale!Z42</f>
        <v>1666.6666666666667</v>
      </c>
      <c r="Y20" s="55">
        <f ca="1">+SUMIF(M_Investimenti!$D$99:$AO$117,M_Investimenti!$A101,M_Investimenti!AB$99:AB$117)+SP_Iniziale!AA42</f>
        <v>1666.6666666666667</v>
      </c>
      <c r="Z20" s="55">
        <f ca="1">+SUMIF(M_Investimenti!$D$99:$AO$117,M_Investimenti!$A101,M_Investimenti!AC$99:AC$117)+SP_Iniziale!AB42</f>
        <v>1666.6666666666667</v>
      </c>
      <c r="AA20" s="55">
        <f ca="1">+SUMIF(M_Investimenti!$D$99:$AO$117,M_Investimenti!$A101,M_Investimenti!AD$99:AD$117)+SP_Iniziale!AC42</f>
        <v>1666.6666666666667</v>
      </c>
      <c r="AB20" s="55">
        <f ca="1">+SUMIF(M_Investimenti!$D$99:$AO$117,M_Investimenti!$A101,M_Investimenti!AE$99:AE$117)+SP_Iniziale!AD42</f>
        <v>1666.6666666666667</v>
      </c>
      <c r="AC20" s="55">
        <f ca="1">+SUMIF(M_Investimenti!$D$99:$AO$117,M_Investimenti!$A101,M_Investimenti!AF$99:AF$117)+SP_Iniziale!AE42</f>
        <v>1666.6666666666667</v>
      </c>
      <c r="AD20" s="55">
        <f ca="1">+SUMIF(M_Investimenti!$D$99:$AO$117,M_Investimenti!$A101,M_Investimenti!AG$99:AG$117)+SP_Iniziale!AF42</f>
        <v>1666.6666666666667</v>
      </c>
      <c r="AE20" s="55">
        <f ca="1">+SUMIF(M_Investimenti!$D$99:$AO$117,M_Investimenti!$A101,M_Investimenti!AH$99:AH$117)+SP_Iniziale!AG42</f>
        <v>1666.6666666666667</v>
      </c>
      <c r="AF20" s="55">
        <f ca="1">+SUMIF(M_Investimenti!$D$99:$AO$117,M_Investimenti!$A101,M_Investimenti!AI$99:AI$117)+SP_Iniziale!AH42</f>
        <v>1666.6666666666667</v>
      </c>
      <c r="AG20" s="55">
        <f ca="1">+SUMIF(M_Investimenti!$D$99:$AO$117,M_Investimenti!$A101,M_Investimenti!AJ$99:AJ$117)+SP_Iniziale!AI42</f>
        <v>1666.6666666666667</v>
      </c>
      <c r="AH20" s="55">
        <f ca="1">+SUMIF(M_Investimenti!$D$99:$AO$117,M_Investimenti!$A101,M_Investimenti!AK$99:AK$117)+SP_Iniziale!AJ42</f>
        <v>1666.6666666666667</v>
      </c>
      <c r="AI20" s="55">
        <f ca="1">+SUMIF(M_Investimenti!$D$99:$AO$117,M_Investimenti!$A101,M_Investimenti!AL$99:AL$117)+SP_Iniziale!AK42</f>
        <v>1666.6666666666667</v>
      </c>
      <c r="AJ20" s="55">
        <f ca="1">+SUMIF(M_Investimenti!$D$99:$AO$117,M_Investimenti!$A101,M_Investimenti!AM$99:AM$117)+SP_Iniziale!AL42</f>
        <v>1666.6666666666667</v>
      </c>
      <c r="AK20" s="55">
        <f ca="1">+SUMIF(M_Investimenti!$D$99:$AO$117,M_Investimenti!$A101,M_Investimenti!AN$99:AN$117)+SP_Iniziale!AM42</f>
        <v>1666.6666666666667</v>
      </c>
      <c r="AL20" s="55">
        <f ca="1">+SUMIF(M_Investimenti!$D$99:$AO$117,M_Investimenti!$A101,M_Investimenti!AO$99:AO$117)+SP_Iniziale!AN42</f>
        <v>1666.6666666666667</v>
      </c>
    </row>
    <row r="21" spans="2:38" x14ac:dyDescent="0.3">
      <c r="B21" t="s">
        <v>125</v>
      </c>
      <c r="C21" s="55">
        <f>+M_Investimenti!F96-SP_Iniziale!E56</f>
        <v>0</v>
      </c>
      <c r="D21" s="55">
        <f>+M_Investimenti!G96-SP_Iniziale!F56</f>
        <v>0</v>
      </c>
      <c r="E21" s="55">
        <f>+M_Investimenti!H96-SP_Iniziale!G56</f>
        <v>0</v>
      </c>
      <c r="F21" s="55">
        <f>+M_Investimenti!I96-SP_Iniziale!H56</f>
        <v>0</v>
      </c>
      <c r="G21" s="55">
        <f>+M_Investimenti!J96-SP_Iniziale!I56</f>
        <v>0</v>
      </c>
      <c r="H21" s="55">
        <f>+M_Investimenti!K96-SP_Iniziale!J56</f>
        <v>0</v>
      </c>
      <c r="I21" s="55">
        <f>+M_Investimenti!L96-SP_Iniziale!K56</f>
        <v>0</v>
      </c>
      <c r="J21" s="55">
        <f>+M_Investimenti!M96-SP_Iniziale!L56</f>
        <v>0</v>
      </c>
      <c r="K21" s="55">
        <f>+M_Investimenti!N96-SP_Iniziale!M56</f>
        <v>0</v>
      </c>
      <c r="L21" s="55">
        <f>+M_Investimenti!O96-SP_Iniziale!N56</f>
        <v>0</v>
      </c>
      <c r="M21" s="55">
        <f>+M_Investimenti!P96-SP_Iniziale!O56</f>
        <v>0</v>
      </c>
      <c r="N21" s="55">
        <f>+M_Investimenti!Q96-SP_Iniziale!P56</f>
        <v>0</v>
      </c>
      <c r="O21" s="55">
        <f>+M_Investimenti!R96-SP_Iniziale!Q56</f>
        <v>0</v>
      </c>
      <c r="P21" s="55">
        <f>+M_Investimenti!S96-SP_Iniziale!R56</f>
        <v>0</v>
      </c>
      <c r="Q21" s="55">
        <f>+M_Investimenti!T96-SP_Iniziale!S56</f>
        <v>0</v>
      </c>
      <c r="R21" s="55">
        <f>+M_Investimenti!U96-SP_Iniziale!T56</f>
        <v>0</v>
      </c>
      <c r="S21" s="55">
        <f>+M_Investimenti!V96-SP_Iniziale!U56</f>
        <v>0</v>
      </c>
      <c r="T21" s="55">
        <f>+M_Investimenti!W96-SP_Iniziale!V56</f>
        <v>0</v>
      </c>
      <c r="U21" s="55">
        <f>+M_Investimenti!X96-SP_Iniziale!W56</f>
        <v>0</v>
      </c>
      <c r="V21" s="55">
        <f>+M_Investimenti!Y96-SP_Iniziale!X56</f>
        <v>0</v>
      </c>
      <c r="W21" s="55">
        <f>+M_Investimenti!Z96-SP_Iniziale!Y56</f>
        <v>0</v>
      </c>
      <c r="X21" s="55">
        <f>+M_Investimenti!AA96-SP_Iniziale!Z56</f>
        <v>0</v>
      </c>
      <c r="Y21" s="55">
        <f>+M_Investimenti!AB96-SP_Iniziale!AA56</f>
        <v>0</v>
      </c>
      <c r="Z21" s="55">
        <f>+M_Investimenti!AC96-SP_Iniziale!AB56</f>
        <v>0</v>
      </c>
      <c r="AA21" s="55">
        <f>+M_Investimenti!AD96-SP_Iniziale!AC56</f>
        <v>0</v>
      </c>
      <c r="AB21" s="55">
        <f>+M_Investimenti!AE96-SP_Iniziale!AD56</f>
        <v>0</v>
      </c>
      <c r="AC21" s="55">
        <f>+M_Investimenti!AF96-SP_Iniziale!AE56</f>
        <v>0</v>
      </c>
      <c r="AD21" s="55">
        <f>+M_Investimenti!AG96-SP_Iniziale!AF56</f>
        <v>0</v>
      </c>
      <c r="AE21" s="55">
        <f>+M_Investimenti!AH96-SP_Iniziale!AG56</f>
        <v>0</v>
      </c>
      <c r="AF21" s="55">
        <f>+M_Investimenti!AI96-SP_Iniziale!AH56</f>
        <v>0</v>
      </c>
      <c r="AG21" s="55">
        <f>+M_Investimenti!AJ96-SP_Iniziale!AI56</f>
        <v>0</v>
      </c>
      <c r="AH21" s="55">
        <f>+M_Investimenti!AK96-SP_Iniziale!AJ56</f>
        <v>0</v>
      </c>
      <c r="AI21" s="55">
        <f>+M_Investimenti!AL96-SP_Iniziale!AK56</f>
        <v>0</v>
      </c>
      <c r="AJ21" s="55">
        <f>+M_Investimenti!AM96-SP_Iniziale!AL56</f>
        <v>0</v>
      </c>
      <c r="AK21" s="55">
        <f>+M_Investimenti!AN96-SP_Iniziale!AM56</f>
        <v>0</v>
      </c>
      <c r="AL21" s="55">
        <f>+M_Investimenti!AO96-SP_Iniziale!AN56</f>
        <v>0</v>
      </c>
    </row>
    <row r="22" spans="2:38" x14ac:dyDescent="0.3">
      <c r="B22" t="s">
        <v>126</v>
      </c>
      <c r="C22" s="26">
        <f>+'M_ Personale'!D40-SP_Iniziale!E57</f>
        <v>2400</v>
      </c>
      <c r="D22" s="26">
        <f>+'M_ Personale'!E40-SP_Iniziale!F57</f>
        <v>1200</v>
      </c>
      <c r="E22" s="26">
        <f>+'M_ Personale'!F40-SP_Iniziale!G57</f>
        <v>2400</v>
      </c>
      <c r="F22" s="26">
        <f>+'M_ Personale'!G40-SP_Iniziale!H57</f>
        <v>2400</v>
      </c>
      <c r="G22" s="26">
        <f>+'M_ Personale'!H40-SP_Iniziale!I57</f>
        <v>2400</v>
      </c>
      <c r="H22" s="26">
        <f>+'M_ Personale'!I40-SP_Iniziale!J57</f>
        <v>-3000</v>
      </c>
      <c r="I22" s="26">
        <f>+'M_ Personale'!J40-SP_Iniziale!K57</f>
        <v>2400</v>
      </c>
      <c r="J22" s="26">
        <f>+'M_ Personale'!K40-SP_Iniziale!L57</f>
        <v>2400</v>
      </c>
      <c r="K22" s="26">
        <f>+'M_ Personale'!L40-SP_Iniziale!M57</f>
        <v>2400</v>
      </c>
      <c r="L22" s="26">
        <f>+'M_ Personale'!M40-SP_Iniziale!N57</f>
        <v>2400</v>
      </c>
      <c r="M22" s="26">
        <f>+'M_ Personale'!N40-SP_Iniziale!O57</f>
        <v>2400</v>
      </c>
      <c r="N22" s="26">
        <f>+'M_ Personale'!O40-SP_Iniziale!P57</f>
        <v>2400</v>
      </c>
      <c r="O22" s="26">
        <f>+'M_ Personale'!P40-SP_Iniziale!Q57</f>
        <v>2424</v>
      </c>
      <c r="P22" s="26">
        <f>+'M_ Personale'!Q40-SP_Iniziale!R57</f>
        <v>-10011.119999999999</v>
      </c>
      <c r="Q22" s="26">
        <f>+'M_ Personale'!R40-SP_Iniziale!S57</f>
        <v>2424</v>
      </c>
      <c r="R22" s="26">
        <f>+'M_ Personale'!S40-SP_Iniziale!T57</f>
        <v>2424</v>
      </c>
      <c r="S22" s="26">
        <f>+'M_ Personale'!T40-SP_Iniziale!U57</f>
        <v>2424</v>
      </c>
      <c r="T22" s="26">
        <f>+'M_ Personale'!U40-SP_Iniziale!V57</f>
        <v>-8627.8644000000022</v>
      </c>
      <c r="U22" s="26">
        <f>+'M_ Personale'!V40-SP_Iniziale!W57</f>
        <v>2424</v>
      </c>
      <c r="V22" s="26">
        <f>+'M_ Personale'!W40-SP_Iniziale!X57</f>
        <v>2424</v>
      </c>
      <c r="W22" s="26">
        <f>+'M_ Personale'!X40-SP_Iniziale!Y57</f>
        <v>2424</v>
      </c>
      <c r="X22" s="26">
        <f>+'M_ Personale'!Y40-SP_Iniziale!Z57</f>
        <v>2424</v>
      </c>
      <c r="Y22" s="26">
        <f>+'M_ Personale'!Z40-SP_Iniziale!AA57</f>
        <v>2424</v>
      </c>
      <c r="Z22" s="26">
        <f>+'M_ Personale'!AA40-SP_Iniziale!AB57</f>
        <v>2424</v>
      </c>
      <c r="AA22" s="26">
        <f>+'M_ Personale'!AB40-SP_Iniziale!AC57</f>
        <v>2448.2399999999998</v>
      </c>
      <c r="AB22" s="26">
        <f>+'M_ Personale'!AC40-SP_Iniziale!AD57</f>
        <v>-12980.392818779997</v>
      </c>
      <c r="AC22" s="26">
        <f>+'M_ Personale'!AD40-SP_Iniziale!AE57</f>
        <v>2448.2399999999998</v>
      </c>
      <c r="AD22" s="26">
        <f>+'M_ Personale'!AE40-SP_Iniziale!AF57</f>
        <v>2448.2399999999998</v>
      </c>
      <c r="AE22" s="26">
        <f>+'M_ Personale'!AF40-SP_Iniziale!AG57</f>
        <v>2448.2399999999998</v>
      </c>
      <c r="AF22" s="26">
        <f>+'M_ Personale'!AG40-SP_Iniziale!AH57</f>
        <v>-10105.917897561256</v>
      </c>
      <c r="AG22" s="26">
        <f>+'M_ Personale'!AH40-SP_Iniziale!AI57</f>
        <v>2448.2399999999998</v>
      </c>
      <c r="AH22" s="26">
        <f>+'M_ Personale'!AI40-SP_Iniziale!AJ57</f>
        <v>2448.2399999999998</v>
      </c>
      <c r="AI22" s="26">
        <f>+'M_ Personale'!AJ40-SP_Iniziale!AK57</f>
        <v>2448.2399999999998</v>
      </c>
      <c r="AJ22" s="26">
        <f>+'M_ Personale'!AK40-SP_Iniziale!AL57</f>
        <v>2448.2399999999998</v>
      </c>
      <c r="AK22" s="26">
        <f>+'M_ Personale'!AL40-SP_Iniziale!AM57</f>
        <v>2448.2399999999998</v>
      </c>
      <c r="AL22" s="26">
        <f>+'M_ Personale'!AM40-SP_Iniziale!AN57</f>
        <v>2448.2399999999998</v>
      </c>
    </row>
    <row r="23" spans="2:38" x14ac:dyDescent="0.3">
      <c r="B23" t="s">
        <v>127</v>
      </c>
      <c r="C23" s="26">
        <f>+'M_ Personale'!D38-SP_Iniziale!E70</f>
        <v>1260</v>
      </c>
      <c r="D23" s="26">
        <f>+'M_ Personale'!E38-SP_Iniziale!F70</f>
        <v>1260</v>
      </c>
      <c r="E23" s="26">
        <f>+'M_ Personale'!F38-SP_Iniziale!G70</f>
        <v>-13740</v>
      </c>
      <c r="F23" s="26">
        <f>+'M_ Personale'!G38-SP_Iniziale!H70</f>
        <v>1210</v>
      </c>
      <c r="G23" s="26">
        <f>+'M_ Personale'!H38-SP_Iniziale!I70</f>
        <v>1260</v>
      </c>
      <c r="H23" s="26">
        <f>+'M_ Personale'!I38-SP_Iniziale!J70</f>
        <v>1260</v>
      </c>
      <c r="I23" s="26">
        <f>+'M_ Personale'!J38-SP_Iniziale!K70</f>
        <v>1260</v>
      </c>
      <c r="J23" s="26">
        <f>+'M_ Personale'!K38-SP_Iniziale!L70</f>
        <v>1260</v>
      </c>
      <c r="K23" s="26">
        <f>+'M_ Personale'!L38-SP_Iniziale!M70</f>
        <v>1260</v>
      </c>
      <c r="L23" s="26">
        <f>+'M_ Personale'!M38-SP_Iniziale!N70</f>
        <v>1260</v>
      </c>
      <c r="M23" s="26">
        <f>+'M_ Personale'!N38-SP_Iniziale!O70</f>
        <v>1260</v>
      </c>
      <c r="N23" s="26">
        <f>+'M_ Personale'!O38-SP_Iniziale!P70</f>
        <v>1260</v>
      </c>
      <c r="O23" s="26">
        <f>+'M_ Personale'!P38-SP_Iniziale!Q70</f>
        <v>1272.5999999999999</v>
      </c>
      <c r="P23" s="26">
        <f>+'M_ Personale'!Q38-SP_Iniziale!R70</f>
        <v>1272.5999999999999</v>
      </c>
      <c r="Q23" s="26">
        <f>+'M_ Personale'!R38-SP_Iniziale!S70</f>
        <v>1272.5999999999999</v>
      </c>
      <c r="R23" s="26">
        <f>+'M_ Personale'!S38-SP_Iniziale!T70</f>
        <v>1272.5999999999999</v>
      </c>
      <c r="S23" s="26">
        <f>+'M_ Personale'!T38-SP_Iniziale!U70</f>
        <v>1272.5999999999999</v>
      </c>
      <c r="T23" s="26">
        <f>+'M_ Personale'!U38-SP_Iniziale!V70</f>
        <v>1272.5999999999999</v>
      </c>
      <c r="U23" s="26">
        <f>+'M_ Personale'!V38-SP_Iniziale!W70</f>
        <v>1272.5999999999999</v>
      </c>
      <c r="V23" s="26">
        <f>+'M_ Personale'!W38-SP_Iniziale!X70</f>
        <v>1272.5999999999999</v>
      </c>
      <c r="W23" s="26">
        <f>+'M_ Personale'!X38-SP_Iniziale!Y70</f>
        <v>1272.5999999999999</v>
      </c>
      <c r="X23" s="26">
        <f>+'M_ Personale'!Y38-SP_Iniziale!Z70</f>
        <v>1272.5999999999999</v>
      </c>
      <c r="Y23" s="26">
        <f>+'M_ Personale'!Z38-SP_Iniziale!AA70</f>
        <v>1272.5999999999999</v>
      </c>
      <c r="Z23" s="26">
        <f>+'M_ Personale'!AA38-SP_Iniziale!AB70</f>
        <v>1272.5999999999999</v>
      </c>
      <c r="AA23" s="26">
        <f>+'M_ Personale'!AB38-SP_Iniziale!AC70</f>
        <v>1285.326</v>
      </c>
      <c r="AB23" s="26">
        <f>+'M_ Personale'!AC38-SP_Iniziale!AD70</f>
        <v>1285.326</v>
      </c>
      <c r="AC23" s="26">
        <f>+'M_ Personale'!AD38-SP_Iniziale!AE70</f>
        <v>1285.326</v>
      </c>
      <c r="AD23" s="26">
        <f>+'M_ Personale'!AE38-SP_Iniziale!AF70</f>
        <v>1285.326</v>
      </c>
      <c r="AE23" s="26">
        <f>+'M_ Personale'!AF38-SP_Iniziale!AG70</f>
        <v>1285.326</v>
      </c>
      <c r="AF23" s="26">
        <f>+'M_ Personale'!AG38-SP_Iniziale!AH70</f>
        <v>1285.326</v>
      </c>
      <c r="AG23" s="26">
        <f>+'M_ Personale'!AH38-SP_Iniziale!AI70</f>
        <v>1285.326</v>
      </c>
      <c r="AH23" s="26">
        <f>+'M_ Personale'!AI38-SP_Iniziale!AJ70</f>
        <v>1285.326</v>
      </c>
      <c r="AI23" s="26">
        <f>+'M_ Personale'!AJ38-SP_Iniziale!AK70</f>
        <v>1285.326</v>
      </c>
      <c r="AJ23" s="26">
        <f>+'M_ Personale'!AK38-SP_Iniziale!AL70</f>
        <v>1285.326</v>
      </c>
      <c r="AK23" s="26">
        <f>+'M_ Personale'!AL38-SP_Iniziale!AM70</f>
        <v>1285.326</v>
      </c>
      <c r="AL23" s="26">
        <f>+'M_ Personale'!AM38-SP_Iniziale!AN70</f>
        <v>1285.326</v>
      </c>
    </row>
    <row r="24" spans="2:38" x14ac:dyDescent="0.3">
      <c r="B24" t="s">
        <v>419</v>
      </c>
      <c r="C24" s="26">
        <f>+'M_ Personale'!D43-SP_Iniziale!E58</f>
        <v>5208</v>
      </c>
      <c r="D24" s="26">
        <f>+'M_ Personale'!E43-SP_Iniziale!F58</f>
        <v>0</v>
      </c>
      <c r="E24" s="26">
        <f>+'M_ Personale'!F43-SP_Iniziale!G58</f>
        <v>0</v>
      </c>
      <c r="F24" s="26">
        <f>+'M_ Personale'!G43-SP_Iniziale!H58</f>
        <v>0</v>
      </c>
      <c r="G24" s="26">
        <f>+'M_ Personale'!H43-SP_Iniziale!I58</f>
        <v>0</v>
      </c>
      <c r="H24" s="26">
        <f>+'M_ Personale'!I43-SP_Iniziale!J58</f>
        <v>0</v>
      </c>
      <c r="I24" s="26">
        <f>+'M_ Personale'!J43-SP_Iniziale!K58</f>
        <v>0</v>
      </c>
      <c r="J24" s="26">
        <f>+'M_ Personale'!K43-SP_Iniziale!L58</f>
        <v>0</v>
      </c>
      <c r="K24" s="26">
        <f>+'M_ Personale'!L43-SP_Iniziale!M58</f>
        <v>0</v>
      </c>
      <c r="L24" s="26">
        <f>+'M_ Personale'!M43-SP_Iniziale!N58</f>
        <v>0</v>
      </c>
      <c r="M24" s="26">
        <f>+'M_ Personale'!N43-SP_Iniziale!O58</f>
        <v>0</v>
      </c>
      <c r="N24" s="26">
        <f>+'M_ Personale'!O43-SP_Iniziale!P58</f>
        <v>0</v>
      </c>
      <c r="O24" s="26">
        <f>+'M_ Personale'!P43-SP_Iniziale!Q58</f>
        <v>52.079999999999927</v>
      </c>
      <c r="P24" s="26">
        <f>+'M_ Personale'!Q43-SP_Iniziale!R58</f>
        <v>2.8421709430404007E-13</v>
      </c>
      <c r="Q24" s="26">
        <f>+'M_ Personale'!R43-SP_Iniziale!S58</f>
        <v>2.8421709430404007E-13</v>
      </c>
      <c r="R24" s="26">
        <f>+'M_ Personale'!S43-SP_Iniziale!T58</f>
        <v>2.8421709430404007E-13</v>
      </c>
      <c r="S24" s="26">
        <f>+'M_ Personale'!T43-SP_Iniziale!U58</f>
        <v>2.8421709430404007E-13</v>
      </c>
      <c r="T24" s="26">
        <f>+'M_ Personale'!U43-SP_Iniziale!V58</f>
        <v>2.8421709430404007E-13</v>
      </c>
      <c r="U24" s="26">
        <f>+'M_ Personale'!V43-SP_Iniziale!W58</f>
        <v>2.8421709430404007E-13</v>
      </c>
      <c r="V24" s="26">
        <f>+'M_ Personale'!W43-SP_Iniziale!X58</f>
        <v>2.8421709430404007E-13</v>
      </c>
      <c r="W24" s="26">
        <f>+'M_ Personale'!X43-SP_Iniziale!Y58</f>
        <v>2.8421709430404007E-13</v>
      </c>
      <c r="X24" s="26">
        <f>+'M_ Personale'!Y43-SP_Iniziale!Z58</f>
        <v>2.8421709430404007E-13</v>
      </c>
      <c r="Y24" s="26">
        <f>+'M_ Personale'!Z43-SP_Iniziale!AA58</f>
        <v>2.8421709430404007E-13</v>
      </c>
      <c r="Z24" s="26">
        <f>+'M_ Personale'!AA43-SP_Iniziale!AB58</f>
        <v>2.8421709430404007E-13</v>
      </c>
      <c r="AA24" s="26">
        <f>+'M_ Personale'!AB43-SP_Iniziale!AC58</f>
        <v>52.600800000000447</v>
      </c>
      <c r="AB24" s="26">
        <f>+'M_ Personale'!AC43-SP_Iniziale!AD58</f>
        <v>0</v>
      </c>
      <c r="AC24" s="26">
        <f>+'M_ Personale'!AD43-SP_Iniziale!AE58</f>
        <v>0</v>
      </c>
      <c r="AD24" s="26">
        <f>+'M_ Personale'!AE43-SP_Iniziale!AF58</f>
        <v>0</v>
      </c>
      <c r="AE24" s="26">
        <f>+'M_ Personale'!AF43-SP_Iniziale!AG58</f>
        <v>0</v>
      </c>
      <c r="AF24" s="26">
        <f>+'M_ Personale'!AG43-SP_Iniziale!AH58</f>
        <v>0</v>
      </c>
      <c r="AG24" s="26">
        <f>+'M_ Personale'!AH43-SP_Iniziale!AI58</f>
        <v>0</v>
      </c>
      <c r="AH24" s="26">
        <f>+'M_ Personale'!AI43-SP_Iniziale!AJ58</f>
        <v>0</v>
      </c>
      <c r="AI24" s="26">
        <f>+'M_ Personale'!AJ43-SP_Iniziale!AK58</f>
        <v>0</v>
      </c>
      <c r="AJ24" s="26">
        <f>+'M_ Personale'!AK43-SP_Iniziale!AL58</f>
        <v>0</v>
      </c>
      <c r="AK24" s="26">
        <f>+'M_ Personale'!AL43-SP_Iniziale!AM58</f>
        <v>0</v>
      </c>
      <c r="AL24" s="26">
        <f>+'M_ Personale'!AM43-SP_Iniziale!AN58</f>
        <v>0</v>
      </c>
    </row>
    <row r="25" spans="2:38" x14ac:dyDescent="0.3">
      <c r="B25" t="s">
        <v>420</v>
      </c>
      <c r="C25" s="26">
        <f>-SP_Iniziale!E16</f>
        <v>0</v>
      </c>
      <c r="D25" s="26">
        <f>-SP_Iniziale!F16</f>
        <v>0</v>
      </c>
      <c r="E25" s="26">
        <f>-SP_Iniziale!G16</f>
        <v>0</v>
      </c>
      <c r="F25" s="26">
        <f>-SP_Iniziale!H16</f>
        <v>0</v>
      </c>
      <c r="G25" s="26">
        <f>-SP_Iniziale!I16</f>
        <v>0</v>
      </c>
      <c r="H25" s="26">
        <f>-SP_Iniziale!J16</f>
        <v>0</v>
      </c>
      <c r="I25" s="26">
        <f>-SP_Iniziale!K16</f>
        <v>0</v>
      </c>
      <c r="J25" s="26">
        <f>-SP_Iniziale!L16</f>
        <v>0</v>
      </c>
      <c r="K25" s="26">
        <f>-SP_Iniziale!M16</f>
        <v>0</v>
      </c>
      <c r="L25" s="26">
        <f>-SP_Iniziale!N16</f>
        <v>0</v>
      </c>
      <c r="M25" s="26">
        <f>-SP_Iniziale!O16</f>
        <v>0</v>
      </c>
      <c r="N25" s="26">
        <f>-SP_Iniziale!P16</f>
        <v>0</v>
      </c>
      <c r="O25" s="26">
        <f>-SP_Iniziale!Q16</f>
        <v>0</v>
      </c>
      <c r="P25" s="26">
        <f>-SP_Iniziale!R16</f>
        <v>0</v>
      </c>
      <c r="Q25" s="26">
        <f>-SP_Iniziale!S16</f>
        <v>0</v>
      </c>
      <c r="R25" s="26">
        <f>-SP_Iniziale!T16</f>
        <v>0</v>
      </c>
      <c r="S25" s="26">
        <f>-SP_Iniziale!U16</f>
        <v>0</v>
      </c>
      <c r="T25" s="26">
        <f>-SP_Iniziale!V16</f>
        <v>0</v>
      </c>
      <c r="U25" s="26">
        <f>-SP_Iniziale!W16</f>
        <v>0</v>
      </c>
      <c r="V25" s="26">
        <f>-SP_Iniziale!X16</f>
        <v>0</v>
      </c>
      <c r="W25" s="26">
        <f>-SP_Iniziale!Y16</f>
        <v>0</v>
      </c>
      <c r="X25" s="26">
        <f>-SP_Iniziale!Z16</f>
        <v>0</v>
      </c>
      <c r="Y25" s="26">
        <f>-SP_Iniziale!AA16</f>
        <v>0</v>
      </c>
      <c r="Z25" s="26">
        <f>-SP_Iniziale!AB16</f>
        <v>0</v>
      </c>
      <c r="AA25" s="26">
        <f>-SP_Iniziale!AC16</f>
        <v>0</v>
      </c>
      <c r="AB25" s="26">
        <f>-SP_Iniziale!AD16</f>
        <v>0</v>
      </c>
      <c r="AC25" s="26">
        <f>-SP_Iniziale!AE16</f>
        <v>0</v>
      </c>
      <c r="AD25" s="26">
        <f>-SP_Iniziale!AF16</f>
        <v>0</v>
      </c>
      <c r="AE25" s="26">
        <f>-SP_Iniziale!AG16</f>
        <v>0</v>
      </c>
      <c r="AF25" s="26">
        <f>-SP_Iniziale!AH16</f>
        <v>0</v>
      </c>
      <c r="AG25" s="26">
        <f>-SP_Iniziale!AI16</f>
        <v>0</v>
      </c>
      <c r="AH25" s="26">
        <f>-SP_Iniziale!AJ16</f>
        <v>0</v>
      </c>
      <c r="AI25" s="26">
        <f>-SP_Iniziale!AK16</f>
        <v>0</v>
      </c>
      <c r="AJ25" s="26">
        <f>-SP_Iniziale!AL16</f>
        <v>0</v>
      </c>
      <c r="AK25" s="26">
        <f>-SP_Iniziale!AM16</f>
        <v>0</v>
      </c>
      <c r="AL25" s="26">
        <f>-SP_Iniziale!AN16</f>
        <v>0</v>
      </c>
    </row>
    <row r="26" spans="2:38" x14ac:dyDescent="0.3">
      <c r="B26" t="s">
        <v>130</v>
      </c>
      <c r="C26" s="26">
        <f>+M_Finanziamenti!D31-M_Finanziamenti!D35-SP_Iniziale!E65</f>
        <v>-2999</v>
      </c>
      <c r="D26" s="26">
        <f>+M_Finanziamenti!E31-M_Finanziamenti!E35-SP_Iniziale!F65</f>
        <v>-3000.0061548520489</v>
      </c>
      <c r="E26" s="26">
        <f>+M_Finanziamenti!F31-M_Finanziamenti!F35-SP_Iniziale!G65</f>
        <v>-3000</v>
      </c>
      <c r="F26" s="26">
        <f>+M_Finanziamenti!G31-M_Finanziamenti!G35-SP_Iniziale!H65</f>
        <v>-3000</v>
      </c>
      <c r="G26" s="26">
        <f>+M_Finanziamenti!H31-M_Finanziamenti!H35-SP_Iniziale!I65</f>
        <v>-3000</v>
      </c>
      <c r="H26" s="26">
        <f>+M_Finanziamenti!I31-M_Finanziamenti!I35-SP_Iniziale!J65</f>
        <v>-3000</v>
      </c>
      <c r="I26" s="26">
        <f>+M_Finanziamenti!J31-M_Finanziamenti!J35-SP_Iniziale!K65</f>
        <v>-3000</v>
      </c>
      <c r="J26" s="26">
        <f>+M_Finanziamenti!K31-M_Finanziamenti!K35-SP_Iniziale!L65</f>
        <v>-3000</v>
      </c>
      <c r="K26" s="26">
        <f>+M_Finanziamenti!L31-M_Finanziamenti!L35-SP_Iniziale!M65</f>
        <v>-3000</v>
      </c>
      <c r="L26" s="26">
        <f>+M_Finanziamenti!M31-M_Finanziamenti!M35-SP_Iniziale!N65</f>
        <v>-3000</v>
      </c>
      <c r="M26" s="26">
        <f>+M_Finanziamenti!N31-M_Finanziamenti!N35-SP_Iniziale!O65</f>
        <v>-3000</v>
      </c>
      <c r="N26" s="26">
        <f>+M_Finanziamenti!O31-M_Finanziamenti!O35-SP_Iniziale!P65</f>
        <v>-3000</v>
      </c>
      <c r="O26" s="26">
        <f>+M_Finanziamenti!P31-M_Finanziamenti!P35-SP_Iniziale!Q65</f>
        <v>-3000</v>
      </c>
      <c r="P26" s="26">
        <f>+M_Finanziamenti!Q31-M_Finanziamenti!Q35-SP_Iniziale!R65</f>
        <v>-3000</v>
      </c>
      <c r="Q26" s="26">
        <f>+M_Finanziamenti!R31-M_Finanziamenti!R35-SP_Iniziale!S65</f>
        <v>-3000</v>
      </c>
      <c r="R26" s="26">
        <f>+M_Finanziamenti!S31-M_Finanziamenti!S35-SP_Iniziale!T65</f>
        <v>-3000</v>
      </c>
      <c r="S26" s="26">
        <f>+M_Finanziamenti!T31-M_Finanziamenti!T35-SP_Iniziale!U65</f>
        <v>0</v>
      </c>
      <c r="T26" s="26">
        <f>+M_Finanziamenti!U31-M_Finanziamenti!U35-SP_Iniziale!V65</f>
        <v>0</v>
      </c>
      <c r="U26" s="26">
        <f>+M_Finanziamenti!V31-M_Finanziamenti!V35-SP_Iniziale!W65</f>
        <v>0</v>
      </c>
      <c r="V26" s="26">
        <f>+M_Finanziamenti!W31-M_Finanziamenti!W35-SP_Iniziale!X65</f>
        <v>0</v>
      </c>
      <c r="W26" s="26">
        <f>+M_Finanziamenti!X31-M_Finanziamenti!X35-SP_Iniziale!Y65</f>
        <v>0</v>
      </c>
      <c r="X26" s="26">
        <f>+M_Finanziamenti!Y31-M_Finanziamenti!Y35-SP_Iniziale!Z65</f>
        <v>0</v>
      </c>
      <c r="Y26" s="26">
        <f>+M_Finanziamenti!Z31-M_Finanziamenti!Z35-SP_Iniziale!AA65</f>
        <v>0</v>
      </c>
      <c r="Z26" s="26">
        <f>+M_Finanziamenti!AA31-M_Finanziamenti!AA35-SP_Iniziale!AB65</f>
        <v>0</v>
      </c>
      <c r="AA26" s="26">
        <f>+M_Finanziamenti!AB31-M_Finanziamenti!AB35-SP_Iniziale!AC65</f>
        <v>0</v>
      </c>
      <c r="AB26" s="26">
        <f>+M_Finanziamenti!AC31-M_Finanziamenti!AC35-SP_Iniziale!AD65</f>
        <v>0</v>
      </c>
      <c r="AC26" s="26">
        <f>+M_Finanziamenti!AD31-M_Finanziamenti!AD35-SP_Iniziale!AE65</f>
        <v>0</v>
      </c>
      <c r="AD26" s="26">
        <f>+M_Finanziamenti!AE31-M_Finanziamenti!AE35-SP_Iniziale!AF65</f>
        <v>0</v>
      </c>
      <c r="AE26" s="26">
        <f>+M_Finanziamenti!AF31-M_Finanziamenti!AF35-SP_Iniziale!AG65</f>
        <v>0</v>
      </c>
      <c r="AF26" s="26">
        <f>+M_Finanziamenti!AG31-M_Finanziamenti!AG35-SP_Iniziale!AH65</f>
        <v>0</v>
      </c>
      <c r="AG26" s="26">
        <f>+M_Finanziamenti!AH31-M_Finanziamenti!AH35-SP_Iniziale!AI65</f>
        <v>0</v>
      </c>
      <c r="AH26" s="26">
        <f>+M_Finanziamenti!AI31-M_Finanziamenti!AI35-SP_Iniziale!AJ65</f>
        <v>0</v>
      </c>
      <c r="AI26" s="26">
        <f>+M_Finanziamenti!AJ31-M_Finanziamenti!AJ35-SP_Iniziale!AK65</f>
        <v>0</v>
      </c>
      <c r="AJ26" s="26">
        <f>+M_Finanziamenti!AK31-M_Finanziamenti!AK35-SP_Iniziale!AL65</f>
        <v>0</v>
      </c>
      <c r="AK26" s="26">
        <f>+M_Finanziamenti!AL31-M_Finanziamenti!AL35-SP_Iniziale!AM65</f>
        <v>0</v>
      </c>
      <c r="AL26" s="26">
        <f>+M_Finanziamenti!AM31-M_Finanziamenti!AM35-SP_Iniziale!AN65</f>
        <v>0</v>
      </c>
    </row>
    <row r="27" spans="2:38" x14ac:dyDescent="0.3">
      <c r="B27" t="s">
        <v>136</v>
      </c>
      <c r="C27" s="55">
        <f>+M_Vendite!E117</f>
        <v>-4900</v>
      </c>
      <c r="D27" s="55">
        <f>+M_Vendite!F117</f>
        <v>0</v>
      </c>
      <c r="E27" s="55">
        <f>+M_Vendite!G117</f>
        <v>0</v>
      </c>
      <c r="F27" s="55">
        <f>+M_Vendite!H117</f>
        <v>0</v>
      </c>
      <c r="G27" s="55">
        <f>+M_Vendite!I117</f>
        <v>0</v>
      </c>
      <c r="H27" s="55">
        <f>+M_Vendite!J117</f>
        <v>0</v>
      </c>
      <c r="I27" s="55">
        <f>+M_Vendite!K117</f>
        <v>0</v>
      </c>
      <c r="J27" s="55">
        <f>+M_Vendite!L117</f>
        <v>0</v>
      </c>
      <c r="K27" s="55">
        <f>+M_Vendite!M117</f>
        <v>0</v>
      </c>
      <c r="L27" s="55">
        <f>+M_Vendite!N117</f>
        <v>0</v>
      </c>
      <c r="M27" s="55">
        <f>+M_Vendite!O117</f>
        <v>0</v>
      </c>
      <c r="N27" s="55">
        <f>+M_Vendite!P117</f>
        <v>0</v>
      </c>
      <c r="O27" s="55">
        <f>+M_Vendite!Q117</f>
        <v>0</v>
      </c>
      <c r="P27" s="55">
        <f>+M_Vendite!R117</f>
        <v>0</v>
      </c>
      <c r="Q27" s="55">
        <f>+M_Vendite!S117</f>
        <v>0</v>
      </c>
      <c r="R27" s="55">
        <f>+M_Vendite!T117</f>
        <v>0</v>
      </c>
      <c r="S27" s="55">
        <f>+M_Vendite!U117</f>
        <v>0</v>
      </c>
      <c r="T27" s="55">
        <f>+M_Vendite!V117</f>
        <v>0</v>
      </c>
      <c r="U27" s="55">
        <f>+M_Vendite!W117</f>
        <v>0</v>
      </c>
      <c r="V27" s="55">
        <f>+M_Vendite!X117</f>
        <v>0</v>
      </c>
      <c r="W27" s="55">
        <f>+M_Vendite!Y117</f>
        <v>0</v>
      </c>
      <c r="X27" s="55">
        <f>+M_Vendite!Z117</f>
        <v>0</v>
      </c>
      <c r="Y27" s="55">
        <f>+M_Vendite!AA117</f>
        <v>0</v>
      </c>
      <c r="Z27" s="55">
        <f>+M_Vendite!AB117</f>
        <v>0</v>
      </c>
      <c r="AA27" s="55">
        <f>+M_Vendite!AC117</f>
        <v>0</v>
      </c>
      <c r="AB27" s="55">
        <f>+M_Vendite!AD117</f>
        <v>0</v>
      </c>
      <c r="AC27" s="55">
        <f>+M_Vendite!AE117</f>
        <v>0</v>
      </c>
      <c r="AD27" s="55">
        <f>+M_Vendite!AF117</f>
        <v>0</v>
      </c>
      <c r="AE27" s="55">
        <f>+M_Vendite!AG117</f>
        <v>0</v>
      </c>
      <c r="AF27" s="55">
        <f>+M_Vendite!AH117</f>
        <v>0</v>
      </c>
      <c r="AG27" s="55">
        <f>+M_Vendite!AI117</f>
        <v>0</v>
      </c>
      <c r="AH27" s="55">
        <f>+M_Vendite!AJ117</f>
        <v>0</v>
      </c>
      <c r="AI27" s="55">
        <f>+M_Vendite!AK117</f>
        <v>0</v>
      </c>
      <c r="AJ27" s="55">
        <f>+M_Vendite!AL117</f>
        <v>0</v>
      </c>
      <c r="AK27" s="55">
        <f>+M_Vendite!AM117</f>
        <v>0</v>
      </c>
      <c r="AL27" s="55">
        <f>+M_Vendite!AN117</f>
        <v>0</v>
      </c>
    </row>
    <row r="28" spans="2:38" x14ac:dyDescent="0.3">
      <c r="B28" t="s">
        <v>302</v>
      </c>
      <c r="C28" s="26">
        <f>+M_Leasing!D34-M_Leasing!D58-SP_Iniziale!E34</f>
        <v>0</v>
      </c>
      <c r="D28" s="26">
        <f>+M_Leasing!E34-M_Leasing!E58-SP_Iniziale!F34</f>
        <v>1</v>
      </c>
      <c r="E28" s="26">
        <f>+M_Leasing!F34-M_Leasing!F58-SP_Iniziale!G34</f>
        <v>-1.6666666666666666E-2</v>
      </c>
      <c r="F28" s="26">
        <f>+M_Leasing!G34-M_Leasing!G58-SP_Iniziale!H34</f>
        <v>-1.6666666666666666E-2</v>
      </c>
      <c r="G28" s="26">
        <f>+M_Leasing!H34-M_Leasing!H58-SP_Iniziale!I34</f>
        <v>-1.6666666666666666E-2</v>
      </c>
      <c r="H28" s="26">
        <f>+M_Leasing!I34-M_Leasing!I58-SP_Iniziale!J34</f>
        <v>-1.6666666666666666E-2</v>
      </c>
      <c r="I28" s="26">
        <f>+M_Leasing!J34-M_Leasing!J58-SP_Iniziale!K34</f>
        <v>-1.6666666666666666E-2</v>
      </c>
      <c r="J28" s="26">
        <f>+M_Leasing!K34-M_Leasing!K58-SP_Iniziale!L34</f>
        <v>-1.6666666666666666E-2</v>
      </c>
      <c r="K28" s="26">
        <f>+M_Leasing!L34-M_Leasing!L58-SP_Iniziale!M34</f>
        <v>-1.6666666666666666E-2</v>
      </c>
      <c r="L28" s="26">
        <f>+M_Leasing!M34-M_Leasing!M58-SP_Iniziale!N34</f>
        <v>-1.6666666666666666E-2</v>
      </c>
      <c r="M28" s="26">
        <f>+M_Leasing!N34-M_Leasing!N58-SP_Iniziale!O34</f>
        <v>-1.6666666666666666E-2</v>
      </c>
      <c r="N28" s="26">
        <f>+M_Leasing!O34-M_Leasing!O58-SP_Iniziale!P34</f>
        <v>-1.6666666666666666E-2</v>
      </c>
      <c r="O28" s="26">
        <f>+M_Leasing!P34-M_Leasing!P58-SP_Iniziale!Q34</f>
        <v>-1.6666666666666666E-2</v>
      </c>
      <c r="P28" s="26">
        <f>+M_Leasing!Q34-M_Leasing!Q58-SP_Iniziale!R34</f>
        <v>-1.6666666666666666E-2</v>
      </c>
      <c r="Q28" s="26">
        <f>+M_Leasing!R34-M_Leasing!R58-SP_Iniziale!S34</f>
        <v>-1.6666666666666666E-2</v>
      </c>
      <c r="R28" s="26">
        <f>+M_Leasing!S34-M_Leasing!S58-SP_Iniziale!T34</f>
        <v>-1.6666666666666666E-2</v>
      </c>
      <c r="S28" s="26">
        <f>+M_Leasing!T34-M_Leasing!T58-SP_Iniziale!U34</f>
        <v>-1.6666666666666666E-2</v>
      </c>
      <c r="T28" s="26">
        <f>+M_Leasing!U34-M_Leasing!U58-SP_Iniziale!V34</f>
        <v>-1.6666666666666666E-2</v>
      </c>
      <c r="U28" s="26">
        <f>+M_Leasing!V34-M_Leasing!V58-SP_Iniziale!W34</f>
        <v>-1.6666666666666666E-2</v>
      </c>
      <c r="V28" s="26">
        <f>+M_Leasing!W34-M_Leasing!W58-SP_Iniziale!X34</f>
        <v>-1.6666666666666666E-2</v>
      </c>
      <c r="W28" s="26">
        <f>+M_Leasing!X34-M_Leasing!X58-SP_Iniziale!Y34</f>
        <v>-1.6666666666666666E-2</v>
      </c>
      <c r="X28" s="26">
        <f>+M_Leasing!Y34-M_Leasing!Y58-SP_Iniziale!Z34</f>
        <v>-1.6666666666666666E-2</v>
      </c>
      <c r="Y28" s="26">
        <f>+M_Leasing!Z34-M_Leasing!Z58-SP_Iniziale!AA34</f>
        <v>-1.6666666666666666E-2</v>
      </c>
      <c r="Z28" s="26">
        <f>+M_Leasing!AA34-M_Leasing!AA58-SP_Iniziale!AB34</f>
        <v>-1.6666666666666666E-2</v>
      </c>
      <c r="AA28" s="26">
        <f>+M_Leasing!AB34-M_Leasing!AB58-SP_Iniziale!AC34</f>
        <v>-1.6666666666666666E-2</v>
      </c>
      <c r="AB28" s="26">
        <f>+M_Leasing!AC34-M_Leasing!AC58-SP_Iniziale!AD34</f>
        <v>-1.6666666666666666E-2</v>
      </c>
      <c r="AC28" s="26">
        <f>+M_Leasing!AD34-M_Leasing!AD58-SP_Iniziale!AE34</f>
        <v>-1.6666666666666666E-2</v>
      </c>
      <c r="AD28" s="26">
        <f>+M_Leasing!AE34-M_Leasing!AE58-SP_Iniziale!AF34</f>
        <v>-1.6666666666666666E-2</v>
      </c>
      <c r="AE28" s="26">
        <f>+M_Leasing!AF34-M_Leasing!AF58-SP_Iniziale!AG34</f>
        <v>-1.6666666666666666E-2</v>
      </c>
      <c r="AF28" s="26">
        <f>+M_Leasing!AG34-M_Leasing!AG58-SP_Iniziale!AH34</f>
        <v>-1.6666666666666666E-2</v>
      </c>
      <c r="AG28" s="26">
        <f>+M_Leasing!AH34-M_Leasing!AH58-SP_Iniziale!AI34</f>
        <v>-1.6666666666666666E-2</v>
      </c>
      <c r="AH28" s="26">
        <f>+M_Leasing!AI34-M_Leasing!AI58-SP_Iniziale!AJ34</f>
        <v>-1.6666666666666666E-2</v>
      </c>
      <c r="AI28" s="26">
        <f>+M_Leasing!AJ34-M_Leasing!AJ58-SP_Iniziale!AK34</f>
        <v>-1.6666666666666666E-2</v>
      </c>
      <c r="AJ28" s="26">
        <f>+M_Leasing!AK34-M_Leasing!AK58-SP_Iniziale!AL34</f>
        <v>-1.6666666666666666E-2</v>
      </c>
      <c r="AK28" s="26">
        <f>+M_Leasing!AL34-M_Leasing!AL58-SP_Iniziale!AM34</f>
        <v>-1.6666666666666666E-2</v>
      </c>
      <c r="AL28" s="26">
        <f>+M_Leasing!AM34-M_Leasing!AM58-SP_Iniziale!AN34</f>
        <v>-1.6666666666666666E-2</v>
      </c>
    </row>
    <row r="29" spans="2:38" x14ac:dyDescent="0.3">
      <c r="B29" t="s">
        <v>304</v>
      </c>
      <c r="C29" s="26">
        <f>+M_Leasing!D35-SP_Iniziale!E67</f>
        <v>0</v>
      </c>
      <c r="D29" s="26">
        <f>+M_Leasing!E35-SP_Iniziale!F67</f>
        <v>0.9</v>
      </c>
      <c r="E29" s="26">
        <f>+M_Leasing!F35-SP_Iniziale!G67</f>
        <v>0</v>
      </c>
      <c r="F29" s="26">
        <f>+M_Leasing!G35-SP_Iniziale!H67</f>
        <v>0</v>
      </c>
      <c r="G29" s="26">
        <f>+M_Leasing!H35-SP_Iniziale!I67</f>
        <v>0</v>
      </c>
      <c r="H29" s="26">
        <f>+M_Leasing!I35-SP_Iniziale!J67</f>
        <v>0</v>
      </c>
      <c r="I29" s="26">
        <f>+M_Leasing!J35-SP_Iniziale!K67</f>
        <v>0</v>
      </c>
      <c r="J29" s="26">
        <f>+M_Leasing!K35-SP_Iniziale!L67</f>
        <v>0</v>
      </c>
      <c r="K29" s="26">
        <f>+M_Leasing!L35-SP_Iniziale!M67</f>
        <v>0</v>
      </c>
      <c r="L29" s="26">
        <f>+M_Leasing!M35-SP_Iniziale!N67</f>
        <v>0</v>
      </c>
      <c r="M29" s="26">
        <f>+M_Leasing!N35-SP_Iniziale!O67</f>
        <v>0</v>
      </c>
      <c r="N29" s="26">
        <f>+M_Leasing!O35-SP_Iniziale!P67</f>
        <v>0</v>
      </c>
      <c r="O29" s="26">
        <f>+M_Leasing!P35-SP_Iniziale!Q67</f>
        <v>0</v>
      </c>
      <c r="P29" s="26">
        <f>+M_Leasing!Q35-SP_Iniziale!R67</f>
        <v>0</v>
      </c>
      <c r="Q29" s="26">
        <f>+M_Leasing!R35-SP_Iniziale!S67</f>
        <v>0</v>
      </c>
      <c r="R29" s="26">
        <f>+M_Leasing!S35-SP_Iniziale!T67</f>
        <v>0</v>
      </c>
      <c r="S29" s="26">
        <f>+M_Leasing!T35-SP_Iniziale!U67</f>
        <v>0</v>
      </c>
      <c r="T29" s="26">
        <f>+M_Leasing!U35-SP_Iniziale!V67</f>
        <v>0</v>
      </c>
      <c r="U29" s="26">
        <f>+M_Leasing!V35-SP_Iniziale!W67</f>
        <v>0</v>
      </c>
      <c r="V29" s="26">
        <f>+M_Leasing!W35-SP_Iniziale!X67</f>
        <v>0</v>
      </c>
      <c r="W29" s="26">
        <f>+M_Leasing!X35-SP_Iniziale!Y67</f>
        <v>0</v>
      </c>
      <c r="X29" s="26">
        <f>+M_Leasing!Y35-SP_Iniziale!Z67</f>
        <v>0</v>
      </c>
      <c r="Y29" s="26">
        <f>+M_Leasing!Z35-SP_Iniziale!AA67</f>
        <v>0</v>
      </c>
      <c r="Z29" s="26">
        <f>+M_Leasing!AA35-SP_Iniziale!AB67</f>
        <v>0</v>
      </c>
      <c r="AA29" s="26">
        <f>+M_Leasing!AB35-SP_Iniziale!AC67</f>
        <v>0</v>
      </c>
      <c r="AB29" s="26">
        <f>+M_Leasing!AC35-SP_Iniziale!AD67</f>
        <v>-0.1</v>
      </c>
      <c r="AC29" s="26">
        <f>+M_Leasing!AD35-SP_Iniziale!AE67</f>
        <v>0</v>
      </c>
      <c r="AD29" s="26">
        <f>+M_Leasing!AE35-SP_Iniziale!AF67</f>
        <v>0</v>
      </c>
      <c r="AE29" s="26">
        <f>+M_Leasing!AF35-SP_Iniziale!AG67</f>
        <v>0</v>
      </c>
      <c r="AF29" s="26">
        <f>+M_Leasing!AG35-SP_Iniziale!AH67</f>
        <v>0</v>
      </c>
      <c r="AG29" s="26">
        <f>+M_Leasing!AH35-SP_Iniziale!AI67</f>
        <v>0</v>
      </c>
      <c r="AH29" s="26">
        <f>+M_Leasing!AI35-SP_Iniziale!AJ67</f>
        <v>0</v>
      </c>
      <c r="AI29" s="26">
        <f>+M_Leasing!AJ35-SP_Iniziale!AK67</f>
        <v>0</v>
      </c>
      <c r="AJ29" s="26">
        <f>+M_Leasing!AK35-SP_Iniziale!AL67</f>
        <v>0</v>
      </c>
      <c r="AK29" s="26">
        <f>+M_Leasing!AL35-SP_Iniziale!AM67</f>
        <v>0</v>
      </c>
      <c r="AL29" s="26">
        <f>+M_Leasing!AM35-SP_Iniziale!AN67</f>
        <v>0</v>
      </c>
    </row>
    <row r="30" spans="2:38" x14ac:dyDescent="0.3">
      <c r="B30" t="s">
        <v>346</v>
      </c>
      <c r="C30" s="26">
        <f>+M_Contributi!E22+M_Contributi!E39-SP_Iniziale!E71</f>
        <v>-1000</v>
      </c>
      <c r="D30" s="26">
        <f>+M_Contributi!F22+M_Contributi!F39-SP_Iniziale!F71</f>
        <v>-1000</v>
      </c>
      <c r="E30" s="26">
        <f>+M_Contributi!G22+M_Contributi!G39-SP_Iniziale!G71</f>
        <v>-1000</v>
      </c>
      <c r="F30" s="26">
        <f>+M_Contributi!H22+M_Contributi!H39-SP_Iniziale!H71</f>
        <v>-1000</v>
      </c>
      <c r="G30" s="26">
        <f>+M_Contributi!I22+M_Contributi!I39-SP_Iniziale!I71</f>
        <v>-1000</v>
      </c>
      <c r="H30" s="26">
        <f>+M_Contributi!J22+M_Contributi!J39-SP_Iniziale!J71</f>
        <v>-1000</v>
      </c>
      <c r="I30" s="26">
        <f>+M_Contributi!K22+M_Contributi!K39-SP_Iniziale!K71</f>
        <v>-1000</v>
      </c>
      <c r="J30" s="26">
        <f>+M_Contributi!L22+M_Contributi!L39-SP_Iniziale!L71</f>
        <v>-1000</v>
      </c>
      <c r="K30" s="26">
        <f>+M_Contributi!M22+M_Contributi!M39-SP_Iniziale!M71</f>
        <v>-1000</v>
      </c>
      <c r="L30" s="26">
        <f>+M_Contributi!N22+M_Contributi!N39-SP_Iniziale!N71</f>
        <v>-1000</v>
      </c>
      <c r="M30" s="26">
        <f>+M_Contributi!O22+M_Contributi!O39-SP_Iniziale!O71</f>
        <v>-1000</v>
      </c>
      <c r="N30" s="26">
        <f>+M_Contributi!P22+M_Contributi!P39-SP_Iniziale!P71</f>
        <v>-1000</v>
      </c>
      <c r="O30" s="26">
        <f>+M_Contributi!Q22+M_Contributi!Q39-SP_Iniziale!Q71</f>
        <v>-1000</v>
      </c>
      <c r="P30" s="26">
        <f>+M_Contributi!R22+M_Contributi!R39-SP_Iniziale!R71</f>
        <v>-1000</v>
      </c>
      <c r="Q30" s="26">
        <f>+M_Contributi!S22+M_Contributi!S39-SP_Iniziale!S71</f>
        <v>-1000</v>
      </c>
      <c r="R30" s="26">
        <f>+M_Contributi!T22+M_Contributi!T39-SP_Iniziale!T71</f>
        <v>-1000</v>
      </c>
      <c r="S30" s="26">
        <f>+M_Contributi!U22+M_Contributi!U39-SP_Iniziale!U71</f>
        <v>-1000</v>
      </c>
      <c r="T30" s="26">
        <f>+M_Contributi!V22+M_Contributi!V39-SP_Iniziale!V71</f>
        <v>-1000</v>
      </c>
      <c r="U30" s="26">
        <f>+M_Contributi!W22+M_Contributi!W39-SP_Iniziale!W71</f>
        <v>-1000</v>
      </c>
      <c r="V30" s="26">
        <f>+M_Contributi!X22+M_Contributi!X39-SP_Iniziale!X71</f>
        <v>-1000</v>
      </c>
      <c r="W30" s="26">
        <f>+M_Contributi!Y22+M_Contributi!Y39-SP_Iniziale!Y71</f>
        <v>0</v>
      </c>
      <c r="X30" s="26">
        <f>+M_Contributi!Z22+M_Contributi!Z39-SP_Iniziale!Z71</f>
        <v>0</v>
      </c>
      <c r="Y30" s="26">
        <f>+M_Contributi!AA22+M_Contributi!AA39-SP_Iniziale!AA71</f>
        <v>0</v>
      </c>
      <c r="Z30" s="26">
        <f>+M_Contributi!AB22+M_Contributi!AB39-SP_Iniziale!AB71</f>
        <v>0</v>
      </c>
      <c r="AA30" s="26">
        <f>+M_Contributi!AC22+M_Contributi!AC39-SP_Iniziale!AC71</f>
        <v>0</v>
      </c>
      <c r="AB30" s="26">
        <f>+M_Contributi!AD22+M_Contributi!AD39-SP_Iniziale!AD71</f>
        <v>0</v>
      </c>
      <c r="AC30" s="26">
        <f>+M_Contributi!AE22+M_Contributi!AE39-SP_Iniziale!AE71</f>
        <v>0</v>
      </c>
      <c r="AD30" s="26">
        <f>+M_Contributi!AF22+M_Contributi!AF39-SP_Iniziale!AF71</f>
        <v>0</v>
      </c>
      <c r="AE30" s="26">
        <f>+M_Contributi!AG22+M_Contributi!AG39-SP_Iniziale!AG71</f>
        <v>0</v>
      </c>
      <c r="AF30" s="26">
        <f>+M_Contributi!AH22+M_Contributi!AH39-SP_Iniziale!AH71</f>
        <v>0</v>
      </c>
      <c r="AG30" s="26">
        <f>+M_Contributi!AI22+M_Contributi!AI39-SP_Iniziale!AI71</f>
        <v>0</v>
      </c>
      <c r="AH30" s="26">
        <f>+M_Contributi!AJ22+M_Contributi!AJ39-SP_Iniziale!AJ71</f>
        <v>0</v>
      </c>
      <c r="AI30" s="26">
        <f>+M_Contributi!AK22+M_Contributi!AK39-SP_Iniziale!AK71</f>
        <v>0</v>
      </c>
      <c r="AJ30" s="26">
        <f>+M_Contributi!AL22+M_Contributi!AL39-SP_Iniziale!AL71</f>
        <v>0</v>
      </c>
      <c r="AK30" s="26">
        <f>+M_Contributi!AM22+M_Contributi!AM39-SP_Iniziale!AM71</f>
        <v>0</v>
      </c>
      <c r="AL30" s="26">
        <f>+M_Contributi!AN22+M_Contributi!AN39-SP_Iniziale!AN71</f>
        <v>0</v>
      </c>
    </row>
    <row r="31" spans="2:38" x14ac:dyDescent="0.3">
      <c r="B31" t="s">
        <v>338</v>
      </c>
      <c r="C31" s="26">
        <f>+M_Contributi!E18+M_Contributi!E35-SP_Iniziale!E44</f>
        <v>0</v>
      </c>
      <c r="D31" s="26">
        <f>+M_Contributi!F18+M_Contributi!F35-SP_Iniziale!F44</f>
        <v>0</v>
      </c>
      <c r="E31" s="26">
        <f>+M_Contributi!G18+M_Contributi!G35-SP_Iniziale!G44</f>
        <v>0</v>
      </c>
      <c r="F31" s="26">
        <f>+M_Contributi!H18+M_Contributi!H35-SP_Iniziale!H44</f>
        <v>0</v>
      </c>
      <c r="G31" s="26">
        <f>+M_Contributi!I18+M_Contributi!I35-SP_Iniziale!I44</f>
        <v>0</v>
      </c>
      <c r="H31" s="26">
        <f>+M_Contributi!J18+M_Contributi!J35-SP_Iniziale!J44</f>
        <v>0</v>
      </c>
      <c r="I31" s="26">
        <f>+M_Contributi!K18+M_Contributi!K35-SP_Iniziale!K44</f>
        <v>0</v>
      </c>
      <c r="J31" s="26">
        <f>+M_Contributi!L18+M_Contributi!L35-SP_Iniziale!L44</f>
        <v>0</v>
      </c>
      <c r="K31" s="26">
        <f>+M_Contributi!M18+M_Contributi!M35-SP_Iniziale!M44</f>
        <v>0</v>
      </c>
      <c r="L31" s="26">
        <f>+M_Contributi!N18+M_Contributi!N35-SP_Iniziale!N44</f>
        <v>0</v>
      </c>
      <c r="M31" s="26">
        <f>+M_Contributi!O18+M_Contributi!O35-SP_Iniziale!O44</f>
        <v>0</v>
      </c>
      <c r="N31" s="26">
        <f>+M_Contributi!P18+M_Contributi!P35-SP_Iniziale!P44</f>
        <v>0</v>
      </c>
      <c r="O31" s="26">
        <f>+M_Contributi!Q18+M_Contributi!Q35-SP_Iniziale!Q44</f>
        <v>0</v>
      </c>
      <c r="P31" s="26">
        <f>+M_Contributi!R18+M_Contributi!R35-SP_Iniziale!R44</f>
        <v>0</v>
      </c>
      <c r="Q31" s="26">
        <f>+M_Contributi!S18+M_Contributi!S35-SP_Iniziale!S44</f>
        <v>0</v>
      </c>
      <c r="R31" s="26">
        <f>+M_Contributi!T18+M_Contributi!T35-SP_Iniziale!T44</f>
        <v>-60000</v>
      </c>
      <c r="S31" s="26">
        <f>+M_Contributi!U18+M_Contributi!U35-SP_Iniziale!U44</f>
        <v>0</v>
      </c>
      <c r="T31" s="26">
        <f>+M_Contributi!V18+M_Contributi!V35-SP_Iniziale!V44</f>
        <v>0</v>
      </c>
      <c r="U31" s="26">
        <f>+M_Contributi!W18+M_Contributi!W35-SP_Iniziale!W44</f>
        <v>0</v>
      </c>
      <c r="V31" s="26">
        <f>+M_Contributi!X18+M_Contributi!X35-SP_Iniziale!X44</f>
        <v>0</v>
      </c>
      <c r="W31" s="26">
        <f>+M_Contributi!Y18+M_Contributi!Y35-SP_Iniziale!Y44</f>
        <v>0</v>
      </c>
      <c r="X31" s="26">
        <f>+M_Contributi!Z18+M_Contributi!Z35-SP_Iniziale!Z44</f>
        <v>0</v>
      </c>
      <c r="Y31" s="26">
        <f>+M_Contributi!AA18+M_Contributi!AA35-SP_Iniziale!AA44</f>
        <v>0</v>
      </c>
      <c r="Z31" s="26">
        <f>+M_Contributi!AB18+M_Contributi!AB35-SP_Iniziale!AB44</f>
        <v>0</v>
      </c>
      <c r="AA31" s="26">
        <f>+M_Contributi!AC18+M_Contributi!AC35-SP_Iniziale!AC44</f>
        <v>0</v>
      </c>
      <c r="AB31" s="26">
        <f>+M_Contributi!AD18+M_Contributi!AD35-SP_Iniziale!AD44</f>
        <v>0</v>
      </c>
      <c r="AC31" s="26">
        <f>+M_Contributi!AE18+M_Contributi!AE35-SP_Iniziale!AE44</f>
        <v>0</v>
      </c>
      <c r="AD31" s="26">
        <f>+M_Contributi!AF18+M_Contributi!AF35-SP_Iniziale!AF44</f>
        <v>0</v>
      </c>
      <c r="AE31" s="26">
        <f>+M_Contributi!AG18+M_Contributi!AG35-SP_Iniziale!AG44</f>
        <v>0</v>
      </c>
      <c r="AF31" s="26">
        <f>+M_Contributi!AH18+M_Contributi!AH35-SP_Iniziale!AH44</f>
        <v>0</v>
      </c>
      <c r="AG31" s="26">
        <f>+M_Contributi!AI18+M_Contributi!AI35-SP_Iniziale!AI44</f>
        <v>0</v>
      </c>
      <c r="AH31" s="26">
        <f>+M_Contributi!AJ18+M_Contributi!AJ35-SP_Iniziale!AJ44</f>
        <v>0</v>
      </c>
      <c r="AI31" s="26">
        <f>+M_Contributi!AK18+M_Contributi!AK35-SP_Iniziale!AK44</f>
        <v>0</v>
      </c>
      <c r="AJ31" s="26">
        <f>+M_Contributi!AL18+M_Contributi!AL35-SP_Iniziale!AL44</f>
        <v>0</v>
      </c>
      <c r="AK31" s="26">
        <f>+M_Contributi!AM18+M_Contributi!AM35-SP_Iniziale!AM44</f>
        <v>0</v>
      </c>
      <c r="AL31" s="26">
        <f>+M_Contributi!AN18+M_Contributi!AN35-SP_Iniziale!AN44</f>
        <v>0</v>
      </c>
    </row>
    <row r="32" spans="2:38" x14ac:dyDescent="0.3">
      <c r="B32" t="s">
        <v>354</v>
      </c>
      <c r="C32" s="26">
        <f>+'M_Capitale Sociale'!D8</f>
        <v>0</v>
      </c>
      <c r="D32" s="26">
        <f>+'M_Capitale Sociale'!E8</f>
        <v>0</v>
      </c>
      <c r="E32" s="26">
        <f>+'M_Capitale Sociale'!F8</f>
        <v>0</v>
      </c>
      <c r="F32" s="26">
        <f>+'M_Capitale Sociale'!G8</f>
        <v>50000</v>
      </c>
      <c r="G32" s="26">
        <f>+'M_Capitale Sociale'!H8</f>
        <v>0</v>
      </c>
      <c r="H32" s="26">
        <f>+'M_Capitale Sociale'!I8</f>
        <v>0</v>
      </c>
      <c r="I32" s="26">
        <f>+'M_Capitale Sociale'!J8</f>
        <v>0</v>
      </c>
      <c r="J32" s="26">
        <f>+'M_Capitale Sociale'!K8</f>
        <v>0</v>
      </c>
      <c r="K32" s="26">
        <f>+'M_Capitale Sociale'!L8</f>
        <v>0</v>
      </c>
      <c r="L32" s="26">
        <f>+'M_Capitale Sociale'!M8</f>
        <v>0</v>
      </c>
      <c r="M32" s="26">
        <f>+'M_Capitale Sociale'!N8</f>
        <v>0</v>
      </c>
      <c r="N32" s="26">
        <f>+'M_Capitale Sociale'!O8</f>
        <v>0</v>
      </c>
      <c r="O32" s="26">
        <f>+'M_Capitale Sociale'!P8</f>
        <v>0</v>
      </c>
      <c r="P32" s="26">
        <f>+'M_Capitale Sociale'!Q8</f>
        <v>0</v>
      </c>
      <c r="Q32" s="26">
        <f>+'M_Capitale Sociale'!R8</f>
        <v>0</v>
      </c>
      <c r="R32" s="26">
        <f>+'M_Capitale Sociale'!S8</f>
        <v>0</v>
      </c>
      <c r="S32" s="26">
        <f>+'M_Capitale Sociale'!T8</f>
        <v>0</v>
      </c>
      <c r="T32" s="26">
        <f>+'M_Capitale Sociale'!U8</f>
        <v>0</v>
      </c>
      <c r="U32" s="26">
        <f>+'M_Capitale Sociale'!V8</f>
        <v>0</v>
      </c>
      <c r="V32" s="26">
        <f>+'M_Capitale Sociale'!W8</f>
        <v>0</v>
      </c>
      <c r="W32" s="26">
        <f>+'M_Capitale Sociale'!X8</f>
        <v>0</v>
      </c>
      <c r="X32" s="26">
        <f>+'M_Capitale Sociale'!Y8</f>
        <v>0</v>
      </c>
      <c r="Y32" s="26">
        <f>+'M_Capitale Sociale'!Z8</f>
        <v>0</v>
      </c>
      <c r="Z32" s="26">
        <f>+'M_Capitale Sociale'!AA8</f>
        <v>0</v>
      </c>
      <c r="AA32" s="26">
        <f>+'M_Capitale Sociale'!AB8</f>
        <v>0</v>
      </c>
      <c r="AB32" s="26">
        <f>+'M_Capitale Sociale'!AC8</f>
        <v>0</v>
      </c>
      <c r="AC32" s="26">
        <f>+'M_Capitale Sociale'!AD8</f>
        <v>0</v>
      </c>
      <c r="AD32" s="26">
        <f>+'M_Capitale Sociale'!AE8</f>
        <v>0</v>
      </c>
      <c r="AE32" s="26">
        <f>+'M_Capitale Sociale'!AF8</f>
        <v>0</v>
      </c>
      <c r="AF32" s="26">
        <f>+'M_Capitale Sociale'!AG8</f>
        <v>0</v>
      </c>
      <c r="AG32" s="26">
        <f>+'M_Capitale Sociale'!AH8</f>
        <v>0</v>
      </c>
      <c r="AH32" s="26">
        <f>+'M_Capitale Sociale'!AI8</f>
        <v>0</v>
      </c>
      <c r="AI32" s="26">
        <f>+'M_Capitale Sociale'!AJ8</f>
        <v>0</v>
      </c>
      <c r="AJ32" s="26">
        <f>+'M_Capitale Sociale'!AK8</f>
        <v>0</v>
      </c>
      <c r="AK32" s="26">
        <f>+'M_Capitale Sociale'!AL8</f>
        <v>0</v>
      </c>
      <c r="AL32" s="26">
        <f>+'M_Capitale Sociale'!AM8</f>
        <v>0</v>
      </c>
    </row>
    <row r="33" spans="2:38" x14ac:dyDescent="0.3">
      <c r="B33" t="s">
        <v>356</v>
      </c>
      <c r="C33" s="26">
        <f>+'M_Capitale Sociale'!D16</f>
        <v>0</v>
      </c>
      <c r="D33" s="26">
        <f>+'M_Capitale Sociale'!E16</f>
        <v>0</v>
      </c>
      <c r="E33" s="26">
        <f>+'M_Capitale Sociale'!F16</f>
        <v>0</v>
      </c>
      <c r="F33" s="26">
        <f>+'M_Capitale Sociale'!G16</f>
        <v>0</v>
      </c>
      <c r="G33" s="26">
        <f>+'M_Capitale Sociale'!H16</f>
        <v>0</v>
      </c>
      <c r="H33" s="26">
        <f>+'M_Capitale Sociale'!I16</f>
        <v>0</v>
      </c>
      <c r="I33" s="26">
        <f>+'M_Capitale Sociale'!J16</f>
        <v>0</v>
      </c>
      <c r="J33" s="26">
        <f>+'M_Capitale Sociale'!K16</f>
        <v>0</v>
      </c>
      <c r="K33" s="26">
        <f>+'M_Capitale Sociale'!L16</f>
        <v>0</v>
      </c>
      <c r="L33" s="26">
        <f>+'M_Capitale Sociale'!M16</f>
        <v>0</v>
      </c>
      <c r="M33" s="26">
        <f>+'M_Capitale Sociale'!N16</f>
        <v>0</v>
      </c>
      <c r="N33" s="26">
        <f ca="1">+'M_Capitale Sociale'!O16</f>
        <v>0</v>
      </c>
      <c r="O33" s="26">
        <f>+'M_Capitale Sociale'!P16</f>
        <v>0</v>
      </c>
      <c r="P33" s="26">
        <f>+'M_Capitale Sociale'!Q16</f>
        <v>0</v>
      </c>
      <c r="Q33" s="26">
        <f>+'M_Capitale Sociale'!R16</f>
        <v>0</v>
      </c>
      <c r="R33" s="26">
        <f>+'M_Capitale Sociale'!S16</f>
        <v>0</v>
      </c>
      <c r="S33" s="26">
        <f>+'M_Capitale Sociale'!T16</f>
        <v>0</v>
      </c>
      <c r="T33" s="26">
        <f>+'M_Capitale Sociale'!U16</f>
        <v>0</v>
      </c>
      <c r="U33" s="26">
        <f>+'M_Capitale Sociale'!V16</f>
        <v>0</v>
      </c>
      <c r="V33" s="26">
        <f>+'M_Capitale Sociale'!W16</f>
        <v>0</v>
      </c>
      <c r="W33" s="26">
        <f>+'M_Capitale Sociale'!X16</f>
        <v>0</v>
      </c>
      <c r="X33" s="26">
        <f>+'M_Capitale Sociale'!Y16</f>
        <v>0</v>
      </c>
      <c r="Y33" s="26">
        <f>+'M_Capitale Sociale'!Z16</f>
        <v>0</v>
      </c>
      <c r="Z33" s="26">
        <f ca="1">+'M_Capitale Sociale'!AA16</f>
        <v>0</v>
      </c>
      <c r="AA33" s="26">
        <f>+'M_Capitale Sociale'!AB16</f>
        <v>0</v>
      </c>
      <c r="AB33" s="26">
        <f>+'M_Capitale Sociale'!AC16</f>
        <v>0</v>
      </c>
      <c r="AC33" s="26">
        <f>+'M_Capitale Sociale'!AD16</f>
        <v>0</v>
      </c>
      <c r="AD33" s="26">
        <f>+'M_Capitale Sociale'!AE16</f>
        <v>0</v>
      </c>
      <c r="AE33" s="26">
        <f>+'M_Capitale Sociale'!AF16</f>
        <v>0</v>
      </c>
      <c r="AF33" s="26">
        <f>+'M_Capitale Sociale'!AG16</f>
        <v>0</v>
      </c>
      <c r="AG33" s="26">
        <f>+'M_Capitale Sociale'!AH16</f>
        <v>0</v>
      </c>
      <c r="AH33" s="26">
        <f>+'M_Capitale Sociale'!AI16</f>
        <v>0</v>
      </c>
      <c r="AI33" s="26">
        <f>+'M_Capitale Sociale'!AJ16</f>
        <v>0</v>
      </c>
      <c r="AJ33" s="26">
        <f>+'M_Capitale Sociale'!AK16</f>
        <v>0</v>
      </c>
      <c r="AK33" s="26">
        <f>+'M_Capitale Sociale'!AL16</f>
        <v>0</v>
      </c>
      <c r="AL33" s="26">
        <f ca="1">+'M_Capitale Sociale'!AM16</f>
        <v>0</v>
      </c>
    </row>
    <row r="34" spans="2:38" x14ac:dyDescent="0.3">
      <c r="B34" t="s">
        <v>373</v>
      </c>
      <c r="C34" s="26">
        <f>+'Modulo Ires'!D30+'Modulo Irap'!D33-SP_Iniziale!E60</f>
        <v>0</v>
      </c>
      <c r="D34" s="26">
        <f>+'Modulo Ires'!E30+'Modulo Irap'!E33-SP_Iniziale!F60</f>
        <v>0</v>
      </c>
      <c r="E34" s="26">
        <f>+'Modulo Ires'!F30+'Modulo Irap'!F33-SP_Iniziale!G60</f>
        <v>0</v>
      </c>
      <c r="F34" s="26">
        <f>+'Modulo Ires'!G30+'Modulo Irap'!G33-SP_Iniziale!H60</f>
        <v>0</v>
      </c>
      <c r="G34" s="26">
        <f>+'Modulo Ires'!H30+'Modulo Irap'!H33-SP_Iniziale!I60</f>
        <v>0</v>
      </c>
      <c r="H34" s="26">
        <f>+'Modulo Ires'!I30+'Modulo Irap'!I33-SP_Iniziale!J60</f>
        <v>0</v>
      </c>
      <c r="I34" s="26">
        <f>+'Modulo Ires'!J30+'Modulo Irap'!J33-SP_Iniziale!K60</f>
        <v>0</v>
      </c>
      <c r="J34" s="26">
        <f>+'Modulo Ires'!K30+'Modulo Irap'!K33-SP_Iniziale!L60</f>
        <v>0</v>
      </c>
      <c r="K34" s="26">
        <f>+'Modulo Ires'!L30+'Modulo Irap'!L33-SP_Iniziale!M60</f>
        <v>0</v>
      </c>
      <c r="L34" s="26">
        <f>+'Modulo Ires'!M30+'Modulo Irap'!M33-SP_Iniziale!N60</f>
        <v>0</v>
      </c>
      <c r="M34" s="26">
        <f>+'Modulo Ires'!N30+'Modulo Irap'!N33-SP_Iniziale!O60</f>
        <v>0</v>
      </c>
      <c r="N34" s="26">
        <f ca="1">+'Modulo Ires'!O30+'Modulo Irap'!O33-SP_Iniziale!P60</f>
        <v>7505.6932297684816</v>
      </c>
      <c r="O34" s="26">
        <f ca="1">+'Modulo Ires'!P30+'Modulo Irap'!P33-SP_Iniziale!Q60</f>
        <v>0</v>
      </c>
      <c r="P34" s="26">
        <f ca="1">+'Modulo Ires'!Q30+'Modulo Irap'!Q33-SP_Iniziale!R60</f>
        <v>0</v>
      </c>
      <c r="Q34" s="26">
        <f ca="1">+'Modulo Ires'!R30+'Modulo Irap'!R33-SP_Iniziale!S60</f>
        <v>0</v>
      </c>
      <c r="R34" s="26">
        <f ca="1">+'Modulo Ires'!S30+'Modulo Irap'!S33-SP_Iniziale!T60</f>
        <v>0</v>
      </c>
      <c r="S34" s="26">
        <f ca="1">+'Modulo Ires'!T30+'Modulo Irap'!T33-SP_Iniziale!U60</f>
        <v>0</v>
      </c>
      <c r="T34" s="26">
        <f ca="1">+'Modulo Ires'!U30+'Modulo Irap'!U33-SP_Iniziale!V60</f>
        <v>-7505.6932297684816</v>
      </c>
      <c r="U34" s="26">
        <f ca="1">+'Modulo Ires'!V30+'Modulo Irap'!V33-SP_Iniziale!W60</f>
        <v>0</v>
      </c>
      <c r="V34" s="26">
        <f ca="1">+'Modulo Ires'!W30+'Modulo Irap'!W33-SP_Iniziale!X60</f>
        <v>0</v>
      </c>
      <c r="W34" s="26">
        <f ca="1">+'Modulo Ires'!X30+'Modulo Irap'!X33-SP_Iniziale!Y60</f>
        <v>0</v>
      </c>
      <c r="X34" s="26">
        <f ca="1">+'Modulo Ires'!Y30+'Modulo Irap'!Y33-SP_Iniziale!Z60</f>
        <v>0</v>
      </c>
      <c r="Y34" s="26">
        <f ca="1">+'Modulo Ires'!Z30+'Modulo Irap'!Z33-SP_Iniziale!AA60</f>
        <v>0</v>
      </c>
      <c r="Z34" s="26">
        <f ca="1">+'Modulo Ires'!AA30+'Modulo Irap'!AA33-SP_Iniziale!AB60</f>
        <v>2064.3990294693103</v>
      </c>
      <c r="AA34" s="26">
        <f ca="1">+'Modulo Ires'!AB30+'Modulo Irap'!AB33-SP_Iniziale!AC60</f>
        <v>0</v>
      </c>
      <c r="AB34" s="26">
        <f ca="1">+'Modulo Ires'!AC30+'Modulo Irap'!AC33-SP_Iniziale!AD60</f>
        <v>0</v>
      </c>
      <c r="AC34" s="26">
        <f ca="1">+'Modulo Ires'!AD30+'Modulo Irap'!AD33-SP_Iniziale!AE60</f>
        <v>0</v>
      </c>
      <c r="AD34" s="26">
        <f ca="1">+'Modulo Ires'!AE30+'Modulo Irap'!AE33-SP_Iniziale!AF60</f>
        <v>0</v>
      </c>
      <c r="AE34" s="26">
        <f ca="1">+'Modulo Ires'!AF30+'Modulo Irap'!AF33-SP_Iniziale!AG60</f>
        <v>0</v>
      </c>
      <c r="AF34" s="26">
        <f ca="1">+'Modulo Ires'!AG30+'Modulo Irap'!AG33-SP_Iniziale!AH60</f>
        <v>-2064.3990294693103</v>
      </c>
      <c r="AG34" s="26">
        <f ca="1">+'Modulo Ires'!AH30+'Modulo Irap'!AH33-SP_Iniziale!AI60</f>
        <v>0</v>
      </c>
      <c r="AH34" s="26">
        <f ca="1">+'Modulo Ires'!AI30+'Modulo Irap'!AI33-SP_Iniziale!AJ60</f>
        <v>0</v>
      </c>
      <c r="AI34" s="26">
        <f ca="1">+'Modulo Ires'!AJ30+'Modulo Irap'!AJ33-SP_Iniziale!AK60</f>
        <v>0</v>
      </c>
      <c r="AJ34" s="26">
        <f ca="1">+'Modulo Ires'!AK30+'Modulo Irap'!AK33-SP_Iniziale!AL60</f>
        <v>0</v>
      </c>
      <c r="AK34" s="26">
        <f ca="1">+'Modulo Ires'!AL30+'Modulo Irap'!AL33-SP_Iniziale!AM60</f>
        <v>0</v>
      </c>
      <c r="AL34" s="26">
        <f ca="1">+'Modulo Ires'!AM30+'Modulo Irap'!AM33-SP_Iniziale!AN60</f>
        <v>0</v>
      </c>
    </row>
    <row r="35" spans="2:38" x14ac:dyDescent="0.3">
      <c r="B35" t="s">
        <v>374</v>
      </c>
      <c r="C35" s="26">
        <f>+'Modulo Ires'!D31+'Modulo Irap'!D34-SP_Iniziale!E17</f>
        <v>0</v>
      </c>
      <c r="D35" s="26">
        <f>+'Modulo Ires'!E31+'Modulo Irap'!E34-SP_Iniziale!F17</f>
        <v>0</v>
      </c>
      <c r="E35" s="26">
        <f>+'Modulo Ires'!F31+'Modulo Irap'!F34-SP_Iniziale!G17</f>
        <v>0</v>
      </c>
      <c r="F35" s="26">
        <f>+'Modulo Ires'!G31+'Modulo Irap'!G34-SP_Iniziale!H17</f>
        <v>0</v>
      </c>
      <c r="G35" s="26">
        <f>+'Modulo Ires'!H31+'Modulo Irap'!H34-SP_Iniziale!I17</f>
        <v>0</v>
      </c>
      <c r="H35" s="26">
        <f>+'Modulo Ires'!I31+'Modulo Irap'!I34-SP_Iniziale!J17</f>
        <v>0</v>
      </c>
      <c r="I35" s="26">
        <f>+'Modulo Ires'!J31+'Modulo Irap'!J34-SP_Iniziale!K17</f>
        <v>0</v>
      </c>
      <c r="J35" s="26">
        <f>+'Modulo Ires'!K31+'Modulo Irap'!K34-SP_Iniziale!L17</f>
        <v>0</v>
      </c>
      <c r="K35" s="26">
        <f>+'Modulo Ires'!L31+'Modulo Irap'!L34-SP_Iniziale!M17</f>
        <v>0</v>
      </c>
      <c r="L35" s="26">
        <f>+'Modulo Ires'!M31+'Modulo Irap'!M34-SP_Iniziale!N17</f>
        <v>0</v>
      </c>
      <c r="M35" s="26">
        <f>+'Modulo Ires'!N31+'Modulo Irap'!N34-SP_Iniziale!O17</f>
        <v>0</v>
      </c>
      <c r="N35" s="26">
        <f ca="1">+'Modulo Ires'!O31+'Modulo Irap'!O34-SP_Iniziale!P17</f>
        <v>0</v>
      </c>
      <c r="O35" s="26">
        <f ca="1">+'Modulo Ires'!P31+'Modulo Irap'!P34-SP_Iniziale!Q17</f>
        <v>0</v>
      </c>
      <c r="P35" s="26">
        <f ca="1">+'Modulo Ires'!Q31+'Modulo Irap'!Q34-SP_Iniziale!R17</f>
        <v>0</v>
      </c>
      <c r="Q35" s="26">
        <f ca="1">+'Modulo Ires'!R31+'Modulo Irap'!R34-SP_Iniziale!S17</f>
        <v>0</v>
      </c>
      <c r="R35" s="26">
        <f ca="1">+'Modulo Ires'!S31+'Modulo Irap'!S34-SP_Iniziale!T17</f>
        <v>0</v>
      </c>
      <c r="S35" s="26">
        <f ca="1">+'Modulo Ires'!T31+'Modulo Irap'!T34-SP_Iniziale!U17</f>
        <v>0</v>
      </c>
      <c r="T35" s="26">
        <f ca="1">+'Modulo Ires'!U31+'Modulo Irap'!U34-SP_Iniziale!V17</f>
        <v>3002.2772919073923</v>
      </c>
      <c r="U35" s="26">
        <f ca="1">+'Modulo Ires'!V31+'Modulo Irap'!V34-SP_Iniziale!W17</f>
        <v>0</v>
      </c>
      <c r="V35" s="26">
        <f ca="1">+'Modulo Ires'!W31+'Modulo Irap'!W34-SP_Iniziale!X17</f>
        <v>0</v>
      </c>
      <c r="W35" s="26">
        <f ca="1">+'Modulo Ires'!X31+'Modulo Irap'!X34-SP_Iniziale!Y17</f>
        <v>0</v>
      </c>
      <c r="X35" s="26">
        <f ca="1">+'Modulo Ires'!Y31+'Modulo Irap'!Y34-SP_Iniziale!Z17</f>
        <v>0</v>
      </c>
      <c r="Y35" s="26">
        <f ca="1">+'Modulo Ires'!Z31+'Modulo Irap'!Z34-SP_Iniziale!AA17</f>
        <v>4503.4159378610893</v>
      </c>
      <c r="Z35" s="26">
        <f ca="1">+'Modulo Ires'!AA31+'Modulo Irap'!AA34-SP_Iniziale!AB17</f>
        <v>-7505.6932297684816</v>
      </c>
      <c r="AA35" s="26">
        <f ca="1">+'Modulo Ires'!AB31+'Modulo Irap'!AB34-SP_Iniziale!AC17</f>
        <v>0</v>
      </c>
      <c r="AB35" s="26">
        <f ca="1">+'Modulo Ires'!AC31+'Modulo Irap'!AC34-SP_Iniziale!AD17</f>
        <v>0</v>
      </c>
      <c r="AC35" s="26">
        <f ca="1">+'Modulo Ires'!AD31+'Modulo Irap'!AD34-SP_Iniziale!AE17</f>
        <v>0</v>
      </c>
      <c r="AD35" s="26">
        <f ca="1">+'Modulo Ires'!AE31+'Modulo Irap'!AE34-SP_Iniziale!AF17</f>
        <v>0</v>
      </c>
      <c r="AE35" s="26">
        <f ca="1">+'Modulo Ires'!AF31+'Modulo Irap'!AF34-SP_Iniziale!AG17</f>
        <v>0</v>
      </c>
      <c r="AF35" s="26">
        <f ca="1">+'Modulo Ires'!AG31+'Modulo Irap'!AG34-SP_Iniziale!AH17</f>
        <v>3828.0369036951197</v>
      </c>
      <c r="AG35" s="26">
        <f ca="1">+'Modulo Ires'!AH31+'Modulo Irap'!AH34-SP_Iniziale!AI17</f>
        <v>0</v>
      </c>
      <c r="AH35" s="26">
        <f ca="1">+'Modulo Ires'!AI31+'Modulo Irap'!AI34-SP_Iniziale!AJ17</f>
        <v>0</v>
      </c>
      <c r="AI35" s="26">
        <f ca="1">+'Modulo Ires'!AJ31+'Modulo Irap'!AJ34-SP_Iniziale!AK17</f>
        <v>0</v>
      </c>
      <c r="AJ35" s="26">
        <f ca="1">+'Modulo Ires'!AK31+'Modulo Irap'!AK34-SP_Iniziale!AL17</f>
        <v>0</v>
      </c>
      <c r="AK35" s="26">
        <f ca="1">+'Modulo Ires'!AL31+'Modulo Irap'!AL34-SP_Iniziale!AM17</f>
        <v>5742.0553555426777</v>
      </c>
      <c r="AL35" s="26">
        <f ca="1">+'Modulo Ires'!AM31+'Modulo Irap'!AM34-SP_Iniziale!AN17</f>
        <v>-9222.0337280752574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9"/>
  <sheetViews>
    <sheetView showGridLines="0" workbookViewId="0">
      <selection activeCell="G21" sqref="G21"/>
    </sheetView>
  </sheetViews>
  <sheetFormatPr defaultRowHeight="14.4" x14ac:dyDescent="0.3"/>
  <cols>
    <col min="1" max="1" width="10.6640625" style="16" customWidth="1"/>
    <col min="2" max="2" width="17" bestFit="1" customWidth="1"/>
    <col min="3" max="3" width="8.88671875" customWidth="1"/>
    <col min="4" max="4" width="12" bestFit="1" customWidth="1"/>
    <col min="5" max="5" width="10.109375" bestFit="1" customWidth="1"/>
    <col min="6" max="6" width="10.109375" customWidth="1"/>
    <col min="7" max="7" width="12.33203125" customWidth="1"/>
  </cols>
  <sheetData>
    <row r="1" spans="2:39" s="16" customFormat="1" ht="11.7" customHeight="1" x14ac:dyDescent="0.25"/>
    <row r="2" spans="2:39" s="16" customFormat="1" ht="11.7" customHeight="1" x14ac:dyDescent="0.25"/>
    <row r="3" spans="2:39" s="16" customFormat="1" ht="11.7" customHeight="1" x14ac:dyDescent="0.25"/>
    <row r="4" spans="2:39" s="16" customFormat="1" ht="12" x14ac:dyDescent="0.25"/>
    <row r="5" spans="2:39" s="16" customFormat="1" ht="12" x14ac:dyDescent="0.25"/>
    <row r="6" spans="2:39" x14ac:dyDescent="0.3">
      <c r="B6" s="17"/>
      <c r="D6" s="19">
        <f>+SPm!D6</f>
        <v>42766</v>
      </c>
      <c r="E6" s="19">
        <f>+EOMONTH(D6,1)</f>
        <v>42794</v>
      </c>
      <c r="F6" s="19">
        <f t="shared" ref="F6:AI6" si="0">+EOMONTH(E6,1)</f>
        <v>42825</v>
      </c>
      <c r="G6" s="19">
        <f t="shared" si="0"/>
        <v>42855</v>
      </c>
      <c r="H6" s="19">
        <f t="shared" si="0"/>
        <v>42886</v>
      </c>
      <c r="I6" s="19">
        <f t="shared" si="0"/>
        <v>42916</v>
      </c>
      <c r="J6" s="19">
        <f t="shared" si="0"/>
        <v>42947</v>
      </c>
      <c r="K6" s="19">
        <f t="shared" si="0"/>
        <v>42978</v>
      </c>
      <c r="L6" s="19">
        <f t="shared" si="0"/>
        <v>43008</v>
      </c>
      <c r="M6" s="19">
        <f t="shared" si="0"/>
        <v>43039</v>
      </c>
      <c r="N6" s="19">
        <f t="shared" si="0"/>
        <v>43069</v>
      </c>
      <c r="O6" s="19">
        <f t="shared" si="0"/>
        <v>43100</v>
      </c>
      <c r="P6" s="19">
        <f t="shared" si="0"/>
        <v>43131</v>
      </c>
      <c r="Q6" s="19">
        <f t="shared" si="0"/>
        <v>43159</v>
      </c>
      <c r="R6" s="19">
        <f t="shared" si="0"/>
        <v>43190</v>
      </c>
      <c r="S6" s="19">
        <f t="shared" si="0"/>
        <v>43220</v>
      </c>
      <c r="T6" s="19">
        <f t="shared" si="0"/>
        <v>43251</v>
      </c>
      <c r="U6" s="19">
        <f t="shared" si="0"/>
        <v>43281</v>
      </c>
      <c r="V6" s="19">
        <f t="shared" si="0"/>
        <v>43312</v>
      </c>
      <c r="W6" s="19">
        <f t="shared" si="0"/>
        <v>43343</v>
      </c>
      <c r="X6" s="19">
        <f t="shared" si="0"/>
        <v>43373</v>
      </c>
      <c r="Y6" s="19">
        <f t="shared" si="0"/>
        <v>43404</v>
      </c>
      <c r="Z6" s="19">
        <f t="shared" si="0"/>
        <v>43434</v>
      </c>
      <c r="AA6" s="19">
        <f t="shared" si="0"/>
        <v>43465</v>
      </c>
      <c r="AB6" s="19">
        <f t="shared" si="0"/>
        <v>43496</v>
      </c>
      <c r="AC6" s="19">
        <f t="shared" si="0"/>
        <v>43524</v>
      </c>
      <c r="AD6" s="19">
        <f t="shared" si="0"/>
        <v>43555</v>
      </c>
      <c r="AE6" s="19">
        <f t="shared" si="0"/>
        <v>43585</v>
      </c>
      <c r="AF6" s="19">
        <f t="shared" si="0"/>
        <v>43616</v>
      </c>
      <c r="AG6" s="19">
        <f t="shared" si="0"/>
        <v>43646</v>
      </c>
      <c r="AH6" s="19">
        <f t="shared" si="0"/>
        <v>43677</v>
      </c>
      <c r="AI6" s="19">
        <f t="shared" si="0"/>
        <v>43708</v>
      </c>
      <c r="AJ6" s="19">
        <f>+EOMONTH(AI6,1)</f>
        <v>43738</v>
      </c>
      <c r="AK6" s="19">
        <f t="shared" ref="AK6:AM6" si="1">+EOMONTH(AJ6,1)</f>
        <v>43769</v>
      </c>
      <c r="AL6" s="19">
        <f t="shared" si="1"/>
        <v>43799</v>
      </c>
      <c r="AM6" s="19">
        <f t="shared" si="1"/>
        <v>43830</v>
      </c>
    </row>
    <row r="7" spans="2:39" x14ac:dyDescent="0.3">
      <c r="B7" s="31" t="s">
        <v>137</v>
      </c>
    </row>
    <row r="8" spans="2:39" x14ac:dyDescent="0.3">
      <c r="B8" s="20" t="s">
        <v>138</v>
      </c>
      <c r="C8" s="30"/>
      <c r="D8" s="33">
        <f>+'Variazioni Patrimoniali'!C8</f>
        <v>17710</v>
      </c>
      <c r="E8" s="33">
        <f>+'Variazioni Patrimoniali'!D8</f>
        <v>17710</v>
      </c>
      <c r="F8" s="33">
        <f>+'Variazioni Patrimoniali'!E8</f>
        <v>17710</v>
      </c>
      <c r="G8" s="33">
        <f>+'Variazioni Patrimoniali'!F8</f>
        <v>17710</v>
      </c>
      <c r="H8" s="33">
        <f>+'Variazioni Patrimoniali'!G8</f>
        <v>17710</v>
      </c>
      <c r="I8" s="33">
        <f>+'Variazioni Patrimoniali'!H8</f>
        <v>17710</v>
      </c>
      <c r="J8" s="33">
        <f>+'Variazioni Patrimoniali'!I8</f>
        <v>17710</v>
      </c>
      <c r="K8" s="33">
        <f>+'Variazioni Patrimoniali'!J8</f>
        <v>17710</v>
      </c>
      <c r="L8" s="33">
        <f>+'Variazioni Patrimoniali'!K8</f>
        <v>17710</v>
      </c>
      <c r="M8" s="33">
        <f>+'Variazioni Patrimoniali'!L8</f>
        <v>17710</v>
      </c>
      <c r="N8" s="33">
        <f>+'Variazioni Patrimoniali'!M8</f>
        <v>17710</v>
      </c>
      <c r="O8" s="33">
        <f>+'Variazioni Patrimoniali'!N8</f>
        <v>17710</v>
      </c>
      <c r="P8" s="33">
        <f>+'Variazioni Patrimoniali'!O8</f>
        <v>21505</v>
      </c>
      <c r="Q8" s="33">
        <f>+'Variazioni Patrimoniali'!P8</f>
        <v>21505</v>
      </c>
      <c r="R8" s="33">
        <f>+'Variazioni Patrimoniali'!Q8</f>
        <v>21505</v>
      </c>
      <c r="S8" s="33">
        <f>+'Variazioni Patrimoniali'!R8</f>
        <v>21505</v>
      </c>
      <c r="T8" s="33">
        <f>+'Variazioni Patrimoniali'!S8</f>
        <v>21505</v>
      </c>
      <c r="U8" s="33">
        <f>+'Variazioni Patrimoniali'!T8</f>
        <v>21505</v>
      </c>
      <c r="V8" s="33">
        <f>+'Variazioni Patrimoniali'!U8</f>
        <v>21505</v>
      </c>
      <c r="W8" s="33">
        <f>+'Variazioni Patrimoniali'!V8</f>
        <v>21505</v>
      </c>
      <c r="X8" s="33">
        <f>+'Variazioni Patrimoniali'!W8</f>
        <v>21505</v>
      </c>
      <c r="Y8" s="33">
        <f>+'Variazioni Patrimoniali'!X8</f>
        <v>21505</v>
      </c>
      <c r="Z8" s="33">
        <f>+'Variazioni Patrimoniali'!Y8</f>
        <v>21505</v>
      </c>
      <c r="AA8" s="33">
        <f>+'Variazioni Patrimoniali'!Z8</f>
        <v>21505</v>
      </c>
      <c r="AB8" s="33">
        <f>+'Variazioni Patrimoniali'!AA8</f>
        <v>21505</v>
      </c>
      <c r="AC8" s="33">
        <f>+'Variazioni Patrimoniali'!AB8</f>
        <v>21505</v>
      </c>
      <c r="AD8" s="33">
        <f>+'Variazioni Patrimoniali'!AC8</f>
        <v>21505</v>
      </c>
      <c r="AE8" s="33">
        <f>+'Variazioni Patrimoniali'!AD8</f>
        <v>21505</v>
      </c>
      <c r="AF8" s="33">
        <f>+'Variazioni Patrimoniali'!AE8</f>
        <v>21505</v>
      </c>
      <c r="AG8" s="33">
        <f>+'Variazioni Patrimoniali'!AF8</f>
        <v>21505</v>
      </c>
      <c r="AH8" s="33">
        <f>+'Variazioni Patrimoniali'!AG8</f>
        <v>21505</v>
      </c>
      <c r="AI8" s="33">
        <f>+'Variazioni Patrimoniali'!AH8</f>
        <v>21505</v>
      </c>
      <c r="AJ8" s="33">
        <f>+'Variazioni Patrimoniali'!AI8</f>
        <v>21505</v>
      </c>
      <c r="AK8" s="33">
        <f>+'Variazioni Patrimoniali'!AJ8</f>
        <v>21505</v>
      </c>
      <c r="AL8" s="33">
        <f>+'Variazioni Patrimoniali'!AK8</f>
        <v>21505</v>
      </c>
      <c r="AM8" s="33">
        <f>+'Variazioni Patrimoniali'!AL8</f>
        <v>21505</v>
      </c>
    </row>
    <row r="9" spans="2:39" x14ac:dyDescent="0.3">
      <c r="B9" s="20" t="s">
        <v>139</v>
      </c>
      <c r="C9" s="30"/>
      <c r="D9" s="33">
        <f>+'Variazioni Patrimoniali'!C10+C11</f>
        <v>13640</v>
      </c>
      <c r="E9" s="33">
        <f>+'Variazioni Patrimoniali'!D10+D11</f>
        <v>13747.8</v>
      </c>
      <c r="F9" s="33">
        <f>+'Variazioni Patrimoniali'!E10+E11</f>
        <v>13747.8</v>
      </c>
      <c r="G9" s="33">
        <f>+'Variazioni Patrimoniali'!F10+F11</f>
        <v>13747.8</v>
      </c>
      <c r="H9" s="33">
        <f>+'Variazioni Patrimoniali'!G10+G11</f>
        <v>13747.8</v>
      </c>
      <c r="I9" s="33">
        <f>+'Variazioni Patrimoniali'!H10+H11</f>
        <v>13747.8</v>
      </c>
      <c r="J9" s="33">
        <f>+'Variazioni Patrimoniali'!I10+I11</f>
        <v>13747.8</v>
      </c>
      <c r="K9" s="33">
        <f>+'Variazioni Patrimoniali'!J10+J11</f>
        <v>13747.8</v>
      </c>
      <c r="L9" s="33">
        <f>+'Variazioni Patrimoniali'!K10+K11</f>
        <v>13747.8</v>
      </c>
      <c r="M9" s="33">
        <f>+'Variazioni Patrimoniali'!L10+L11</f>
        <v>13747.8</v>
      </c>
      <c r="N9" s="33">
        <f>+'Variazioni Patrimoniali'!M10+M11</f>
        <v>13747.8</v>
      </c>
      <c r="O9" s="33">
        <f>+'Variazioni Patrimoniali'!N10+N11</f>
        <v>13747.8</v>
      </c>
      <c r="P9" s="33">
        <f>+'Variazioni Patrimoniali'!O10+O11</f>
        <v>16632</v>
      </c>
      <c r="Q9" s="33">
        <f>+'Variazioni Patrimoniali'!P10+P11</f>
        <v>16632</v>
      </c>
      <c r="R9" s="33">
        <f>+'Variazioni Patrimoniali'!Q10+Q11</f>
        <v>16632</v>
      </c>
      <c r="S9" s="33">
        <f>+'Variazioni Patrimoniali'!R10+R11</f>
        <v>16632</v>
      </c>
      <c r="T9" s="33">
        <f>+'Variazioni Patrimoniali'!S10+S11</f>
        <v>16632</v>
      </c>
      <c r="U9" s="33">
        <f>+'Variazioni Patrimoniali'!T10+T11</f>
        <v>16632</v>
      </c>
      <c r="V9" s="33">
        <f>+'Variazioni Patrimoniali'!U10+U11</f>
        <v>16632</v>
      </c>
      <c r="W9" s="33">
        <f>+'Variazioni Patrimoniali'!V10+V11</f>
        <v>16632</v>
      </c>
      <c r="X9" s="33">
        <f>+'Variazioni Patrimoniali'!W10+W11</f>
        <v>16632</v>
      </c>
      <c r="Y9" s="33">
        <f>+'Variazioni Patrimoniali'!X10+X11</f>
        <v>16632</v>
      </c>
      <c r="Z9" s="33">
        <f>+'Variazioni Patrimoniali'!Y10+Y11</f>
        <v>16632</v>
      </c>
      <c r="AA9" s="33">
        <f>+'Variazioni Patrimoniali'!Z10+Z11</f>
        <v>16632</v>
      </c>
      <c r="AB9" s="33">
        <f>+'Variazioni Patrimoniali'!AA10+AA11</f>
        <v>16632</v>
      </c>
      <c r="AC9" s="33">
        <f>+'Variazioni Patrimoniali'!AB10+AB11</f>
        <v>16632</v>
      </c>
      <c r="AD9" s="33">
        <f>+'Variazioni Patrimoniali'!AC10+AC11</f>
        <v>16632</v>
      </c>
      <c r="AE9" s="33">
        <f>+'Variazioni Patrimoniali'!AD10+AD11</f>
        <v>16632</v>
      </c>
      <c r="AF9" s="33">
        <f>+'Variazioni Patrimoniali'!AE10+AE11</f>
        <v>16632</v>
      </c>
      <c r="AG9" s="33">
        <f>+'Variazioni Patrimoniali'!AF10+AF11</f>
        <v>16632</v>
      </c>
      <c r="AH9" s="33">
        <f>+'Variazioni Patrimoniali'!AG10+AG11</f>
        <v>16632</v>
      </c>
      <c r="AI9" s="33">
        <f>+'Variazioni Patrimoniali'!AH10+AH11</f>
        <v>16632</v>
      </c>
      <c r="AJ9" s="33">
        <f>+'Variazioni Patrimoniali'!AI10+AI11</f>
        <v>16632</v>
      </c>
      <c r="AK9" s="33">
        <f>+'Variazioni Patrimoniali'!AJ10+AJ11</f>
        <v>16632</v>
      </c>
      <c r="AL9" s="33">
        <f>+'Variazioni Patrimoniali'!AK10+AK11</f>
        <v>16632</v>
      </c>
      <c r="AM9" s="33">
        <f>+'Variazioni Patrimoniali'!AL10+AL11</f>
        <v>16632</v>
      </c>
    </row>
    <row r="10" spans="2:39" x14ac:dyDescent="0.3">
      <c r="B10" s="20" t="s">
        <v>140</v>
      </c>
      <c r="C10" s="30">
        <f>+IF(SP_Iniziale!D59&gt;SP_Iniziale!D18,SP_Iniziale!D59,0)</f>
        <v>10000</v>
      </c>
      <c r="D10" s="33">
        <f>+IF(D8&gt;D9,D8-D9,0)</f>
        <v>4070</v>
      </c>
      <c r="E10" s="33">
        <f>+IF(E8&gt;E9,E8-E9,0)</f>
        <v>3962.2000000000007</v>
      </c>
      <c r="F10" s="33">
        <f t="shared" ref="F10:AI10" si="2">+IF(F8&gt;F9,F8-F9,0)</f>
        <v>3962.2000000000007</v>
      </c>
      <c r="G10" s="33">
        <f t="shared" si="2"/>
        <v>3962.2000000000007</v>
      </c>
      <c r="H10" s="33">
        <f t="shared" si="2"/>
        <v>3962.2000000000007</v>
      </c>
      <c r="I10" s="33">
        <f t="shared" si="2"/>
        <v>3962.2000000000007</v>
      </c>
      <c r="J10" s="33">
        <f t="shared" si="2"/>
        <v>3962.2000000000007</v>
      </c>
      <c r="K10" s="33">
        <f t="shared" si="2"/>
        <v>3962.2000000000007</v>
      </c>
      <c r="L10" s="33">
        <f t="shared" si="2"/>
        <v>3962.2000000000007</v>
      </c>
      <c r="M10" s="33">
        <f t="shared" si="2"/>
        <v>3962.2000000000007</v>
      </c>
      <c r="N10" s="33">
        <f t="shared" si="2"/>
        <v>3962.2000000000007</v>
      </c>
      <c r="O10" s="33">
        <f t="shared" si="2"/>
        <v>3962.2000000000007</v>
      </c>
      <c r="P10" s="33">
        <f t="shared" si="2"/>
        <v>4873</v>
      </c>
      <c r="Q10" s="33">
        <f t="shared" si="2"/>
        <v>4873</v>
      </c>
      <c r="R10" s="33">
        <f t="shared" si="2"/>
        <v>4873</v>
      </c>
      <c r="S10" s="33">
        <f t="shared" si="2"/>
        <v>4873</v>
      </c>
      <c r="T10" s="33">
        <f t="shared" si="2"/>
        <v>4873</v>
      </c>
      <c r="U10" s="33">
        <f t="shared" si="2"/>
        <v>4873</v>
      </c>
      <c r="V10" s="33">
        <f t="shared" si="2"/>
        <v>4873</v>
      </c>
      <c r="W10" s="33">
        <f t="shared" si="2"/>
        <v>4873</v>
      </c>
      <c r="X10" s="33">
        <f t="shared" si="2"/>
        <v>4873</v>
      </c>
      <c r="Y10" s="33">
        <f t="shared" si="2"/>
        <v>4873</v>
      </c>
      <c r="Z10" s="33">
        <f t="shared" si="2"/>
        <v>4873</v>
      </c>
      <c r="AA10" s="33">
        <f t="shared" si="2"/>
        <v>4873</v>
      </c>
      <c r="AB10" s="33">
        <f t="shared" si="2"/>
        <v>4873</v>
      </c>
      <c r="AC10" s="33">
        <f t="shared" si="2"/>
        <v>4873</v>
      </c>
      <c r="AD10" s="33">
        <f t="shared" si="2"/>
        <v>4873</v>
      </c>
      <c r="AE10" s="33">
        <f t="shared" si="2"/>
        <v>4873</v>
      </c>
      <c r="AF10" s="33">
        <f t="shared" si="2"/>
        <v>4873</v>
      </c>
      <c r="AG10" s="33">
        <f t="shared" si="2"/>
        <v>4873</v>
      </c>
      <c r="AH10" s="33">
        <f t="shared" si="2"/>
        <v>4873</v>
      </c>
      <c r="AI10" s="33">
        <f t="shared" si="2"/>
        <v>4873</v>
      </c>
      <c r="AJ10" s="33">
        <f>+IF(AJ8&gt;AJ9,AJ8-AJ9,0)</f>
        <v>4873</v>
      </c>
      <c r="AK10" s="33">
        <f t="shared" ref="AK10" si="3">+IF(AK8&gt;AK9,AK8-AK9,0)</f>
        <v>4873</v>
      </c>
      <c r="AL10" s="33">
        <f t="shared" ref="AL10" si="4">+IF(AL8&gt;AL9,AL8-AL9,0)</f>
        <v>4873</v>
      </c>
      <c r="AM10" s="33">
        <f t="shared" ref="AM10" si="5">+IF(AM8&gt;AM9,AM8-AM9,0)</f>
        <v>4873</v>
      </c>
    </row>
    <row r="11" spans="2:39" x14ac:dyDescent="0.3">
      <c r="B11" s="20" t="s">
        <v>141</v>
      </c>
      <c r="C11" s="26">
        <f>+IF(SP_Iniziale!D18&gt;SP_Iniziale!D59,SP_Iniziale!D18,0)</f>
        <v>0</v>
      </c>
      <c r="D11" s="33">
        <f>+IF(D9&gt;D8,D9-D8,0)</f>
        <v>0</v>
      </c>
      <c r="E11" s="33">
        <f>+IF(E9&gt;E8,E9-E8,0)</f>
        <v>0</v>
      </c>
      <c r="F11" s="33">
        <f t="shared" ref="F11:AI11" si="6">+IF(F9&gt;F8,F9-F8,0)</f>
        <v>0</v>
      </c>
      <c r="G11" s="33">
        <f t="shared" si="6"/>
        <v>0</v>
      </c>
      <c r="H11" s="33">
        <f t="shared" si="6"/>
        <v>0</v>
      </c>
      <c r="I11" s="33">
        <f t="shared" si="6"/>
        <v>0</v>
      </c>
      <c r="J11" s="33">
        <f t="shared" si="6"/>
        <v>0</v>
      </c>
      <c r="K11" s="33">
        <f t="shared" si="6"/>
        <v>0</v>
      </c>
      <c r="L11" s="33">
        <f t="shared" si="6"/>
        <v>0</v>
      </c>
      <c r="M11" s="33">
        <f t="shared" si="6"/>
        <v>0</v>
      </c>
      <c r="N11" s="33">
        <f t="shared" si="6"/>
        <v>0</v>
      </c>
      <c r="O11" s="33">
        <f t="shared" si="6"/>
        <v>0</v>
      </c>
      <c r="P11" s="33">
        <f t="shared" si="6"/>
        <v>0</v>
      </c>
      <c r="Q11" s="33">
        <f t="shared" si="6"/>
        <v>0</v>
      </c>
      <c r="R11" s="33">
        <f t="shared" si="6"/>
        <v>0</v>
      </c>
      <c r="S11" s="33">
        <f t="shared" si="6"/>
        <v>0</v>
      </c>
      <c r="T11" s="33">
        <f t="shared" si="6"/>
        <v>0</v>
      </c>
      <c r="U11" s="33">
        <f t="shared" si="6"/>
        <v>0</v>
      </c>
      <c r="V11" s="33">
        <f t="shared" si="6"/>
        <v>0</v>
      </c>
      <c r="W11" s="33">
        <f t="shared" si="6"/>
        <v>0</v>
      </c>
      <c r="X11" s="33">
        <f t="shared" si="6"/>
        <v>0</v>
      </c>
      <c r="Y11" s="33">
        <f t="shared" si="6"/>
        <v>0</v>
      </c>
      <c r="Z11" s="33">
        <f t="shared" si="6"/>
        <v>0</v>
      </c>
      <c r="AA11" s="33">
        <f t="shared" si="6"/>
        <v>0</v>
      </c>
      <c r="AB11" s="33">
        <f t="shared" si="6"/>
        <v>0</v>
      </c>
      <c r="AC11" s="33">
        <f t="shared" si="6"/>
        <v>0</v>
      </c>
      <c r="AD11" s="33">
        <f t="shared" si="6"/>
        <v>0</v>
      </c>
      <c r="AE11" s="33">
        <f t="shared" si="6"/>
        <v>0</v>
      </c>
      <c r="AF11" s="33">
        <f t="shared" si="6"/>
        <v>0</v>
      </c>
      <c r="AG11" s="33">
        <f t="shared" si="6"/>
        <v>0</v>
      </c>
      <c r="AH11" s="33">
        <f t="shared" si="6"/>
        <v>0</v>
      </c>
      <c r="AI11" s="33">
        <f t="shared" si="6"/>
        <v>0</v>
      </c>
      <c r="AJ11" s="33">
        <f>+IF(AJ9&gt;AJ8,AJ9-AJ8,0)</f>
        <v>0</v>
      </c>
      <c r="AK11" s="33">
        <f t="shared" ref="AK11:AM11" si="7">+IF(AK9&gt;AK8,AK9-AK8,0)</f>
        <v>0</v>
      </c>
      <c r="AL11" s="33">
        <f t="shared" si="7"/>
        <v>0</v>
      </c>
      <c r="AM11" s="33">
        <f t="shared" si="7"/>
        <v>0</v>
      </c>
    </row>
    <row r="12" spans="2:39" x14ac:dyDescent="0.3">
      <c r="B12" s="20" t="s">
        <v>142</v>
      </c>
      <c r="C12" s="26"/>
      <c r="D12" s="33">
        <f>+C10</f>
        <v>10000</v>
      </c>
      <c r="E12" s="33">
        <f>+D10</f>
        <v>4070</v>
      </c>
      <c r="F12" s="33">
        <f t="shared" ref="F12:AI12" si="8">+E10</f>
        <v>3962.2000000000007</v>
      </c>
      <c r="G12" s="33">
        <f t="shared" si="8"/>
        <v>3962.2000000000007</v>
      </c>
      <c r="H12" s="33">
        <f t="shared" si="8"/>
        <v>3962.2000000000007</v>
      </c>
      <c r="I12" s="33">
        <f t="shared" si="8"/>
        <v>3962.2000000000007</v>
      </c>
      <c r="J12" s="33">
        <f t="shared" si="8"/>
        <v>3962.2000000000007</v>
      </c>
      <c r="K12" s="33">
        <f t="shared" si="8"/>
        <v>3962.2000000000007</v>
      </c>
      <c r="L12" s="33">
        <f t="shared" si="8"/>
        <v>3962.2000000000007</v>
      </c>
      <c r="M12" s="33">
        <f t="shared" si="8"/>
        <v>3962.2000000000007</v>
      </c>
      <c r="N12" s="33">
        <f t="shared" si="8"/>
        <v>3962.2000000000007</v>
      </c>
      <c r="O12" s="33">
        <f t="shared" si="8"/>
        <v>3962.2000000000007</v>
      </c>
      <c r="P12" s="33">
        <f t="shared" si="8"/>
        <v>3962.2000000000007</v>
      </c>
      <c r="Q12" s="33">
        <f t="shared" si="8"/>
        <v>4873</v>
      </c>
      <c r="R12" s="33">
        <f t="shared" si="8"/>
        <v>4873</v>
      </c>
      <c r="S12" s="33">
        <f t="shared" si="8"/>
        <v>4873</v>
      </c>
      <c r="T12" s="33">
        <f t="shared" si="8"/>
        <v>4873</v>
      </c>
      <c r="U12" s="33">
        <f t="shared" si="8"/>
        <v>4873</v>
      </c>
      <c r="V12" s="33">
        <f t="shared" si="8"/>
        <v>4873</v>
      </c>
      <c r="W12" s="33">
        <f t="shared" si="8"/>
        <v>4873</v>
      </c>
      <c r="X12" s="33">
        <f t="shared" si="8"/>
        <v>4873</v>
      </c>
      <c r="Y12" s="33">
        <f t="shared" si="8"/>
        <v>4873</v>
      </c>
      <c r="Z12" s="33">
        <f t="shared" si="8"/>
        <v>4873</v>
      </c>
      <c r="AA12" s="33">
        <f t="shared" si="8"/>
        <v>4873</v>
      </c>
      <c r="AB12" s="33">
        <f t="shared" si="8"/>
        <v>4873</v>
      </c>
      <c r="AC12" s="33">
        <f t="shared" si="8"/>
        <v>4873</v>
      </c>
      <c r="AD12" s="33">
        <f t="shared" si="8"/>
        <v>4873</v>
      </c>
      <c r="AE12" s="33">
        <f t="shared" si="8"/>
        <v>4873</v>
      </c>
      <c r="AF12" s="33">
        <f t="shared" si="8"/>
        <v>4873</v>
      </c>
      <c r="AG12" s="33">
        <f t="shared" si="8"/>
        <v>4873</v>
      </c>
      <c r="AH12" s="33">
        <f t="shared" si="8"/>
        <v>4873</v>
      </c>
      <c r="AI12" s="33">
        <f t="shared" si="8"/>
        <v>4873</v>
      </c>
      <c r="AJ12" s="33">
        <f>+AI10</f>
        <v>4873</v>
      </c>
      <c r="AK12" s="33">
        <f t="shared" ref="AK12:AM12" si="9">+AJ10</f>
        <v>4873</v>
      </c>
      <c r="AL12" s="33">
        <f t="shared" si="9"/>
        <v>4873</v>
      </c>
      <c r="AM12" s="33">
        <f t="shared" si="9"/>
        <v>4873</v>
      </c>
    </row>
    <row r="13" spans="2:39" x14ac:dyDescent="0.3">
      <c r="B13" s="32"/>
      <c r="C13" s="26"/>
    </row>
    <row r="14" spans="2:39" x14ac:dyDescent="0.3">
      <c r="B14" s="32"/>
      <c r="C14" s="26"/>
    </row>
    <row r="15" spans="2:39" x14ac:dyDescent="0.3">
      <c r="B15" s="32"/>
      <c r="C15" s="26"/>
    </row>
    <row r="16" spans="2:39" x14ac:dyDescent="0.3">
      <c r="B16" s="31" t="s">
        <v>118</v>
      </c>
      <c r="C16" s="26"/>
      <c r="D16" s="33">
        <f>+D11</f>
        <v>0</v>
      </c>
      <c r="E16" s="33">
        <f>+E11-D11</f>
        <v>0</v>
      </c>
      <c r="F16" s="33">
        <f t="shared" ref="F16:AM16" si="10">+F11-E11</f>
        <v>0</v>
      </c>
      <c r="G16" s="33">
        <f t="shared" si="10"/>
        <v>0</v>
      </c>
      <c r="H16" s="33">
        <f t="shared" si="10"/>
        <v>0</v>
      </c>
      <c r="I16" s="33">
        <f t="shared" si="10"/>
        <v>0</v>
      </c>
      <c r="J16" s="33">
        <f t="shared" si="10"/>
        <v>0</v>
      </c>
      <c r="K16" s="33">
        <f t="shared" si="10"/>
        <v>0</v>
      </c>
      <c r="L16" s="33">
        <f t="shared" si="10"/>
        <v>0</v>
      </c>
      <c r="M16" s="33">
        <f t="shared" si="10"/>
        <v>0</v>
      </c>
      <c r="N16" s="33">
        <f t="shared" si="10"/>
        <v>0</v>
      </c>
      <c r="O16" s="33">
        <f t="shared" si="10"/>
        <v>0</v>
      </c>
      <c r="P16" s="33">
        <f t="shared" si="10"/>
        <v>0</v>
      </c>
      <c r="Q16" s="33">
        <f t="shared" si="10"/>
        <v>0</v>
      </c>
      <c r="R16" s="33">
        <f t="shared" si="10"/>
        <v>0</v>
      </c>
      <c r="S16" s="33">
        <f t="shared" si="10"/>
        <v>0</v>
      </c>
      <c r="T16" s="33">
        <f t="shared" si="10"/>
        <v>0</v>
      </c>
      <c r="U16" s="33">
        <f t="shared" si="10"/>
        <v>0</v>
      </c>
      <c r="V16" s="33">
        <f t="shared" si="10"/>
        <v>0</v>
      </c>
      <c r="W16" s="33">
        <f t="shared" si="10"/>
        <v>0</v>
      </c>
      <c r="X16" s="33">
        <f t="shared" si="10"/>
        <v>0</v>
      </c>
      <c r="Y16" s="33">
        <f t="shared" si="10"/>
        <v>0</v>
      </c>
      <c r="Z16" s="33">
        <f t="shared" si="10"/>
        <v>0</v>
      </c>
      <c r="AA16" s="33">
        <f t="shared" si="10"/>
        <v>0</v>
      </c>
      <c r="AB16" s="33">
        <f t="shared" si="10"/>
        <v>0</v>
      </c>
      <c r="AC16" s="33">
        <f t="shared" si="10"/>
        <v>0</v>
      </c>
      <c r="AD16" s="33">
        <f t="shared" si="10"/>
        <v>0</v>
      </c>
      <c r="AE16" s="33">
        <f t="shared" si="10"/>
        <v>0</v>
      </c>
      <c r="AF16" s="33">
        <f t="shared" si="10"/>
        <v>0</v>
      </c>
      <c r="AG16" s="33">
        <f t="shared" si="10"/>
        <v>0</v>
      </c>
      <c r="AH16" s="33">
        <f t="shared" si="10"/>
        <v>0</v>
      </c>
      <c r="AI16" s="33">
        <f t="shared" si="10"/>
        <v>0</v>
      </c>
      <c r="AJ16" s="33">
        <f t="shared" si="10"/>
        <v>0</v>
      </c>
      <c r="AK16" s="33">
        <f t="shared" si="10"/>
        <v>0</v>
      </c>
      <c r="AL16" s="33">
        <f t="shared" si="10"/>
        <v>0</v>
      </c>
      <c r="AM16" s="33">
        <f t="shared" si="10"/>
        <v>0</v>
      </c>
    </row>
    <row r="17" spans="2:39" x14ac:dyDescent="0.3">
      <c r="B17" s="31" t="s">
        <v>113</v>
      </c>
      <c r="C17" s="26"/>
      <c r="D17" s="33">
        <f>+D10-D12</f>
        <v>-5930</v>
      </c>
      <c r="E17" s="33">
        <f t="shared" ref="E17:AM17" si="11">+E10-E12</f>
        <v>-107.79999999999927</v>
      </c>
      <c r="F17" s="33">
        <f t="shared" si="11"/>
        <v>0</v>
      </c>
      <c r="G17" s="33">
        <f t="shared" si="11"/>
        <v>0</v>
      </c>
      <c r="H17" s="33">
        <f t="shared" si="11"/>
        <v>0</v>
      </c>
      <c r="I17" s="33">
        <f t="shared" si="11"/>
        <v>0</v>
      </c>
      <c r="J17" s="33">
        <f t="shared" si="11"/>
        <v>0</v>
      </c>
      <c r="K17" s="33">
        <f t="shared" si="11"/>
        <v>0</v>
      </c>
      <c r="L17" s="33">
        <f t="shared" si="11"/>
        <v>0</v>
      </c>
      <c r="M17" s="33">
        <f t="shared" si="11"/>
        <v>0</v>
      </c>
      <c r="N17" s="33">
        <f t="shared" si="11"/>
        <v>0</v>
      </c>
      <c r="O17" s="33">
        <f t="shared" si="11"/>
        <v>0</v>
      </c>
      <c r="P17" s="33">
        <f t="shared" si="11"/>
        <v>910.79999999999927</v>
      </c>
      <c r="Q17" s="33">
        <f t="shared" si="11"/>
        <v>0</v>
      </c>
      <c r="R17" s="33">
        <f t="shared" si="11"/>
        <v>0</v>
      </c>
      <c r="S17" s="33">
        <f t="shared" si="11"/>
        <v>0</v>
      </c>
      <c r="T17" s="33">
        <f t="shared" si="11"/>
        <v>0</v>
      </c>
      <c r="U17" s="33">
        <f t="shared" si="11"/>
        <v>0</v>
      </c>
      <c r="V17" s="33">
        <f t="shared" si="11"/>
        <v>0</v>
      </c>
      <c r="W17" s="33">
        <f t="shared" si="11"/>
        <v>0</v>
      </c>
      <c r="X17" s="33">
        <f t="shared" si="11"/>
        <v>0</v>
      </c>
      <c r="Y17" s="33">
        <f t="shared" si="11"/>
        <v>0</v>
      </c>
      <c r="Z17" s="33">
        <f t="shared" si="11"/>
        <v>0</v>
      </c>
      <c r="AA17" s="33">
        <f t="shared" si="11"/>
        <v>0</v>
      </c>
      <c r="AB17" s="33">
        <f t="shared" si="11"/>
        <v>0</v>
      </c>
      <c r="AC17" s="33">
        <f t="shared" si="11"/>
        <v>0</v>
      </c>
      <c r="AD17" s="33">
        <f t="shared" si="11"/>
        <v>0</v>
      </c>
      <c r="AE17" s="33">
        <f t="shared" si="11"/>
        <v>0</v>
      </c>
      <c r="AF17" s="33">
        <f t="shared" si="11"/>
        <v>0</v>
      </c>
      <c r="AG17" s="33">
        <f t="shared" si="11"/>
        <v>0</v>
      </c>
      <c r="AH17" s="33">
        <f t="shared" si="11"/>
        <v>0</v>
      </c>
      <c r="AI17" s="33">
        <f t="shared" si="11"/>
        <v>0</v>
      </c>
      <c r="AJ17" s="33">
        <f t="shared" si="11"/>
        <v>0</v>
      </c>
      <c r="AK17" s="33">
        <f t="shared" si="11"/>
        <v>0</v>
      </c>
      <c r="AL17" s="33">
        <f t="shared" si="11"/>
        <v>0</v>
      </c>
      <c r="AM17" s="33">
        <f t="shared" si="11"/>
        <v>0</v>
      </c>
    </row>
    <row r="18" spans="2:39" x14ac:dyDescent="0.3">
      <c r="C18" s="26"/>
    </row>
    <row r="19" spans="2:39" x14ac:dyDescent="0.3">
      <c r="B19" s="21"/>
      <c r="C19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0"/>
  <sheetViews>
    <sheetView showGridLines="0" topLeftCell="AD22" workbookViewId="0">
      <selection activeCell="AM40" sqref="AM40"/>
    </sheetView>
  </sheetViews>
  <sheetFormatPr defaultRowHeight="14.4" x14ac:dyDescent="0.3"/>
  <cols>
    <col min="1" max="1" width="10.5546875" style="16" customWidth="1"/>
    <col min="2" max="2" width="8" customWidth="1"/>
    <col min="3" max="3" width="24.88671875" customWidth="1"/>
    <col min="4" max="4" width="14" customWidth="1"/>
    <col min="5" max="5" width="13.33203125" customWidth="1"/>
    <col min="6" max="6" width="14.33203125" customWidth="1"/>
    <col min="7" max="7" width="12" customWidth="1"/>
    <col min="8" max="8" width="11.44140625" bestFit="1" customWidth="1"/>
    <col min="9" max="9" width="10.6640625" bestFit="1" customWidth="1"/>
    <col min="10" max="10" width="9.5546875" bestFit="1" customWidth="1"/>
    <col min="11" max="12" width="11.5546875" bestFit="1" customWidth="1"/>
    <col min="13" max="14" width="9.5546875" bestFit="1" customWidth="1"/>
    <col min="15" max="15" width="12.6640625" bestFit="1" customWidth="1"/>
    <col min="16" max="20" width="9.5546875" bestFit="1" customWidth="1"/>
    <col min="21" max="21" width="11.109375" bestFit="1" customWidth="1"/>
    <col min="22" max="25" width="9.5546875" bestFit="1" customWidth="1"/>
    <col min="26" max="26" width="11.109375" bestFit="1" customWidth="1"/>
    <col min="27" max="27" width="10.5546875" bestFit="1" customWidth="1"/>
    <col min="28" max="32" width="9.5546875" bestFit="1" customWidth="1"/>
    <col min="33" max="33" width="11.109375" bestFit="1" customWidth="1"/>
    <col min="34" max="37" width="9.5546875" bestFit="1" customWidth="1"/>
    <col min="38" max="38" width="11.109375" bestFit="1" customWidth="1"/>
    <col min="39" max="39" width="10.5546875" bestFit="1" customWidth="1"/>
  </cols>
  <sheetData>
    <row r="1" spans="2:41" s="16" customFormat="1" ht="11.7" customHeight="1" x14ac:dyDescent="0.25"/>
    <row r="2" spans="2:41" s="16" customFormat="1" ht="11.7" customHeight="1" x14ac:dyDescent="0.25"/>
    <row r="3" spans="2:41" s="16" customFormat="1" ht="11.7" customHeight="1" x14ac:dyDescent="0.25"/>
    <row r="4" spans="2:41" s="16" customFormat="1" ht="12" x14ac:dyDescent="0.25"/>
    <row r="5" spans="2:41" s="16" customFormat="1" ht="12" x14ac:dyDescent="0.25"/>
    <row r="6" spans="2:41" x14ac:dyDescent="0.3">
      <c r="B6" s="7"/>
      <c r="AN6" s="7"/>
      <c r="AO6" s="7"/>
    </row>
    <row r="7" spans="2:41" x14ac:dyDescent="0.3">
      <c r="B7" s="7"/>
      <c r="AN7" s="7"/>
      <c r="AO7" s="7"/>
    </row>
    <row r="8" spans="2:41" ht="15" thickBot="1" x14ac:dyDescent="0.35">
      <c r="B8" s="7"/>
      <c r="AN8" s="7"/>
      <c r="AO8" s="7"/>
    </row>
    <row r="9" spans="2:41" ht="15.6" thickTop="1" thickBot="1" x14ac:dyDescent="0.35">
      <c r="B9" s="7"/>
      <c r="C9" s="209" t="s">
        <v>370</v>
      </c>
      <c r="D9" s="233">
        <v>0.04</v>
      </c>
      <c r="AN9" s="7"/>
      <c r="AO9" s="7"/>
    </row>
    <row r="10" spans="2:41" ht="15" thickTop="1" x14ac:dyDescent="0.3">
      <c r="B10" s="7"/>
      <c r="AN10" s="7"/>
      <c r="AO10" s="7"/>
    </row>
    <row r="11" spans="2:41" ht="15" thickBot="1" x14ac:dyDescent="0.35">
      <c r="B11" s="7"/>
      <c r="D11" s="219">
        <f>+'M_Capitale Sociale'!D7</f>
        <v>42766</v>
      </c>
      <c r="E11" s="219">
        <f>+'M_Capitale Sociale'!E7</f>
        <v>42794</v>
      </c>
      <c r="F11" s="219">
        <f>+'M_Capitale Sociale'!F7</f>
        <v>42825</v>
      </c>
      <c r="G11" s="219">
        <f>+'M_Capitale Sociale'!G7</f>
        <v>42855</v>
      </c>
      <c r="H11" s="219">
        <f>+'M_Capitale Sociale'!H7</f>
        <v>42886</v>
      </c>
      <c r="I11" s="219">
        <f>+'M_Capitale Sociale'!I7</f>
        <v>42916</v>
      </c>
      <c r="J11" s="219">
        <f>+'M_Capitale Sociale'!J7</f>
        <v>42947</v>
      </c>
      <c r="K11" s="219">
        <f>+'M_Capitale Sociale'!K7</f>
        <v>42978</v>
      </c>
      <c r="L11" s="219">
        <f>+'M_Capitale Sociale'!L7</f>
        <v>43008</v>
      </c>
      <c r="M11" s="219">
        <f>+'M_Capitale Sociale'!M7</f>
        <v>43039</v>
      </c>
      <c r="N11" s="219">
        <f>+'M_Capitale Sociale'!N7</f>
        <v>43069</v>
      </c>
      <c r="O11" s="219">
        <f>+'M_Capitale Sociale'!O7</f>
        <v>43100</v>
      </c>
      <c r="P11" s="219">
        <f>+'M_Capitale Sociale'!P7</f>
        <v>43131</v>
      </c>
      <c r="Q11" s="219">
        <f>+'M_Capitale Sociale'!Q7</f>
        <v>43159</v>
      </c>
      <c r="R11" s="219">
        <f>+'M_Capitale Sociale'!R7</f>
        <v>43190</v>
      </c>
      <c r="S11" s="219">
        <f>+'M_Capitale Sociale'!S7</f>
        <v>43220</v>
      </c>
      <c r="T11" s="219">
        <f>+'M_Capitale Sociale'!T7</f>
        <v>43251</v>
      </c>
      <c r="U11" s="219">
        <f>+'M_Capitale Sociale'!U7</f>
        <v>43281</v>
      </c>
      <c r="V11" s="219">
        <f>+'M_Capitale Sociale'!V7</f>
        <v>43312</v>
      </c>
      <c r="W11" s="219">
        <f>+'M_Capitale Sociale'!W7</f>
        <v>43343</v>
      </c>
      <c r="X11" s="219">
        <f>+'M_Capitale Sociale'!X7</f>
        <v>43373</v>
      </c>
      <c r="Y11" s="219">
        <f>+'M_Capitale Sociale'!Y7</f>
        <v>43404</v>
      </c>
      <c r="Z11" s="219">
        <f>+'M_Capitale Sociale'!Z7</f>
        <v>43434</v>
      </c>
      <c r="AA11" s="219">
        <f>+'M_Capitale Sociale'!AA7</f>
        <v>43465</v>
      </c>
      <c r="AB11" s="219">
        <f>+'M_Capitale Sociale'!AB7</f>
        <v>43496</v>
      </c>
      <c r="AC11" s="219">
        <f>+'M_Capitale Sociale'!AC7</f>
        <v>43524</v>
      </c>
      <c r="AD11" s="219">
        <f>+'M_Capitale Sociale'!AD7</f>
        <v>43555</v>
      </c>
      <c r="AE11" s="219">
        <f>+'M_Capitale Sociale'!AE7</f>
        <v>43585</v>
      </c>
      <c r="AF11" s="219">
        <f>+'M_Capitale Sociale'!AF7</f>
        <v>43616</v>
      </c>
      <c r="AG11" s="219">
        <f>+'M_Capitale Sociale'!AG7</f>
        <v>43646</v>
      </c>
      <c r="AH11" s="219">
        <f>+'M_Capitale Sociale'!AH7</f>
        <v>43677</v>
      </c>
      <c r="AI11" s="219">
        <f>+'M_Capitale Sociale'!AI7</f>
        <v>43708</v>
      </c>
      <c r="AJ11" s="219">
        <f>+'M_Capitale Sociale'!AJ7</f>
        <v>43738</v>
      </c>
      <c r="AK11" s="219">
        <f>+'M_Capitale Sociale'!AK7</f>
        <v>43769</v>
      </c>
      <c r="AL11" s="219">
        <f>+'M_Capitale Sociale'!AL7</f>
        <v>43799</v>
      </c>
      <c r="AM11" s="219">
        <f>+'M_Capitale Sociale'!AM7</f>
        <v>43830</v>
      </c>
      <c r="AN11" s="7"/>
      <c r="AO11" s="7"/>
    </row>
    <row r="12" spans="2:41" ht="15.6" thickTop="1" thickBot="1" x14ac:dyDescent="0.35">
      <c r="B12" s="7"/>
      <c r="C12" s="209" t="s">
        <v>358</v>
      </c>
      <c r="D12" s="231">
        <f ca="1">+CEm!C75</f>
        <v>-13590.5</v>
      </c>
      <c r="E12" s="231">
        <f ca="1">+CEm!D75</f>
        <v>-7190.8840342172316</v>
      </c>
      <c r="F12" s="231">
        <f ca="1">+CEm!E75</f>
        <v>-7172.4437908788777</v>
      </c>
      <c r="G12" s="231">
        <f ca="1">+CEm!F75</f>
        <v>-7094.5274278613269</v>
      </c>
      <c r="H12" s="231">
        <f ca="1">+CEm!G75</f>
        <v>-7287.5607163563491</v>
      </c>
      <c r="I12" s="231">
        <f ca="1">+CEm!H75</f>
        <v>-7271.6646994826415</v>
      </c>
      <c r="J12" s="231">
        <f ca="1">+CEm!I75</f>
        <v>-7233.3349160125754</v>
      </c>
      <c r="K12" s="231">
        <f ca="1">+CEm!J75</f>
        <v>-7217.6648399736341</v>
      </c>
      <c r="L12" s="231">
        <f ca="1">+CEm!K75</f>
        <v>-7202.0600559181885</v>
      </c>
      <c r="M12" s="231">
        <f ca="1">+CEm!L75</f>
        <v>-7186.520291796307</v>
      </c>
      <c r="N12" s="231">
        <f ca="1">+CEm!M75</f>
        <v>-7171.0452766916005</v>
      </c>
      <c r="O12" s="231">
        <f ca="1">+CEm!N75</f>
        <v>-7155.6347408164966</v>
      </c>
      <c r="P12" s="231">
        <f ca="1">+CEm!O75</f>
        <v>-3232.9684155075392</v>
      </c>
      <c r="Q12" s="231">
        <f ca="1">+CEm!P75</f>
        <v>-3217.0860332207021</v>
      </c>
      <c r="R12" s="231">
        <f ca="1">+CEm!Q75</f>
        <v>-3166.4898275267274</v>
      </c>
      <c r="S12" s="231">
        <f ca="1">+CEm!R75</f>
        <v>-3167.9174393564767</v>
      </c>
      <c r="T12" s="231">
        <f ca="1">+CEm!S75</f>
        <v>-3319.3391028036031</v>
      </c>
      <c r="U12" s="231">
        <f ca="1">+CEm!T75</f>
        <v>-3332.629842653032</v>
      </c>
      <c r="V12" s="231">
        <f ca="1">+CEm!U75</f>
        <v>-3256.0325589127724</v>
      </c>
      <c r="W12" s="231">
        <f ca="1">+CEm!V75</f>
        <v>-3269.5870760284142</v>
      </c>
      <c r="X12" s="231">
        <f ca="1">+CEm!W75</f>
        <v>-4283.0851159894073</v>
      </c>
      <c r="Y12" s="231">
        <f ca="1">+CEm!X75</f>
        <v>-4296.5269141172284</v>
      </c>
      <c r="Z12" s="231">
        <f ca="1">+CEm!Y75</f>
        <v>-4309.9127047528518</v>
      </c>
      <c r="AA12" s="231">
        <f ca="1">+CEm!Z75</f>
        <v>-4304.4784881864043</v>
      </c>
      <c r="AB12" s="231">
        <f ca="1">+CEm!AA75</f>
        <v>-4552.8379472634088</v>
      </c>
      <c r="AC12" s="231">
        <f ca="1">+CEm!AB75</f>
        <v>-4565.5289702609225</v>
      </c>
      <c r="AD12" s="231">
        <f ca="1">+CEm!AC75</f>
        <v>-4513.6615572510291</v>
      </c>
      <c r="AE12" s="231">
        <f ca="1">+CEm!AD75</f>
        <v>-4526.2966452069277</v>
      </c>
      <c r="AF12" s="231">
        <f ca="1">+CEm!AE75</f>
        <v>-4538.8790869630102</v>
      </c>
      <c r="AG12" s="231">
        <f ca="1">+CEm!AF75</f>
        <v>-4551.409101878442</v>
      </c>
      <c r="AH12" s="231">
        <f ca="1">+CEm!AG75</f>
        <v>-4477.0261007703693</v>
      </c>
      <c r="AI12" s="231">
        <f ca="1">+CEm!AH75</f>
        <v>-4489.8138364616034</v>
      </c>
      <c r="AJ12" s="231">
        <f ca="1">+CEm!AI75</f>
        <v>-4502.5482899207918</v>
      </c>
      <c r="AK12" s="231">
        <f ca="1">+CEm!AJ75</f>
        <v>-4515.229683157233</v>
      </c>
      <c r="AL12" s="231">
        <f ca="1">+CEm!AK75</f>
        <v>-4527.8582372551891</v>
      </c>
      <c r="AM12" s="231">
        <f ca="1">+CEm!AL75</f>
        <v>-4516.5089417296422</v>
      </c>
      <c r="AN12" s="7"/>
      <c r="AO12" s="7"/>
    </row>
    <row r="13" spans="2:41" ht="15.6" thickTop="1" thickBot="1" x14ac:dyDescent="0.35">
      <c r="B13" s="7"/>
      <c r="AN13" s="7"/>
      <c r="AO13" s="7"/>
    </row>
    <row r="14" spans="2:41" ht="15.6" thickTop="1" thickBot="1" x14ac:dyDescent="0.35">
      <c r="B14" s="7"/>
      <c r="C14" s="209" t="s">
        <v>371</v>
      </c>
      <c r="D14" s="231">
        <f>+CEm!C49</f>
        <v>23268</v>
      </c>
      <c r="E14" s="231">
        <f>+CEm!D49</f>
        <v>23268</v>
      </c>
      <c r="F14" s="231">
        <f>+CEm!E49</f>
        <v>23268</v>
      </c>
      <c r="G14" s="231">
        <f>+CEm!F49</f>
        <v>23268</v>
      </c>
      <c r="H14" s="231">
        <f>+CEm!G49</f>
        <v>23268</v>
      </c>
      <c r="I14" s="231">
        <f>+CEm!H49</f>
        <v>23268</v>
      </c>
      <c r="J14" s="231">
        <f>+CEm!I49</f>
        <v>23268</v>
      </c>
      <c r="K14" s="231">
        <f>+CEm!J49</f>
        <v>23268</v>
      </c>
      <c r="L14" s="231">
        <f>+CEm!K49</f>
        <v>23268</v>
      </c>
      <c r="M14" s="231">
        <f>+CEm!L49</f>
        <v>23268</v>
      </c>
      <c r="N14" s="231">
        <f>+CEm!M49</f>
        <v>23268</v>
      </c>
      <c r="O14" s="231">
        <f>+CEm!N49</f>
        <v>23268</v>
      </c>
      <c r="P14" s="231">
        <f>+CEm!O49</f>
        <v>23500.68</v>
      </c>
      <c r="Q14" s="231">
        <f>+CEm!P49</f>
        <v>23500.68</v>
      </c>
      <c r="R14" s="231">
        <f>+CEm!Q49</f>
        <v>23500.68</v>
      </c>
      <c r="S14" s="231">
        <f>+CEm!R49</f>
        <v>23500.68</v>
      </c>
      <c r="T14" s="231">
        <f>+CEm!S49</f>
        <v>23500.68</v>
      </c>
      <c r="U14" s="231">
        <f>+CEm!T49</f>
        <v>23500.68</v>
      </c>
      <c r="V14" s="231">
        <f>+CEm!U49</f>
        <v>23500.68</v>
      </c>
      <c r="W14" s="231">
        <f>+CEm!V49</f>
        <v>23500.68</v>
      </c>
      <c r="X14" s="231">
        <f>+CEm!W49</f>
        <v>23500.68</v>
      </c>
      <c r="Y14" s="231">
        <f>+CEm!X49</f>
        <v>23500.68</v>
      </c>
      <c r="Z14" s="231">
        <f>+CEm!Y49</f>
        <v>23500.68</v>
      </c>
      <c r="AA14" s="231">
        <f>+CEm!Z49</f>
        <v>23500.68</v>
      </c>
      <c r="AB14" s="231">
        <f>+CEm!AA49</f>
        <v>23735.686800000003</v>
      </c>
      <c r="AC14" s="231">
        <f>+CEm!AB49</f>
        <v>23735.686800000003</v>
      </c>
      <c r="AD14" s="231">
        <f>+CEm!AC49</f>
        <v>23735.686800000003</v>
      </c>
      <c r="AE14" s="231">
        <f>+CEm!AD49</f>
        <v>23735.686800000003</v>
      </c>
      <c r="AF14" s="231">
        <f>+CEm!AE49</f>
        <v>23735.686800000003</v>
      </c>
      <c r="AG14" s="231">
        <f>+CEm!AF49</f>
        <v>23735.686800000003</v>
      </c>
      <c r="AH14" s="231">
        <f>+CEm!AG49</f>
        <v>23735.686800000003</v>
      </c>
      <c r="AI14" s="231">
        <f>+CEm!AH49</f>
        <v>23735.686800000003</v>
      </c>
      <c r="AJ14" s="231">
        <f>+CEm!AI49</f>
        <v>23735.686800000003</v>
      </c>
      <c r="AK14" s="231">
        <f>+CEm!AJ49</f>
        <v>23735.686800000003</v>
      </c>
      <c r="AL14" s="231">
        <f>+CEm!AK49</f>
        <v>23735.686800000003</v>
      </c>
      <c r="AM14" s="231">
        <f>+CEm!AL49</f>
        <v>23735.686800000003</v>
      </c>
      <c r="AN14" s="7"/>
      <c r="AO14" s="7"/>
    </row>
    <row r="15" spans="2:41" ht="15.6" thickTop="1" thickBot="1" x14ac:dyDescent="0.35">
      <c r="B15" s="7"/>
      <c r="C15" s="209" t="s">
        <v>287</v>
      </c>
      <c r="D15" s="231">
        <f>+CEm!C71</f>
        <v>100</v>
      </c>
      <c r="E15" s="231">
        <f>+CEm!D71</f>
        <v>100.00486755056534</v>
      </c>
      <c r="F15" s="231">
        <f>+CEm!E71</f>
        <v>100</v>
      </c>
      <c r="G15" s="231">
        <f>+CEm!F71</f>
        <v>100</v>
      </c>
      <c r="H15" s="231">
        <f>+CEm!G71</f>
        <v>100</v>
      </c>
      <c r="I15" s="231">
        <f>+CEm!H71</f>
        <v>100</v>
      </c>
      <c r="J15" s="231">
        <f>+CEm!I71</f>
        <v>100</v>
      </c>
      <c r="K15" s="231">
        <f>+CEm!J71</f>
        <v>100</v>
      </c>
      <c r="L15" s="231">
        <f>+CEm!K71</f>
        <v>100</v>
      </c>
      <c r="M15" s="231">
        <f>+CEm!L71</f>
        <v>100</v>
      </c>
      <c r="N15" s="231">
        <f>+CEm!M71</f>
        <v>100</v>
      </c>
      <c r="O15" s="231">
        <f>+CEm!N71</f>
        <v>100</v>
      </c>
      <c r="P15" s="231">
        <f>+CEm!O71</f>
        <v>100</v>
      </c>
      <c r="Q15" s="231">
        <f>+CEm!P71</f>
        <v>100</v>
      </c>
      <c r="R15" s="231">
        <f>+CEm!Q71</f>
        <v>100</v>
      </c>
      <c r="S15" s="231">
        <f>+CEm!R71</f>
        <v>100</v>
      </c>
      <c r="T15" s="231">
        <f>+CEm!S71</f>
        <v>0</v>
      </c>
      <c r="U15" s="231">
        <f>+CEm!T71</f>
        <v>0</v>
      </c>
      <c r="V15" s="231">
        <f>+CEm!U71</f>
        <v>0</v>
      </c>
      <c r="W15" s="231">
        <f>+CEm!V71</f>
        <v>0</v>
      </c>
      <c r="X15" s="231">
        <f>+CEm!W71</f>
        <v>0</v>
      </c>
      <c r="Y15" s="231">
        <f>+CEm!X71</f>
        <v>0</v>
      </c>
      <c r="Z15" s="231">
        <f>+CEm!Y71</f>
        <v>0</v>
      </c>
      <c r="AA15" s="231">
        <f>+CEm!Z71</f>
        <v>0</v>
      </c>
      <c r="AB15" s="231">
        <f>+CEm!AA71</f>
        <v>0</v>
      </c>
      <c r="AC15" s="231">
        <f>+CEm!AB71</f>
        <v>0</v>
      </c>
      <c r="AD15" s="231">
        <f>+CEm!AC71</f>
        <v>0</v>
      </c>
      <c r="AE15" s="231">
        <f>+CEm!AD71</f>
        <v>0</v>
      </c>
      <c r="AF15" s="231">
        <f>+CEm!AE71</f>
        <v>0</v>
      </c>
      <c r="AG15" s="231">
        <f>+CEm!AF71</f>
        <v>0</v>
      </c>
      <c r="AH15" s="231">
        <f>+CEm!AG71</f>
        <v>0</v>
      </c>
      <c r="AI15" s="231">
        <f>+CEm!AH71</f>
        <v>0</v>
      </c>
      <c r="AJ15" s="231">
        <f>+CEm!AI71</f>
        <v>0</v>
      </c>
      <c r="AK15" s="231">
        <f>+CEm!AJ71</f>
        <v>0</v>
      </c>
      <c r="AL15" s="231">
        <f>+CEm!AK71</f>
        <v>0</v>
      </c>
      <c r="AM15" s="231">
        <f>+CEm!AL71</f>
        <v>0</v>
      </c>
      <c r="AN15" s="7"/>
      <c r="AO15" s="7"/>
    </row>
    <row r="16" spans="2:41" ht="15.6" thickTop="1" thickBot="1" x14ac:dyDescent="0.35">
      <c r="B16" s="7"/>
      <c r="AN16" s="7"/>
      <c r="AO16" s="7"/>
    </row>
    <row r="17" spans="2:41" ht="15.6" thickTop="1" thickBot="1" x14ac:dyDescent="0.35">
      <c r="B17" s="7"/>
      <c r="C17" s="209" t="s">
        <v>275</v>
      </c>
      <c r="D17" s="231">
        <f>+M_Investimenti!F143+M_Leasing!D61</f>
        <v>0</v>
      </c>
      <c r="E17" s="231">
        <f>+M_Investimenti!G143+M_Leasing!E61</f>
        <v>0</v>
      </c>
      <c r="F17" s="231">
        <f>+M_Investimenti!H143+M_Leasing!F61</f>
        <v>1.6666666666666666E-2</v>
      </c>
      <c r="G17" s="231">
        <f>+M_Investimenti!I143+M_Leasing!G61</f>
        <v>1.6666666666666666E-2</v>
      </c>
      <c r="H17" s="231">
        <f>+M_Investimenti!J143+M_Leasing!H61</f>
        <v>1.6666666666666666E-2</v>
      </c>
      <c r="I17" s="231">
        <f>+M_Investimenti!K143+M_Leasing!I61</f>
        <v>1.6666666666666666E-2</v>
      </c>
      <c r="J17" s="231">
        <f>+M_Investimenti!L143+M_Leasing!J61</f>
        <v>1.6666666666666666E-2</v>
      </c>
      <c r="K17" s="231">
        <f>+M_Investimenti!M143+M_Leasing!K61</f>
        <v>1.6666666666666666E-2</v>
      </c>
      <c r="L17" s="231">
        <f>+M_Investimenti!N143+M_Leasing!L61</f>
        <v>1.6666666666666666E-2</v>
      </c>
      <c r="M17" s="231">
        <f>+M_Investimenti!O143+M_Leasing!M61</f>
        <v>1.6666666666666666E-2</v>
      </c>
      <c r="N17" s="231">
        <f>+M_Investimenti!P143+M_Leasing!N61</f>
        <v>1.6666666666666666E-2</v>
      </c>
      <c r="O17" s="231">
        <f>+M_Investimenti!Q143+M_Leasing!O61</f>
        <v>1.6666666666666666E-2</v>
      </c>
      <c r="P17" s="231">
        <f>+M_Investimenti!R143+M_Leasing!P61</f>
        <v>1.6666666666666666E-2</v>
      </c>
      <c r="Q17" s="231">
        <f>+M_Investimenti!S143+M_Leasing!Q61</f>
        <v>1.6666666666666666E-2</v>
      </c>
      <c r="R17" s="231">
        <f>+M_Investimenti!T143+M_Leasing!R61</f>
        <v>1.6666666666666666E-2</v>
      </c>
      <c r="S17" s="231">
        <f>+M_Investimenti!U143+M_Leasing!S61</f>
        <v>1.6666666666666666E-2</v>
      </c>
      <c r="T17" s="231">
        <f>+M_Investimenti!V143+M_Leasing!T61</f>
        <v>1.6666666666666666E-2</v>
      </c>
      <c r="U17" s="231">
        <f>+M_Investimenti!W143+M_Leasing!U61</f>
        <v>1.6666666666666666E-2</v>
      </c>
      <c r="V17" s="231">
        <f>+M_Investimenti!X143+M_Leasing!V61</f>
        <v>1.6666666666666666E-2</v>
      </c>
      <c r="W17" s="231">
        <f>+M_Investimenti!Y143+M_Leasing!W61</f>
        <v>1.6666666666666666E-2</v>
      </c>
      <c r="X17" s="231">
        <f>+M_Investimenti!Z143+M_Leasing!X61</f>
        <v>1.6666666666666666E-2</v>
      </c>
      <c r="Y17" s="231">
        <f>+M_Investimenti!AA143+M_Leasing!Y61</f>
        <v>1.6666666666666666E-2</v>
      </c>
      <c r="Z17" s="231">
        <f>+M_Investimenti!AB143+M_Leasing!Z61</f>
        <v>1.6666666666666666E-2</v>
      </c>
      <c r="AA17" s="231">
        <f>+M_Investimenti!AC143+M_Leasing!AA61</f>
        <v>1.6666666666666666E-2</v>
      </c>
      <c r="AB17" s="231">
        <f>+M_Investimenti!AD143+M_Leasing!AB61</f>
        <v>1.6666666666666666E-2</v>
      </c>
      <c r="AC17" s="231">
        <f>+M_Investimenti!AE143+M_Leasing!AC61</f>
        <v>1.6666666666666666E-2</v>
      </c>
      <c r="AD17" s="231">
        <f>+M_Investimenti!AF143+M_Leasing!AD61</f>
        <v>1.6666666666666666E-2</v>
      </c>
      <c r="AE17" s="231">
        <f>+M_Investimenti!AG143+M_Leasing!AE61</f>
        <v>1.6666666666666666E-2</v>
      </c>
      <c r="AF17" s="231">
        <f>+M_Investimenti!AH143+M_Leasing!AF61</f>
        <v>1.6666666666666666E-2</v>
      </c>
      <c r="AG17" s="231">
        <f>+M_Investimenti!AI143+M_Leasing!AG61</f>
        <v>1.6666666666666666E-2</v>
      </c>
      <c r="AH17" s="231">
        <f>+M_Investimenti!AJ143+M_Leasing!AH61</f>
        <v>1.6666666666666666E-2</v>
      </c>
      <c r="AI17" s="231">
        <f>+M_Investimenti!AK143+M_Leasing!AI61</f>
        <v>1.6666666666666666E-2</v>
      </c>
      <c r="AJ17" s="231">
        <f>+M_Investimenti!AL143+M_Leasing!AJ61</f>
        <v>1.6666666666666666E-2</v>
      </c>
      <c r="AK17" s="231">
        <f>+M_Investimenti!AM143+M_Leasing!AK61</f>
        <v>1.6666666666666666E-2</v>
      </c>
      <c r="AL17" s="231">
        <f>+M_Investimenti!AN143+M_Leasing!AL61</f>
        <v>1.6666666666666666E-2</v>
      </c>
      <c r="AM17" s="231">
        <f>+M_Investimenti!AO143+M_Leasing!AM61</f>
        <v>1.6666666666666666E-2</v>
      </c>
      <c r="AN17" s="7"/>
      <c r="AO17" s="7"/>
    </row>
    <row r="18" spans="2:41" ht="15.6" thickTop="1" thickBot="1" x14ac:dyDescent="0.35">
      <c r="B18" s="7"/>
      <c r="AN18" s="7"/>
      <c r="AO18" s="7"/>
    </row>
    <row r="19" spans="2:41" ht="15.6" thickTop="1" thickBot="1" x14ac:dyDescent="0.35">
      <c r="B19" s="7"/>
      <c r="C19" s="209" t="s">
        <v>359</v>
      </c>
      <c r="D19" s="231">
        <f ca="1">+SUM(D12:D17)</f>
        <v>9777.5</v>
      </c>
      <c r="E19" s="231">
        <f ca="1">+SUM(E12:E17)</f>
        <v>16177.120833333334</v>
      </c>
      <c r="F19" s="231">
        <f t="shared" ref="F19:AM19" ca="1" si="0">+SUM(F12:F17)</f>
        <v>16195.572875787788</v>
      </c>
      <c r="G19" s="231">
        <f t="shared" ca="1" si="0"/>
        <v>16273.489238805339</v>
      </c>
      <c r="H19" s="231">
        <f t="shared" ca="1" si="0"/>
        <v>16080.455950310317</v>
      </c>
      <c r="I19" s="231">
        <f t="shared" ca="1" si="0"/>
        <v>16096.351967184026</v>
      </c>
      <c r="J19" s="231">
        <f t="shared" ca="1" si="0"/>
        <v>16134.68175065409</v>
      </c>
      <c r="K19" s="231">
        <f t="shared" ca="1" si="0"/>
        <v>16150.351826693033</v>
      </c>
      <c r="L19" s="231">
        <f t="shared" ca="1" si="0"/>
        <v>16165.956610748479</v>
      </c>
      <c r="M19" s="231">
        <f t="shared" ca="1" si="0"/>
        <v>16181.496374870359</v>
      </c>
      <c r="N19" s="231">
        <f t="shared" ca="1" si="0"/>
        <v>16196.971389975066</v>
      </c>
      <c r="O19" s="231">
        <f t="shared" ca="1" si="0"/>
        <v>16212.38192585017</v>
      </c>
      <c r="P19" s="231">
        <f t="shared" ca="1" si="0"/>
        <v>20367.728251159129</v>
      </c>
      <c r="Q19" s="231">
        <f t="shared" ca="1" si="0"/>
        <v>20383.610633445966</v>
      </c>
      <c r="R19" s="231">
        <f t="shared" ca="1" si="0"/>
        <v>20434.206839139941</v>
      </c>
      <c r="S19" s="231">
        <f t="shared" ca="1" si="0"/>
        <v>20432.779227310191</v>
      </c>
      <c r="T19" s="231">
        <f t="shared" ca="1" si="0"/>
        <v>20181.357563863065</v>
      </c>
      <c r="U19" s="231">
        <f t="shared" ca="1" si="0"/>
        <v>20168.066824013633</v>
      </c>
      <c r="V19" s="231">
        <f t="shared" ca="1" si="0"/>
        <v>20244.664107753895</v>
      </c>
      <c r="W19" s="231">
        <f t="shared" ca="1" si="0"/>
        <v>20231.109590638251</v>
      </c>
      <c r="X19" s="231">
        <f t="shared" ca="1" si="0"/>
        <v>19217.611550677258</v>
      </c>
      <c r="Y19" s="231">
        <f t="shared" ca="1" si="0"/>
        <v>19204.169752549438</v>
      </c>
      <c r="Z19" s="231">
        <f t="shared" ca="1" si="0"/>
        <v>19190.783961913814</v>
      </c>
      <c r="AA19" s="231">
        <f t="shared" ca="1" si="0"/>
        <v>19196.218178480263</v>
      </c>
      <c r="AB19" s="231">
        <f t="shared" ca="1" si="0"/>
        <v>19182.865519403262</v>
      </c>
      <c r="AC19" s="231">
        <f t="shared" ca="1" si="0"/>
        <v>19170.174496405747</v>
      </c>
      <c r="AD19" s="231">
        <f t="shared" ca="1" si="0"/>
        <v>19222.041909415642</v>
      </c>
      <c r="AE19" s="231">
        <f t="shared" ca="1" si="0"/>
        <v>19209.406821459743</v>
      </c>
      <c r="AF19" s="231">
        <f t="shared" ca="1" si="0"/>
        <v>19196.824379703659</v>
      </c>
      <c r="AG19" s="231">
        <f t="shared" ca="1" si="0"/>
        <v>19184.294364788228</v>
      </c>
      <c r="AH19" s="231">
        <f t="shared" ca="1" si="0"/>
        <v>19258.677365896299</v>
      </c>
      <c r="AI19" s="231">
        <f t="shared" ca="1" si="0"/>
        <v>19245.889630205067</v>
      </c>
      <c r="AJ19" s="231">
        <f t="shared" ca="1" si="0"/>
        <v>19233.155176745877</v>
      </c>
      <c r="AK19" s="231">
        <f t="shared" ca="1" si="0"/>
        <v>19220.473783509438</v>
      </c>
      <c r="AL19" s="231">
        <f t="shared" ca="1" si="0"/>
        <v>19207.84522941148</v>
      </c>
      <c r="AM19" s="231">
        <f t="shared" ca="1" si="0"/>
        <v>19219.194524937029</v>
      </c>
      <c r="AN19" s="7"/>
      <c r="AO19" s="7"/>
    </row>
    <row r="20" spans="2:41" ht="15.6" thickTop="1" thickBot="1" x14ac:dyDescent="0.35">
      <c r="B20" s="7"/>
      <c r="AN20" s="7"/>
      <c r="AO20" s="7"/>
    </row>
    <row r="21" spans="2:41" ht="15.6" thickTop="1" thickBot="1" x14ac:dyDescent="0.35">
      <c r="B21" s="7"/>
      <c r="C21" s="209" t="s">
        <v>360</v>
      </c>
      <c r="O21" s="231">
        <f ca="1">+SUM(D19:O19)</f>
        <v>187642.33074421203</v>
      </c>
      <c r="AA21" s="231">
        <f ca="1">+SUM(P19:AA19)</f>
        <v>239252.30648094483</v>
      </c>
      <c r="AM21" s="231">
        <f ca="1">+SUM(AB19:AM19)</f>
        <v>230550.84320188142</v>
      </c>
      <c r="AN21" s="7"/>
      <c r="AO21" s="7"/>
    </row>
    <row r="22" spans="2:41" ht="15.6" thickTop="1" thickBot="1" x14ac:dyDescent="0.35">
      <c r="B22" s="7"/>
      <c r="AN22" s="7"/>
      <c r="AO22" s="7"/>
    </row>
    <row r="23" spans="2:41" ht="15.6" thickTop="1" thickBot="1" x14ac:dyDescent="0.35">
      <c r="B23" s="7"/>
      <c r="C23" s="209" t="s">
        <v>372</v>
      </c>
      <c r="O23" s="231">
        <f ca="1">+IF(O21&gt;0,O21*$D$9,0)</f>
        <v>7505.6932297684816</v>
      </c>
      <c r="AA23" s="231">
        <f ca="1">+IF(AA21&gt;0,AA21*$D$9,0)</f>
        <v>9570.0922592377938</v>
      </c>
      <c r="AM23" s="231">
        <f ca="1">+IF(AM21&gt;0,AM21*$D$9,0)</f>
        <v>9222.0337280752574</v>
      </c>
      <c r="AN23" s="7"/>
      <c r="AO23" s="7"/>
    </row>
    <row r="24" spans="2:41" ht="15.6" thickTop="1" thickBot="1" x14ac:dyDescent="0.35">
      <c r="B24" s="7"/>
      <c r="AN24" s="7"/>
      <c r="AO24" s="7"/>
    </row>
    <row r="25" spans="2:41" ht="15.6" thickTop="1" thickBot="1" x14ac:dyDescent="0.35">
      <c r="B25" s="7"/>
      <c r="C25" s="209" t="s">
        <v>362</v>
      </c>
      <c r="U25" s="231">
        <f ca="1">+O23</f>
        <v>7505.6932297684816</v>
      </c>
      <c r="AG25" s="231">
        <f ca="1">+AA23-U26-Z27</f>
        <v>2064.3990294693131</v>
      </c>
      <c r="AN25" s="7"/>
      <c r="AO25" s="7"/>
    </row>
    <row r="26" spans="2:41" ht="15.6" thickTop="1" thickBot="1" x14ac:dyDescent="0.35">
      <c r="B26" s="7"/>
      <c r="C26" s="209" t="s">
        <v>363</v>
      </c>
      <c r="U26" s="231">
        <f ca="1">+O23*0.4</f>
        <v>3002.2772919073927</v>
      </c>
      <c r="AG26" s="231">
        <f ca="1">+AA23*0.4</f>
        <v>3828.0369036951179</v>
      </c>
      <c r="AN26" s="7"/>
      <c r="AO26" s="7"/>
    </row>
    <row r="27" spans="2:41" ht="15.6" thickTop="1" thickBot="1" x14ac:dyDescent="0.35">
      <c r="B27" s="7"/>
      <c r="C27" s="209" t="s">
        <v>364</v>
      </c>
      <c r="Z27" s="231">
        <f ca="1">+O23*0.6</f>
        <v>4503.4159378610884</v>
      </c>
      <c r="AL27" s="231">
        <f ca="1">+AA23*0.6</f>
        <v>5742.0553555426759</v>
      </c>
      <c r="AN27" s="7"/>
      <c r="AO27" s="7"/>
    </row>
    <row r="28" spans="2:41" ht="15.6" thickTop="1" thickBot="1" x14ac:dyDescent="0.35">
      <c r="B28" s="7"/>
      <c r="C28" s="209" t="s">
        <v>365</v>
      </c>
      <c r="D28" s="231">
        <f>+SUM(D25:D27)</f>
        <v>0</v>
      </c>
      <c r="E28" s="231">
        <f t="shared" ref="E28:AM28" si="1">+SUM(E25:E27)</f>
        <v>0</v>
      </c>
      <c r="F28" s="231">
        <f t="shared" si="1"/>
        <v>0</v>
      </c>
      <c r="G28" s="231">
        <f t="shared" si="1"/>
        <v>0</v>
      </c>
      <c r="H28" s="231">
        <f t="shared" si="1"/>
        <v>0</v>
      </c>
      <c r="I28" s="231">
        <f t="shared" si="1"/>
        <v>0</v>
      </c>
      <c r="J28" s="231">
        <f t="shared" si="1"/>
        <v>0</v>
      </c>
      <c r="K28" s="231">
        <f t="shared" si="1"/>
        <v>0</v>
      </c>
      <c r="L28" s="231">
        <f t="shared" si="1"/>
        <v>0</v>
      </c>
      <c r="M28" s="231">
        <f t="shared" si="1"/>
        <v>0</v>
      </c>
      <c r="N28" s="231">
        <f t="shared" si="1"/>
        <v>0</v>
      </c>
      <c r="O28" s="231">
        <f t="shared" si="1"/>
        <v>0</v>
      </c>
      <c r="P28" s="231">
        <f t="shared" si="1"/>
        <v>0</v>
      </c>
      <c r="Q28" s="231">
        <f t="shared" si="1"/>
        <v>0</v>
      </c>
      <c r="R28" s="231">
        <f t="shared" si="1"/>
        <v>0</v>
      </c>
      <c r="S28" s="231">
        <f t="shared" si="1"/>
        <v>0</v>
      </c>
      <c r="T28" s="231">
        <f t="shared" si="1"/>
        <v>0</v>
      </c>
      <c r="U28" s="231">
        <f t="shared" ca="1" si="1"/>
        <v>10507.970521675874</v>
      </c>
      <c r="V28" s="231">
        <f t="shared" si="1"/>
        <v>0</v>
      </c>
      <c r="W28" s="231">
        <f t="shared" si="1"/>
        <v>0</v>
      </c>
      <c r="X28" s="231">
        <f t="shared" si="1"/>
        <v>0</v>
      </c>
      <c r="Y28" s="231">
        <f t="shared" si="1"/>
        <v>0</v>
      </c>
      <c r="Z28" s="231">
        <f t="shared" ca="1" si="1"/>
        <v>4503.4159378610884</v>
      </c>
      <c r="AA28" s="231">
        <f t="shared" si="1"/>
        <v>0</v>
      </c>
      <c r="AB28" s="231">
        <f t="shared" si="1"/>
        <v>0</v>
      </c>
      <c r="AC28" s="231">
        <f t="shared" si="1"/>
        <v>0</v>
      </c>
      <c r="AD28" s="231">
        <f t="shared" si="1"/>
        <v>0</v>
      </c>
      <c r="AE28" s="231">
        <f t="shared" si="1"/>
        <v>0</v>
      </c>
      <c r="AF28" s="231">
        <f t="shared" si="1"/>
        <v>0</v>
      </c>
      <c r="AG28" s="231">
        <f t="shared" ca="1" si="1"/>
        <v>5892.4359331644309</v>
      </c>
      <c r="AH28" s="231">
        <f t="shared" si="1"/>
        <v>0</v>
      </c>
      <c r="AI28" s="231">
        <f t="shared" si="1"/>
        <v>0</v>
      </c>
      <c r="AJ28" s="231">
        <f t="shared" si="1"/>
        <v>0</v>
      </c>
      <c r="AK28" s="231">
        <f t="shared" si="1"/>
        <v>0</v>
      </c>
      <c r="AL28" s="231">
        <f t="shared" ca="1" si="1"/>
        <v>5742.0553555426759</v>
      </c>
      <c r="AM28" s="231">
        <f t="shared" si="1"/>
        <v>0</v>
      </c>
      <c r="AN28" s="7"/>
      <c r="AO28" s="7"/>
    </row>
    <row r="29" spans="2:41" ht="15.6" thickTop="1" thickBot="1" x14ac:dyDescent="0.35">
      <c r="B29" s="7"/>
      <c r="AN29" s="7"/>
      <c r="AO29" s="7"/>
    </row>
    <row r="30" spans="2:41" ht="15.6" thickTop="1" thickBot="1" x14ac:dyDescent="0.35">
      <c r="B30" s="7"/>
      <c r="C30" s="209" t="s">
        <v>366</v>
      </c>
      <c r="D30" s="231">
        <f>+IF(D21-D28&gt;0,D21-D28,0)</f>
        <v>0</v>
      </c>
      <c r="E30" s="231">
        <f>+IF(SUM($D23:E23)-SUM($D28:E28)&gt;0,SUM($D23:E23)-SUM($D28:E28),0)</f>
        <v>0</v>
      </c>
      <c r="F30" s="231">
        <f>+IF(SUM($D23:F23)-SUM($D28:F28)&gt;0,SUM($D23:F23)-SUM($D28:F28),0)</f>
        <v>0</v>
      </c>
      <c r="G30" s="231">
        <f>+IF(SUM($D23:G23)-SUM($D28:G28)&gt;0,SUM($D23:G23)-SUM($D28:G28),0)</f>
        <v>0</v>
      </c>
      <c r="H30" s="231">
        <f>+IF(SUM($D23:H23)-SUM($D28:H28)&gt;0,SUM($D23:H23)-SUM($D28:H28),0)</f>
        <v>0</v>
      </c>
      <c r="I30" s="231">
        <f>+IF(SUM($D23:I23)-SUM($D28:I28)&gt;0,SUM($D23:I23)-SUM($D28:I28),0)</f>
        <v>0</v>
      </c>
      <c r="J30" s="231">
        <f>+IF(SUM($D23:J23)-SUM($D28:J28)&gt;0,SUM($D23:J23)-SUM($D28:J28),0)</f>
        <v>0</v>
      </c>
      <c r="K30" s="231">
        <f>+IF(SUM($D23:K23)-SUM($D28:K28)&gt;0,SUM($D23:K23)-SUM($D28:K28),0)</f>
        <v>0</v>
      </c>
      <c r="L30" s="231">
        <f>+IF(SUM($D23:L23)-SUM($D28:L28)&gt;0,SUM($D23:L23)-SUM($D28:L28),0)</f>
        <v>0</v>
      </c>
      <c r="M30" s="231">
        <f>+IF(SUM($D23:M23)-SUM($D28:M28)&gt;0,SUM($D23:M23)-SUM($D28:M28),0)</f>
        <v>0</v>
      </c>
      <c r="N30" s="231">
        <f>+IF(SUM($D23:N23)-SUM($D28:N28)&gt;0,SUM($D23:N23)-SUM($D28:N28),0)</f>
        <v>0</v>
      </c>
      <c r="O30" s="231">
        <f ca="1">+IF(SUM($D23:O23)-SUM($D28:O28)&gt;0,SUM($D23:O23)-SUM($D28:O28),0)</f>
        <v>7505.6932297684816</v>
      </c>
      <c r="P30" s="231">
        <f ca="1">+IF(SUM($D23:P23)-SUM($D28:P28)&gt;0,SUM($D23:P23)-SUM($D28:P28),0)</f>
        <v>7505.6932297684816</v>
      </c>
      <c r="Q30" s="231">
        <f ca="1">+IF(SUM($D23:Q23)-SUM($D28:Q28)&gt;0,SUM($D23:Q23)-SUM($D28:Q28),0)</f>
        <v>7505.6932297684816</v>
      </c>
      <c r="R30" s="231">
        <f ca="1">+IF(SUM($D23:R23)-SUM($D28:R28)&gt;0,SUM($D23:R23)-SUM($D28:R28),0)</f>
        <v>7505.6932297684816</v>
      </c>
      <c r="S30" s="231">
        <f ca="1">+IF(SUM($D23:S23)-SUM($D28:S28)&gt;0,SUM($D23:S23)-SUM($D28:S28),0)</f>
        <v>7505.6932297684816</v>
      </c>
      <c r="T30" s="231">
        <f ca="1">+IF(SUM($D23:T23)-SUM($D28:T28)&gt;0,SUM($D23:T23)-SUM($D28:T28),0)</f>
        <v>7505.6932297684816</v>
      </c>
      <c r="U30" s="231">
        <f ca="1">+IF(SUM($D23:U23)-SUM($D28:U28)&gt;0,SUM($D23:U23)-SUM($D28:U28),0)</f>
        <v>0</v>
      </c>
      <c r="V30" s="231">
        <f ca="1">+IF(SUM($D23:V23)-SUM($D28:V28)&gt;0,SUM($D23:V23)-SUM($D28:V28),0)</f>
        <v>0</v>
      </c>
      <c r="W30" s="231">
        <f ca="1">+IF(SUM($D23:W23)-SUM($D28:W28)&gt;0,SUM($D23:W23)-SUM($D28:W28),0)</f>
        <v>0</v>
      </c>
      <c r="X30" s="231">
        <f ca="1">+IF(SUM($D23:X23)-SUM($D28:X28)&gt;0,SUM($D23:X23)-SUM($D28:X28),0)</f>
        <v>0</v>
      </c>
      <c r="Y30" s="231">
        <f ca="1">+IF(SUM($D23:Y23)-SUM($D28:Y28)&gt;0,SUM($D23:Y23)-SUM($D28:Y28),0)</f>
        <v>0</v>
      </c>
      <c r="Z30" s="231">
        <f ca="1">+IF(SUM($D23:Z23)-SUM($D28:Z28)&gt;0,SUM($D23:Z23)-SUM($D28:Z28),0)</f>
        <v>0</v>
      </c>
      <c r="AA30" s="231">
        <f ca="1">+IF(SUM($D23:AA23)-SUM($D28:AA28)&gt;0,SUM($D23:AA23)-SUM($D28:AA28),0)</f>
        <v>2064.3990294693103</v>
      </c>
      <c r="AB30" s="231">
        <f ca="1">+IF(SUM($D23:AB23)-SUM($D28:AB28)&gt;0,SUM($D23:AB23)-SUM($D28:AB28),0)</f>
        <v>2064.3990294693103</v>
      </c>
      <c r="AC30" s="231">
        <f ca="1">+IF(SUM($D23:AC23)-SUM($D28:AC28)&gt;0,SUM($D23:AC23)-SUM($D28:AC28),0)</f>
        <v>2064.3990294693103</v>
      </c>
      <c r="AD30" s="231">
        <f ca="1">+IF(SUM($D23:AD23)-SUM($D28:AD28)&gt;0,SUM($D23:AD23)-SUM($D28:AD28),0)</f>
        <v>2064.3990294693103</v>
      </c>
      <c r="AE30" s="231">
        <f ca="1">+IF(SUM($D23:AE23)-SUM($D28:AE28)&gt;0,SUM($D23:AE23)-SUM($D28:AE28),0)</f>
        <v>2064.3990294693103</v>
      </c>
      <c r="AF30" s="231">
        <f ca="1">+IF(SUM($D23:AF23)-SUM($D28:AF28)&gt;0,SUM($D23:AF23)-SUM($D28:AF28),0)</f>
        <v>2064.3990294693103</v>
      </c>
      <c r="AG30" s="231">
        <f ca="1">+IF(SUM($D23:AG23)-SUM($D28:AG28)&gt;0,SUM($D23:AG23)-SUM($D28:AG28),0)</f>
        <v>0</v>
      </c>
      <c r="AH30" s="231">
        <f ca="1">+IF(SUM($D23:AH23)-SUM($D28:AH28)&gt;0,SUM($D23:AH23)-SUM($D28:AH28),0)</f>
        <v>0</v>
      </c>
      <c r="AI30" s="231">
        <f ca="1">+IF(SUM($D23:AI23)-SUM($D28:AI28)&gt;0,SUM($D23:AI23)-SUM($D28:AI28),0)</f>
        <v>0</v>
      </c>
      <c r="AJ30" s="231">
        <f ca="1">+IF(SUM($D23:AJ23)-SUM($D28:AJ28)&gt;0,SUM($D23:AJ23)-SUM($D28:AJ28),0)</f>
        <v>0</v>
      </c>
      <c r="AK30" s="231">
        <f ca="1">+IF(SUM($D23:AK23)-SUM($D28:AK28)&gt;0,SUM($D23:AK23)-SUM($D28:AK28),0)</f>
        <v>0</v>
      </c>
      <c r="AL30" s="231">
        <f ca="1">+IF(SUM($D23:AL23)-SUM($D28:AL28)&gt;0,SUM($D23:AL23)-SUM($D28:AL28),0)</f>
        <v>0</v>
      </c>
      <c r="AM30" s="231">
        <f ca="1">+IF(SUM($D23:AM23)-SUM($D28:AM28)&gt;0,SUM($D23:AM23)-SUM($D28:AM28),0)</f>
        <v>0</v>
      </c>
      <c r="AN30" s="7"/>
      <c r="AO30" s="7"/>
    </row>
    <row r="31" spans="2:41" ht="15.6" thickTop="1" thickBot="1" x14ac:dyDescent="0.35">
      <c r="B31" s="7"/>
      <c r="C31" s="209" t="s">
        <v>367</v>
      </c>
      <c r="D31" s="231">
        <f>+IF(D21-D28&lt;0,D28-D21,0)</f>
        <v>0</v>
      </c>
      <c r="E31" s="231">
        <f>+IF(SUM($D23:E23)-SUM($D28:E28)&lt;0,SUM($D28:E28)-SUM($D23:E23),0)</f>
        <v>0</v>
      </c>
      <c r="F31" s="231">
        <f>+IF(SUM($D23:F23)-SUM($D28:F28)&lt;0,SUM($D28:F28)-SUM($D23:F23),0)</f>
        <v>0</v>
      </c>
      <c r="G31" s="231">
        <f>+IF(SUM($D23:G23)-SUM($D28:G28)&lt;0,SUM($D28:G28)-SUM($D23:G23),0)</f>
        <v>0</v>
      </c>
      <c r="H31" s="231">
        <f>+IF(SUM($D23:H23)-SUM($D28:H28)&lt;0,SUM($D28:H28)-SUM($D23:H23),0)</f>
        <v>0</v>
      </c>
      <c r="I31" s="231">
        <f>+IF(SUM($D23:I23)-SUM($D28:I28)&lt;0,SUM($D28:I28)-SUM($D23:I23),0)</f>
        <v>0</v>
      </c>
      <c r="J31" s="231">
        <f>+IF(SUM($D23:J23)-SUM($D28:J28)&lt;0,SUM($D28:J28)-SUM($D23:J23),0)</f>
        <v>0</v>
      </c>
      <c r="K31" s="231">
        <f>+IF(SUM($D23:K23)-SUM($D28:K28)&lt;0,SUM($D28:K28)-SUM($D23:K23),0)</f>
        <v>0</v>
      </c>
      <c r="L31" s="231">
        <f>+IF(SUM($D23:L23)-SUM($D28:L28)&lt;0,SUM($D28:L28)-SUM($D23:L23),0)</f>
        <v>0</v>
      </c>
      <c r="M31" s="231">
        <f>+IF(SUM($D23:M23)-SUM($D28:M28)&lt;0,SUM($D28:M28)-SUM($D23:M23),0)</f>
        <v>0</v>
      </c>
      <c r="N31" s="231">
        <f>+IF(SUM($D23:N23)-SUM($D28:N28)&lt;0,SUM($D28:N28)-SUM($D23:N23),0)</f>
        <v>0</v>
      </c>
      <c r="O31" s="231">
        <f ca="1">+IF(SUM($D23:O23)-SUM($D28:O28)&lt;0,SUM($D28:O28)-SUM($D23:O23),0)</f>
        <v>0</v>
      </c>
      <c r="P31" s="231">
        <f ca="1">+IF(SUM($D23:P23)-SUM($D28:P28)&lt;0,SUM($D28:P28)-SUM($D23:P23),0)</f>
        <v>0</v>
      </c>
      <c r="Q31" s="231">
        <f ca="1">+IF(SUM($D23:Q23)-SUM($D28:Q28)&lt;0,SUM($D28:Q28)-SUM($D23:Q23),0)</f>
        <v>0</v>
      </c>
      <c r="R31" s="231">
        <f ca="1">+IF(SUM($D23:R23)-SUM($D28:R28)&lt;0,SUM($D28:R28)-SUM($D23:R23),0)</f>
        <v>0</v>
      </c>
      <c r="S31" s="231">
        <f ca="1">+IF(SUM($D23:S23)-SUM($D28:S28)&lt;0,SUM($D28:S28)-SUM($D23:S23),0)</f>
        <v>0</v>
      </c>
      <c r="T31" s="231">
        <f ca="1">+IF(SUM($D23:T23)-SUM($D28:T28)&lt;0,SUM($D28:T28)-SUM($D23:T23),0)</f>
        <v>0</v>
      </c>
      <c r="U31" s="231">
        <f ca="1">+IF(SUM($D23:U23)-SUM($D28:U28)&lt;0,SUM($D28:U28)-SUM($D23:U23),0)</f>
        <v>3002.2772919073923</v>
      </c>
      <c r="V31" s="231">
        <f ca="1">+IF(SUM($D23:V23)-SUM($D28:V28)&lt;0,SUM($D28:V28)-SUM($D23:V23),0)</f>
        <v>3002.2772919073923</v>
      </c>
      <c r="W31" s="231">
        <f ca="1">+IF(SUM($D23:W23)-SUM($D28:W28)&lt;0,SUM($D28:W28)-SUM($D23:W23),0)</f>
        <v>3002.2772919073923</v>
      </c>
      <c r="X31" s="231">
        <f ca="1">+IF(SUM($D23:X23)-SUM($D28:X28)&lt;0,SUM($D28:X28)-SUM($D23:X23),0)</f>
        <v>3002.2772919073923</v>
      </c>
      <c r="Y31" s="231">
        <f ca="1">+IF(SUM($D23:Y23)-SUM($D28:Y28)&lt;0,SUM($D28:Y28)-SUM($D23:Y23),0)</f>
        <v>3002.2772919073923</v>
      </c>
      <c r="Z31" s="231">
        <f ca="1">+IF(SUM($D23:Z23)-SUM($D28:Z28)&lt;0,SUM($D28:Z28)-SUM($D23:Z23),0)</f>
        <v>7505.6932297684816</v>
      </c>
      <c r="AA31" s="231">
        <f ca="1">+IF(SUM($D23:AA23)-SUM($D28:AA28)&lt;0,SUM($D28:AA28)-SUM($D23:AA23),0)</f>
        <v>0</v>
      </c>
      <c r="AB31" s="231">
        <f ca="1">+IF(SUM($D23:AB23)-SUM($D28:AB28)&lt;0,SUM($D28:AB28)-SUM($D23:AB23),0)</f>
        <v>0</v>
      </c>
      <c r="AC31" s="231">
        <f ca="1">+IF(SUM($D23:AC23)-SUM($D28:AC28)&lt;0,SUM($D28:AC28)-SUM($D23:AC23),0)</f>
        <v>0</v>
      </c>
      <c r="AD31" s="231">
        <f ca="1">+IF(SUM($D23:AD23)-SUM($D28:AD28)&lt;0,SUM($D28:AD28)-SUM($D23:AD23),0)</f>
        <v>0</v>
      </c>
      <c r="AE31" s="231">
        <f ca="1">+IF(SUM($D23:AE23)-SUM($D28:AE28)&lt;0,SUM($D28:AE28)-SUM($D23:AE23),0)</f>
        <v>0</v>
      </c>
      <c r="AF31" s="231">
        <f ca="1">+IF(SUM($D23:AF23)-SUM($D28:AF28)&lt;0,SUM($D28:AF28)-SUM($D23:AF23),0)</f>
        <v>0</v>
      </c>
      <c r="AG31" s="231">
        <f ca="1">+IF(SUM($D23:AG23)-SUM($D28:AG28)&lt;0,SUM($D28:AG28)-SUM($D23:AG23),0)</f>
        <v>3828.0369036951197</v>
      </c>
      <c r="AH31" s="231">
        <f ca="1">+IF(SUM($D23:AH23)-SUM($D28:AH28)&lt;0,SUM($D28:AH28)-SUM($D23:AH23),0)</f>
        <v>3828.0369036951197</v>
      </c>
      <c r="AI31" s="231">
        <f ca="1">+IF(SUM($D23:AI23)-SUM($D28:AI28)&lt;0,SUM($D28:AI28)-SUM($D23:AI23),0)</f>
        <v>3828.0369036951197</v>
      </c>
      <c r="AJ31" s="231">
        <f ca="1">+IF(SUM($D23:AJ23)-SUM($D28:AJ28)&lt;0,SUM($D28:AJ28)-SUM($D23:AJ23),0)</f>
        <v>3828.0369036951197</v>
      </c>
      <c r="AK31" s="231">
        <f ca="1">+IF(SUM($D23:AK23)-SUM($D28:AK28)&lt;0,SUM($D28:AK28)-SUM($D23:AK23),0)</f>
        <v>3828.0369036951197</v>
      </c>
      <c r="AL31" s="231">
        <f ca="1">+IF(SUM($D23:AL23)-SUM($D28:AL28)&lt;0,SUM($D28:AL28)-SUM($D23:AL23),0)</f>
        <v>9570.0922592377974</v>
      </c>
      <c r="AM31" s="231">
        <f ca="1">+IF(SUM($D23:AM23)-SUM($D28:AM28)&lt;0,SUM($D28:AM28)-SUM($D23:AM23),0)</f>
        <v>348.05853116254002</v>
      </c>
      <c r="AN31" s="7"/>
      <c r="AO31" s="7"/>
    </row>
    <row r="32" spans="2:41" ht="15.6" thickTop="1" thickBot="1" x14ac:dyDescent="0.35">
      <c r="B32" s="7"/>
      <c r="AN32" s="7"/>
      <c r="AO32" s="7"/>
    </row>
    <row r="33" spans="2:41" ht="15.6" thickTop="1" thickBot="1" x14ac:dyDescent="0.35">
      <c r="B33" s="7"/>
      <c r="C33" s="209" t="s">
        <v>368</v>
      </c>
      <c r="D33" s="231">
        <f>+D30</f>
        <v>0</v>
      </c>
      <c r="E33" s="231">
        <f>+E30-D30</f>
        <v>0</v>
      </c>
      <c r="F33" s="231">
        <f t="shared" ref="F33:AM34" si="2">+F30-E30</f>
        <v>0</v>
      </c>
      <c r="G33" s="231">
        <f t="shared" si="2"/>
        <v>0</v>
      </c>
      <c r="H33" s="231">
        <f t="shared" si="2"/>
        <v>0</v>
      </c>
      <c r="I33" s="231">
        <f t="shared" si="2"/>
        <v>0</v>
      </c>
      <c r="J33" s="231">
        <f t="shared" si="2"/>
        <v>0</v>
      </c>
      <c r="K33" s="231">
        <f t="shared" si="2"/>
        <v>0</v>
      </c>
      <c r="L33" s="231">
        <f t="shared" si="2"/>
        <v>0</v>
      </c>
      <c r="M33" s="231">
        <f t="shared" si="2"/>
        <v>0</v>
      </c>
      <c r="N33" s="231">
        <f t="shared" si="2"/>
        <v>0</v>
      </c>
      <c r="O33" s="231">
        <f t="shared" ca="1" si="2"/>
        <v>7505.6932297684816</v>
      </c>
      <c r="P33" s="231">
        <f t="shared" ca="1" si="2"/>
        <v>0</v>
      </c>
      <c r="Q33" s="231">
        <f t="shared" ca="1" si="2"/>
        <v>0</v>
      </c>
      <c r="R33" s="231">
        <f t="shared" ca="1" si="2"/>
        <v>0</v>
      </c>
      <c r="S33" s="231">
        <f t="shared" ca="1" si="2"/>
        <v>0</v>
      </c>
      <c r="T33" s="231">
        <f t="shared" ca="1" si="2"/>
        <v>0</v>
      </c>
      <c r="U33" s="231">
        <f t="shared" ca="1" si="2"/>
        <v>-7505.6932297684816</v>
      </c>
      <c r="V33" s="231">
        <f t="shared" ca="1" si="2"/>
        <v>0</v>
      </c>
      <c r="W33" s="231">
        <f t="shared" ca="1" si="2"/>
        <v>0</v>
      </c>
      <c r="X33" s="231">
        <f t="shared" ca="1" si="2"/>
        <v>0</v>
      </c>
      <c r="Y33" s="231">
        <f t="shared" ca="1" si="2"/>
        <v>0</v>
      </c>
      <c r="Z33" s="231">
        <f t="shared" ca="1" si="2"/>
        <v>0</v>
      </c>
      <c r="AA33" s="231">
        <f t="shared" ca="1" si="2"/>
        <v>2064.3990294693103</v>
      </c>
      <c r="AB33" s="231">
        <f t="shared" ca="1" si="2"/>
        <v>0</v>
      </c>
      <c r="AC33" s="231">
        <f t="shared" ca="1" si="2"/>
        <v>0</v>
      </c>
      <c r="AD33" s="231">
        <f t="shared" ca="1" si="2"/>
        <v>0</v>
      </c>
      <c r="AE33" s="231">
        <f t="shared" ca="1" si="2"/>
        <v>0</v>
      </c>
      <c r="AF33" s="231">
        <f t="shared" ca="1" si="2"/>
        <v>0</v>
      </c>
      <c r="AG33" s="231">
        <f t="shared" ca="1" si="2"/>
        <v>-2064.3990294693103</v>
      </c>
      <c r="AH33" s="231">
        <f t="shared" ca="1" si="2"/>
        <v>0</v>
      </c>
      <c r="AI33" s="231">
        <f t="shared" ca="1" si="2"/>
        <v>0</v>
      </c>
      <c r="AJ33" s="231">
        <f t="shared" ca="1" si="2"/>
        <v>0</v>
      </c>
      <c r="AK33" s="231">
        <f t="shared" ca="1" si="2"/>
        <v>0</v>
      </c>
      <c r="AL33" s="231">
        <f t="shared" ca="1" si="2"/>
        <v>0</v>
      </c>
      <c r="AM33" s="231">
        <f t="shared" ca="1" si="2"/>
        <v>0</v>
      </c>
      <c r="AN33" s="7"/>
      <c r="AO33" s="7"/>
    </row>
    <row r="34" spans="2:41" ht="15.6" thickTop="1" thickBot="1" x14ac:dyDescent="0.35">
      <c r="B34" s="7"/>
      <c r="C34" s="209" t="s">
        <v>369</v>
      </c>
      <c r="D34" s="231">
        <f>+D31</f>
        <v>0</v>
      </c>
      <c r="E34" s="231">
        <f>+E31-D31</f>
        <v>0</v>
      </c>
      <c r="F34" s="231">
        <f t="shared" si="2"/>
        <v>0</v>
      </c>
      <c r="G34" s="231">
        <f t="shared" si="2"/>
        <v>0</v>
      </c>
      <c r="H34" s="231">
        <f t="shared" si="2"/>
        <v>0</v>
      </c>
      <c r="I34" s="231">
        <f t="shared" si="2"/>
        <v>0</v>
      </c>
      <c r="J34" s="231">
        <f t="shared" si="2"/>
        <v>0</v>
      </c>
      <c r="K34" s="231">
        <f t="shared" si="2"/>
        <v>0</v>
      </c>
      <c r="L34" s="231">
        <f t="shared" si="2"/>
        <v>0</v>
      </c>
      <c r="M34" s="231">
        <f t="shared" si="2"/>
        <v>0</v>
      </c>
      <c r="N34" s="231">
        <f t="shared" si="2"/>
        <v>0</v>
      </c>
      <c r="O34" s="231">
        <f t="shared" ca="1" si="2"/>
        <v>0</v>
      </c>
      <c r="P34" s="231">
        <f t="shared" ca="1" si="2"/>
        <v>0</v>
      </c>
      <c r="Q34" s="231">
        <f t="shared" ca="1" si="2"/>
        <v>0</v>
      </c>
      <c r="R34" s="231">
        <f t="shared" ca="1" si="2"/>
        <v>0</v>
      </c>
      <c r="S34" s="231">
        <f t="shared" ca="1" si="2"/>
        <v>0</v>
      </c>
      <c r="T34" s="231">
        <f t="shared" ca="1" si="2"/>
        <v>0</v>
      </c>
      <c r="U34" s="231">
        <f t="shared" ca="1" si="2"/>
        <v>3002.2772919073923</v>
      </c>
      <c r="V34" s="231">
        <f t="shared" ca="1" si="2"/>
        <v>0</v>
      </c>
      <c r="W34" s="231">
        <f t="shared" ca="1" si="2"/>
        <v>0</v>
      </c>
      <c r="X34" s="231">
        <f t="shared" ca="1" si="2"/>
        <v>0</v>
      </c>
      <c r="Y34" s="231">
        <f t="shared" ca="1" si="2"/>
        <v>0</v>
      </c>
      <c r="Z34" s="231">
        <f t="shared" ca="1" si="2"/>
        <v>4503.4159378610893</v>
      </c>
      <c r="AA34" s="231">
        <f t="shared" ca="1" si="2"/>
        <v>-7505.6932297684816</v>
      </c>
      <c r="AB34" s="231">
        <f t="shared" ca="1" si="2"/>
        <v>0</v>
      </c>
      <c r="AC34" s="231">
        <f t="shared" ca="1" si="2"/>
        <v>0</v>
      </c>
      <c r="AD34" s="231">
        <f t="shared" ca="1" si="2"/>
        <v>0</v>
      </c>
      <c r="AE34" s="231">
        <f t="shared" ca="1" si="2"/>
        <v>0</v>
      </c>
      <c r="AF34" s="231">
        <f t="shared" ca="1" si="2"/>
        <v>0</v>
      </c>
      <c r="AG34" s="231">
        <f t="shared" ca="1" si="2"/>
        <v>3828.0369036951197</v>
      </c>
      <c r="AH34" s="231">
        <f t="shared" ca="1" si="2"/>
        <v>0</v>
      </c>
      <c r="AI34" s="231">
        <f t="shared" ca="1" si="2"/>
        <v>0</v>
      </c>
      <c r="AJ34" s="231">
        <f t="shared" ca="1" si="2"/>
        <v>0</v>
      </c>
      <c r="AK34" s="231">
        <f t="shared" ca="1" si="2"/>
        <v>0</v>
      </c>
      <c r="AL34" s="231">
        <f t="shared" ca="1" si="2"/>
        <v>5742.0553555426777</v>
      </c>
      <c r="AM34" s="231">
        <f t="shared" ca="1" si="2"/>
        <v>-9222.0337280752574</v>
      </c>
      <c r="AN34" s="7"/>
      <c r="AO34" s="7"/>
    </row>
    <row r="35" spans="2:41" ht="15" thickTop="1" x14ac:dyDescent="0.3">
      <c r="B35" s="7"/>
      <c r="AN35" s="7"/>
      <c r="AO35" s="7"/>
    </row>
    <row r="36" spans="2:41" x14ac:dyDescent="0.3">
      <c r="B36" s="7"/>
      <c r="AN36" s="7"/>
      <c r="AO36" s="7"/>
    </row>
    <row r="37" spans="2:41" x14ac:dyDescent="0.3">
      <c r="B37" s="7"/>
      <c r="AN37" s="7"/>
      <c r="AO37" s="7"/>
    </row>
    <row r="38" spans="2:41" ht="15.75" customHeight="1" x14ac:dyDescent="0.3">
      <c r="B38" s="7"/>
      <c r="AN38" s="7"/>
      <c r="AO38" s="7"/>
    </row>
    <row r="39" spans="2:41" x14ac:dyDescent="0.3">
      <c r="B39" s="7"/>
      <c r="AN39" s="7"/>
      <c r="AO39" s="7"/>
    </row>
    <row r="40" spans="2:41" x14ac:dyDescent="0.3">
      <c r="B40" s="7"/>
      <c r="AN40" s="7"/>
      <c r="AO40" s="7"/>
    </row>
    <row r="41" spans="2:41" x14ac:dyDescent="0.3">
      <c r="B41" s="7"/>
      <c r="AN41" s="7"/>
      <c r="AO41" s="7"/>
    </row>
    <row r="42" spans="2:41" x14ac:dyDescent="0.3">
      <c r="B42" s="7"/>
      <c r="AN42" s="7"/>
      <c r="AO42" s="7"/>
    </row>
    <row r="43" spans="2:41" x14ac:dyDescent="0.3">
      <c r="B43" s="7"/>
      <c r="AN43" s="7"/>
      <c r="AO43" s="7"/>
    </row>
    <row r="44" spans="2:41" x14ac:dyDescent="0.3">
      <c r="B44" s="7"/>
      <c r="AN44" s="7"/>
      <c r="AO44" s="7"/>
    </row>
    <row r="45" spans="2:41" x14ac:dyDescent="0.3">
      <c r="B45" s="7"/>
      <c r="AN45" s="7"/>
      <c r="AO45" s="7"/>
    </row>
    <row r="46" spans="2:41" x14ac:dyDescent="0.3">
      <c r="B46" s="7"/>
      <c r="AN46" s="7"/>
      <c r="AO46" s="7"/>
    </row>
    <row r="47" spans="2:41" x14ac:dyDescent="0.3">
      <c r="B47" s="8"/>
      <c r="AN47" s="7"/>
      <c r="AO47" s="7"/>
    </row>
    <row r="48" spans="2:41" x14ac:dyDescent="0.3">
      <c r="B48" s="7"/>
      <c r="AN48" s="7"/>
      <c r="AO48" s="7"/>
    </row>
    <row r="49" spans="2:41" x14ac:dyDescent="0.3">
      <c r="AN49" s="7"/>
      <c r="AO49" s="7"/>
    </row>
    <row r="50" spans="2:41" x14ac:dyDescent="0.3">
      <c r="B50" s="7"/>
      <c r="AN50" s="7"/>
      <c r="AO50" s="7"/>
    </row>
    <row r="51" spans="2:41" x14ac:dyDescent="0.3">
      <c r="B51" s="7"/>
      <c r="AN51" s="7"/>
      <c r="AO51" s="7"/>
    </row>
    <row r="52" spans="2:41" x14ac:dyDescent="0.3">
      <c r="B52" s="7"/>
      <c r="AN52" s="7"/>
      <c r="AO52" s="7"/>
    </row>
    <row r="53" spans="2:41" x14ac:dyDescent="0.3">
      <c r="B53" s="8"/>
      <c r="AN53" s="7"/>
      <c r="AO53" s="7"/>
    </row>
    <row r="54" spans="2:41" x14ac:dyDescent="0.3">
      <c r="B54" s="7"/>
      <c r="AN54" s="7"/>
      <c r="AO54" s="7"/>
    </row>
    <row r="55" spans="2:41" x14ac:dyDescent="0.3">
      <c r="B55" s="7"/>
      <c r="AN55" s="7"/>
      <c r="AO55" s="7"/>
    </row>
    <row r="56" spans="2:41" x14ac:dyDescent="0.3">
      <c r="B56" s="7"/>
      <c r="AN56" s="7"/>
      <c r="AO56" s="7"/>
    </row>
    <row r="57" spans="2:41" x14ac:dyDescent="0.3">
      <c r="B57" s="7"/>
      <c r="AN57" s="7"/>
      <c r="AO57" s="7"/>
    </row>
    <row r="58" spans="2:41" x14ac:dyDescent="0.3">
      <c r="B58" s="7"/>
      <c r="AN58" s="7"/>
      <c r="AO58" s="7"/>
    </row>
    <row r="59" spans="2:41" x14ac:dyDescent="0.3">
      <c r="B59" s="8"/>
      <c r="AN59" s="7"/>
      <c r="AO59" s="7"/>
    </row>
    <row r="60" spans="2:41" x14ac:dyDescent="0.3">
      <c r="B60" s="7"/>
      <c r="AN60" s="7"/>
      <c r="AO60" s="7"/>
    </row>
    <row r="61" spans="2:41" x14ac:dyDescent="0.3">
      <c r="B61" s="7"/>
      <c r="AN61" s="7"/>
      <c r="AO61" s="7"/>
    </row>
    <row r="62" spans="2:41" x14ac:dyDescent="0.3">
      <c r="B62" s="8"/>
      <c r="AN62" s="7"/>
      <c r="AO62" s="7"/>
    </row>
    <row r="63" spans="2:41" x14ac:dyDescent="0.3">
      <c r="B63" s="7"/>
      <c r="AN63" s="7"/>
      <c r="AO63" s="7"/>
    </row>
    <row r="64" spans="2:41" x14ac:dyDescent="0.3">
      <c r="B64" s="7"/>
      <c r="AN64" s="7"/>
      <c r="AO64" s="7"/>
    </row>
    <row r="65" spans="2:41" x14ac:dyDescent="0.3">
      <c r="B65" s="7"/>
      <c r="AN65" s="7"/>
      <c r="AO65" s="7"/>
    </row>
    <row r="66" spans="2:41" x14ac:dyDescent="0.3">
      <c r="B66" s="7"/>
      <c r="AN66" s="7"/>
      <c r="AO66" s="7"/>
    </row>
    <row r="67" spans="2:41" x14ac:dyDescent="0.3">
      <c r="B67" s="7"/>
      <c r="AN67" s="7"/>
      <c r="AO67" s="7"/>
    </row>
    <row r="68" spans="2:41" x14ac:dyDescent="0.3">
      <c r="B68" s="7"/>
      <c r="AN68" s="7"/>
      <c r="AO68" s="7"/>
    </row>
    <row r="69" spans="2:41" x14ac:dyDescent="0.3">
      <c r="B69" s="7"/>
      <c r="AN69" s="7"/>
      <c r="AO69" s="7"/>
    </row>
    <row r="70" spans="2:41" x14ac:dyDescent="0.3">
      <c r="B70" s="7"/>
      <c r="AN70" s="7"/>
      <c r="AO70" s="7"/>
    </row>
    <row r="71" spans="2:41" x14ac:dyDescent="0.3">
      <c r="B71" s="7"/>
      <c r="AN71" s="7"/>
      <c r="AO71" s="7"/>
    </row>
    <row r="72" spans="2:41" x14ac:dyDescent="0.3">
      <c r="B72" s="7"/>
      <c r="AN72" s="7"/>
      <c r="AO72" s="7"/>
    </row>
    <row r="73" spans="2:41" x14ac:dyDescent="0.3">
      <c r="B73" s="7"/>
      <c r="AN73" s="7"/>
      <c r="AO73" s="7"/>
    </row>
    <row r="74" spans="2:41" x14ac:dyDescent="0.3">
      <c r="B74" s="7"/>
      <c r="AN74" s="7"/>
      <c r="AO74" s="7"/>
    </row>
    <row r="75" spans="2:41" x14ac:dyDescent="0.3">
      <c r="B75" s="7"/>
      <c r="AN75" s="7"/>
      <c r="AO75" s="7"/>
    </row>
    <row r="76" spans="2:41" x14ac:dyDescent="0.3">
      <c r="B76" s="7"/>
      <c r="AN76" s="7"/>
      <c r="AO76" s="7"/>
    </row>
    <row r="77" spans="2:41" x14ac:dyDescent="0.3">
      <c r="B77" s="7"/>
      <c r="AN77" s="7"/>
      <c r="AO77" s="7"/>
    </row>
    <row r="78" spans="2:41" x14ac:dyDescent="0.3">
      <c r="B78" s="7"/>
      <c r="AN78" s="7"/>
      <c r="AO78" s="7"/>
    </row>
    <row r="79" spans="2:41" x14ac:dyDescent="0.3">
      <c r="B79" s="7"/>
      <c r="AN79" s="7"/>
      <c r="AO79" s="7"/>
    </row>
    <row r="80" spans="2:41" x14ac:dyDescent="0.3">
      <c r="B80" s="7"/>
      <c r="AN80" s="7"/>
      <c r="AO80" s="7"/>
    </row>
    <row r="81" spans="2:41" x14ac:dyDescent="0.3">
      <c r="B81" s="7"/>
      <c r="AN81" s="7"/>
      <c r="AO81" s="7"/>
    </row>
    <row r="82" spans="2:41" x14ac:dyDescent="0.3">
      <c r="B82" s="7"/>
      <c r="AN82" s="7"/>
      <c r="AO82" s="7"/>
    </row>
    <row r="83" spans="2:41" x14ac:dyDescent="0.3">
      <c r="B83" s="7"/>
      <c r="AN83" s="7"/>
      <c r="AO83" s="7"/>
    </row>
    <row r="84" spans="2:41" x14ac:dyDescent="0.3">
      <c r="B84" s="7"/>
      <c r="AN84" s="7"/>
      <c r="AO84" s="7"/>
    </row>
    <row r="85" spans="2:41" x14ac:dyDescent="0.3">
      <c r="B85" s="7"/>
      <c r="AN85" s="7"/>
      <c r="AO85" s="7"/>
    </row>
    <row r="86" spans="2:41" x14ac:dyDescent="0.3">
      <c r="B86" s="7"/>
      <c r="AN86" s="7"/>
      <c r="AO86" s="7"/>
    </row>
    <row r="87" spans="2:41" x14ac:dyDescent="0.3">
      <c r="B87" s="7"/>
      <c r="AN87" s="7"/>
      <c r="AO87" s="7"/>
    </row>
    <row r="88" spans="2:41" x14ac:dyDescent="0.3">
      <c r="B88" s="7"/>
      <c r="AN88" s="7"/>
      <c r="AO88" s="7"/>
    </row>
    <row r="89" spans="2:41" x14ac:dyDescent="0.3">
      <c r="B89" s="7"/>
      <c r="AN89" s="7"/>
      <c r="AO89" s="7"/>
    </row>
    <row r="90" spans="2:41" x14ac:dyDescent="0.3">
      <c r="B90" s="7"/>
      <c r="AN90" s="7"/>
      <c r="AO90" s="7"/>
    </row>
    <row r="91" spans="2:41" x14ac:dyDescent="0.3">
      <c r="B91" s="7"/>
      <c r="AN91" s="7"/>
      <c r="AO91" s="7"/>
    </row>
    <row r="92" spans="2:41" x14ac:dyDescent="0.3">
      <c r="B92" s="7"/>
      <c r="AN92" s="7"/>
      <c r="AO92" s="7"/>
    </row>
    <row r="93" spans="2:41" x14ac:dyDescent="0.3">
      <c r="B93" s="7"/>
      <c r="AN93" s="7"/>
      <c r="AO93" s="7"/>
    </row>
    <row r="94" spans="2:41" x14ac:dyDescent="0.3">
      <c r="B94" s="7"/>
      <c r="AN94" s="7"/>
      <c r="AO94" s="7"/>
    </row>
    <row r="95" spans="2:41" x14ac:dyDescent="0.3">
      <c r="B95" s="7"/>
      <c r="AN95" s="7"/>
      <c r="AO95" s="7"/>
    </row>
    <row r="96" spans="2:41" x14ac:dyDescent="0.3">
      <c r="B96" s="7"/>
      <c r="AN96" s="7"/>
      <c r="AO96" s="7"/>
    </row>
    <row r="97" spans="2:41" x14ac:dyDescent="0.3">
      <c r="B97" s="7"/>
      <c r="AN97" s="7"/>
      <c r="AO97" s="7"/>
    </row>
    <row r="98" spans="2:41" x14ac:dyDescent="0.3">
      <c r="B98" s="7"/>
      <c r="AN98" s="7"/>
      <c r="AO98" s="7"/>
    </row>
    <row r="99" spans="2:41" x14ac:dyDescent="0.3">
      <c r="B99" s="7"/>
      <c r="AN99" s="7"/>
      <c r="AO99" s="7"/>
    </row>
    <row r="100" spans="2:41" x14ac:dyDescent="0.3">
      <c r="B100" s="7"/>
      <c r="AN100" s="7"/>
      <c r="AO100" s="7"/>
    </row>
    <row r="101" spans="2:41" x14ac:dyDescent="0.3">
      <c r="B101" s="7"/>
      <c r="AN101" s="7"/>
      <c r="AO101" s="7"/>
    </row>
    <row r="102" spans="2:41" x14ac:dyDescent="0.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2:41" x14ac:dyDescent="0.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2:41" x14ac:dyDescent="0.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2:41" x14ac:dyDescent="0.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2:41" x14ac:dyDescent="0.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2:41" x14ac:dyDescent="0.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2:41" x14ac:dyDescent="0.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2:41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2:41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2:41" x14ac:dyDescent="0.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2:41" x14ac:dyDescent="0.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2:41" x14ac:dyDescent="0.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2:41" x14ac:dyDescent="0.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2:41" x14ac:dyDescent="0.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2:41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2:41" x14ac:dyDescent="0.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2:41" x14ac:dyDescent="0.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2:41" x14ac:dyDescent="0.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2:41" x14ac:dyDescent="0.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2:41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2:41" x14ac:dyDescent="0.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2:41" x14ac:dyDescent="0.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2:41" x14ac:dyDescent="0.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2:41" x14ac:dyDescent="0.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2:41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2:41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2:41" x14ac:dyDescent="0.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2:41" x14ac:dyDescent="0.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2:41" x14ac:dyDescent="0.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2:41" x14ac:dyDescent="0.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2:41" x14ac:dyDescent="0.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2:41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2:41" x14ac:dyDescent="0.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2:41" x14ac:dyDescent="0.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2:41" x14ac:dyDescent="0.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2:41" x14ac:dyDescent="0.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2:41" x14ac:dyDescent="0.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2:41" x14ac:dyDescent="0.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2:41" x14ac:dyDescent="0.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2:41" x14ac:dyDescent="0.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2:41" x14ac:dyDescent="0.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2:41" x14ac:dyDescent="0.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2:41" x14ac:dyDescent="0.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2:41" x14ac:dyDescent="0.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2:41" x14ac:dyDescent="0.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2:41" x14ac:dyDescent="0.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2:41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2:41" x14ac:dyDescent="0.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2:41" x14ac:dyDescent="0.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2:41" x14ac:dyDescent="0.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2:41" x14ac:dyDescent="0.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2:41" x14ac:dyDescent="0.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2:41" x14ac:dyDescent="0.3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2:41" x14ac:dyDescent="0.3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2:41" x14ac:dyDescent="0.3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2:41" x14ac:dyDescent="0.3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2:41" x14ac:dyDescent="0.3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2:41" x14ac:dyDescent="0.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2:41" x14ac:dyDescent="0.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2:41" x14ac:dyDescent="0.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2:41" x14ac:dyDescent="0.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2:41" x14ac:dyDescent="0.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2:41" x14ac:dyDescent="0.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2:41" x14ac:dyDescent="0.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2:41" x14ac:dyDescent="0.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2:41" x14ac:dyDescent="0.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2:41" x14ac:dyDescent="0.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2:41" x14ac:dyDescent="0.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2:41" x14ac:dyDescent="0.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2:41" x14ac:dyDescent="0.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2:41" x14ac:dyDescent="0.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2:41" x14ac:dyDescent="0.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2:41" x14ac:dyDescent="0.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2:41" x14ac:dyDescent="0.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2:41" x14ac:dyDescent="0.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2:41" x14ac:dyDescent="0.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2:41" x14ac:dyDescent="0.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2:41" x14ac:dyDescent="0.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2:41" x14ac:dyDescent="0.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2:41" x14ac:dyDescent="0.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2:41" x14ac:dyDescent="0.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2:41" x14ac:dyDescent="0.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2:41" x14ac:dyDescent="0.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2:41" x14ac:dyDescent="0.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2:41" x14ac:dyDescent="0.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2:41" x14ac:dyDescent="0.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2:41" x14ac:dyDescent="0.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2:41" x14ac:dyDescent="0.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2:41" x14ac:dyDescent="0.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2:41" x14ac:dyDescent="0.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2:41" x14ac:dyDescent="0.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2:41" x14ac:dyDescent="0.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2:41" x14ac:dyDescent="0.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2:41" x14ac:dyDescent="0.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2:41" x14ac:dyDescent="0.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2:41" x14ac:dyDescent="0.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2:41" x14ac:dyDescent="0.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2:41" x14ac:dyDescent="0.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2:41" x14ac:dyDescent="0.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2:41" x14ac:dyDescent="0.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2:41" x14ac:dyDescent="0.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2:41" x14ac:dyDescent="0.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2:41" x14ac:dyDescent="0.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2:41" x14ac:dyDescent="0.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2:41" x14ac:dyDescent="0.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2:41" x14ac:dyDescent="0.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2:41" x14ac:dyDescent="0.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2:39" x14ac:dyDescent="0.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2:39" x14ac:dyDescent="0.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2:39" x14ac:dyDescent="0.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2:39" x14ac:dyDescent="0.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2:39" x14ac:dyDescent="0.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2:39" x14ac:dyDescent="0.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2:39" x14ac:dyDescent="0.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2:39" x14ac:dyDescent="0.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2:39" x14ac:dyDescent="0.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2:39" x14ac:dyDescent="0.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2:39" x14ac:dyDescent="0.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2:39" x14ac:dyDescent="0.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2:39" x14ac:dyDescent="0.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2:39" x14ac:dyDescent="0.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2:39" x14ac:dyDescent="0.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2:39" x14ac:dyDescent="0.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2:39" x14ac:dyDescent="0.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2:39" x14ac:dyDescent="0.3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2:39" x14ac:dyDescent="0.3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2:39" x14ac:dyDescent="0.3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2:39" x14ac:dyDescent="0.3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2:39" x14ac:dyDescent="0.3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2:39" x14ac:dyDescent="0.3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2:39" x14ac:dyDescent="0.3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2:39" x14ac:dyDescent="0.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2:39" x14ac:dyDescent="0.3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2:39" x14ac:dyDescent="0.3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2:39" x14ac:dyDescent="0.3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2:39" x14ac:dyDescent="0.3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2:39" x14ac:dyDescent="0.3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2:39" x14ac:dyDescent="0.3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2:39" x14ac:dyDescent="0.3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2:39" x14ac:dyDescent="0.3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2:39" x14ac:dyDescent="0.3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2:39" x14ac:dyDescent="0.3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2:39" x14ac:dyDescent="0.3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2:39" x14ac:dyDescent="0.3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2:39" x14ac:dyDescent="0.3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2:39" x14ac:dyDescent="0.3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2:39" x14ac:dyDescent="0.3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2:39" x14ac:dyDescent="0.3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2:39" x14ac:dyDescent="0.3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2:39" x14ac:dyDescent="0.3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2:39" x14ac:dyDescent="0.3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2:39" x14ac:dyDescent="0.3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2:39" x14ac:dyDescent="0.3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2:39" x14ac:dyDescent="0.3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2:39" x14ac:dyDescent="0.3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2:39" x14ac:dyDescent="0.3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2:39" x14ac:dyDescent="0.3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2:39" x14ac:dyDescent="0.3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2:39" x14ac:dyDescent="0.3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2:39" x14ac:dyDescent="0.3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2:39" x14ac:dyDescent="0.3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2:39" x14ac:dyDescent="0.3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2:39" x14ac:dyDescent="0.3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2:39" x14ac:dyDescent="0.3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2:39" x14ac:dyDescent="0.3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2:39" x14ac:dyDescent="0.3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2:39" x14ac:dyDescent="0.3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2:39" x14ac:dyDescent="0.3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2:39" x14ac:dyDescent="0.3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2:39" x14ac:dyDescent="0.3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2:39" x14ac:dyDescent="0.3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2:39" x14ac:dyDescent="0.3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2:39" x14ac:dyDescent="0.3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2:39" x14ac:dyDescent="0.3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2:39" x14ac:dyDescent="0.3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2:39" x14ac:dyDescent="0.3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2:39" x14ac:dyDescent="0.3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2:39" x14ac:dyDescent="0.3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2:39" x14ac:dyDescent="0.3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2:39" x14ac:dyDescent="0.3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2:39" x14ac:dyDescent="0.3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2:39" x14ac:dyDescent="0.3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2:39" x14ac:dyDescent="0.3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2:39" x14ac:dyDescent="0.3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2:39" x14ac:dyDescent="0.3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2:39" x14ac:dyDescent="0.3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2:39" x14ac:dyDescent="0.3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2:39" x14ac:dyDescent="0.3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2:39" x14ac:dyDescent="0.3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2:39" x14ac:dyDescent="0.3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2:39" x14ac:dyDescent="0.3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2:39" x14ac:dyDescent="0.3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2:39" x14ac:dyDescent="0.3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2:39" x14ac:dyDescent="0.3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2:39" x14ac:dyDescent="0.3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2:39" x14ac:dyDescent="0.3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2:39" x14ac:dyDescent="0.3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2:39" x14ac:dyDescent="0.3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2:39" x14ac:dyDescent="0.3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2:39" x14ac:dyDescent="0.3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2:39" x14ac:dyDescent="0.3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2:39" x14ac:dyDescent="0.3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2:39" x14ac:dyDescent="0.3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2:39" x14ac:dyDescent="0.3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2:39" x14ac:dyDescent="0.3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2:39" x14ac:dyDescent="0.3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2:39" x14ac:dyDescent="0.3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2:39" x14ac:dyDescent="0.3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2:39" x14ac:dyDescent="0.3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7"/>
  <sheetViews>
    <sheetView showGridLines="0" topLeftCell="Y21" workbookViewId="0">
      <selection activeCell="AM30" sqref="AM30"/>
    </sheetView>
  </sheetViews>
  <sheetFormatPr defaultRowHeight="14.4" x14ac:dyDescent="0.3"/>
  <cols>
    <col min="1" max="1" width="10.5546875" style="16" customWidth="1"/>
    <col min="2" max="2" width="8" customWidth="1"/>
    <col min="3" max="3" width="24.88671875" customWidth="1"/>
    <col min="4" max="4" width="14" customWidth="1"/>
    <col min="5" max="5" width="13.33203125" customWidth="1"/>
    <col min="6" max="6" width="14.33203125" customWidth="1"/>
    <col min="7" max="7" width="12" customWidth="1"/>
    <col min="8" max="8" width="11.44140625" bestFit="1" customWidth="1"/>
    <col min="9" max="9" width="10.6640625" bestFit="1" customWidth="1"/>
    <col min="10" max="10" width="9.5546875" bestFit="1" customWidth="1"/>
    <col min="11" max="12" width="11.5546875" bestFit="1" customWidth="1"/>
    <col min="13" max="14" width="9.5546875" bestFit="1" customWidth="1"/>
    <col min="15" max="15" width="12.6640625" bestFit="1" customWidth="1"/>
    <col min="16" max="20" width="9.5546875" bestFit="1" customWidth="1"/>
    <col min="21" max="21" width="11.109375" bestFit="1" customWidth="1"/>
    <col min="22" max="25" width="9.5546875" bestFit="1" customWidth="1"/>
    <col min="26" max="26" width="11.109375" bestFit="1" customWidth="1"/>
    <col min="27" max="27" width="10.5546875" bestFit="1" customWidth="1"/>
    <col min="28" max="32" width="9.5546875" bestFit="1" customWidth="1"/>
    <col min="33" max="33" width="11.109375" bestFit="1" customWidth="1"/>
    <col min="34" max="37" width="9.5546875" bestFit="1" customWidth="1"/>
    <col min="38" max="38" width="11.109375" bestFit="1" customWidth="1"/>
    <col min="39" max="39" width="10.5546875" bestFit="1" customWidth="1"/>
  </cols>
  <sheetData>
    <row r="1" spans="2:41" s="16" customFormat="1" ht="11.7" customHeight="1" x14ac:dyDescent="0.25"/>
    <row r="2" spans="2:41" s="16" customFormat="1" ht="11.7" customHeight="1" x14ac:dyDescent="0.25"/>
    <row r="3" spans="2:41" s="16" customFormat="1" ht="11.7" customHeight="1" x14ac:dyDescent="0.25"/>
    <row r="4" spans="2:41" s="16" customFormat="1" ht="12" x14ac:dyDescent="0.25"/>
    <row r="5" spans="2:41" s="16" customFormat="1" ht="12" x14ac:dyDescent="0.25"/>
    <row r="6" spans="2:41" x14ac:dyDescent="0.3">
      <c r="B6" s="7"/>
      <c r="AN6" s="7"/>
      <c r="AO6" s="7"/>
    </row>
    <row r="7" spans="2:41" x14ac:dyDescent="0.3">
      <c r="B7" s="7"/>
      <c r="AN7" s="7"/>
      <c r="AO7" s="7"/>
    </row>
    <row r="8" spans="2:41" ht="15" thickBot="1" x14ac:dyDescent="0.35">
      <c r="B8" s="7"/>
      <c r="AN8" s="7"/>
      <c r="AO8" s="7"/>
    </row>
    <row r="9" spans="2:41" ht="15.6" thickTop="1" thickBot="1" x14ac:dyDescent="0.35">
      <c r="B9" s="7"/>
      <c r="C9" s="209" t="s">
        <v>357</v>
      </c>
      <c r="D9" s="233">
        <v>0.24</v>
      </c>
      <c r="AN9" s="7"/>
      <c r="AO9" s="7"/>
    </row>
    <row r="10" spans="2:41" ht="15" thickTop="1" x14ac:dyDescent="0.3">
      <c r="B10" s="7"/>
      <c r="AN10" s="7"/>
      <c r="AO10" s="7"/>
    </row>
    <row r="11" spans="2:41" ht="15" thickBot="1" x14ac:dyDescent="0.35">
      <c r="B11" s="7"/>
      <c r="D11" s="219">
        <f>+'M_Capitale Sociale'!D7</f>
        <v>42766</v>
      </c>
      <c r="E11" s="219">
        <f>+'M_Capitale Sociale'!E7</f>
        <v>42794</v>
      </c>
      <c r="F11" s="219">
        <f>+'M_Capitale Sociale'!F7</f>
        <v>42825</v>
      </c>
      <c r="G11" s="219">
        <f>+'M_Capitale Sociale'!G7</f>
        <v>42855</v>
      </c>
      <c r="H11" s="219">
        <f>+'M_Capitale Sociale'!H7</f>
        <v>42886</v>
      </c>
      <c r="I11" s="219">
        <f>+'M_Capitale Sociale'!I7</f>
        <v>42916</v>
      </c>
      <c r="J11" s="219">
        <f>+'M_Capitale Sociale'!J7</f>
        <v>42947</v>
      </c>
      <c r="K11" s="219">
        <f>+'M_Capitale Sociale'!K7</f>
        <v>42978</v>
      </c>
      <c r="L11" s="219">
        <f>+'M_Capitale Sociale'!L7</f>
        <v>43008</v>
      </c>
      <c r="M11" s="219">
        <f>+'M_Capitale Sociale'!M7</f>
        <v>43039</v>
      </c>
      <c r="N11" s="219">
        <f>+'M_Capitale Sociale'!N7</f>
        <v>43069</v>
      </c>
      <c r="O11" s="219">
        <f>+'M_Capitale Sociale'!O7</f>
        <v>43100</v>
      </c>
      <c r="P11" s="219">
        <f>+'M_Capitale Sociale'!P7</f>
        <v>43131</v>
      </c>
      <c r="Q11" s="219">
        <f>+'M_Capitale Sociale'!Q7</f>
        <v>43159</v>
      </c>
      <c r="R11" s="219">
        <f>+'M_Capitale Sociale'!R7</f>
        <v>43190</v>
      </c>
      <c r="S11" s="219">
        <f>+'M_Capitale Sociale'!S7</f>
        <v>43220</v>
      </c>
      <c r="T11" s="219">
        <f>+'M_Capitale Sociale'!T7</f>
        <v>43251</v>
      </c>
      <c r="U11" s="219">
        <f>+'M_Capitale Sociale'!U7</f>
        <v>43281</v>
      </c>
      <c r="V11" s="219">
        <f>+'M_Capitale Sociale'!V7</f>
        <v>43312</v>
      </c>
      <c r="W11" s="219">
        <f>+'M_Capitale Sociale'!W7</f>
        <v>43343</v>
      </c>
      <c r="X11" s="219">
        <f>+'M_Capitale Sociale'!X7</f>
        <v>43373</v>
      </c>
      <c r="Y11" s="219">
        <f>+'M_Capitale Sociale'!Y7</f>
        <v>43404</v>
      </c>
      <c r="Z11" s="219">
        <f>+'M_Capitale Sociale'!Z7</f>
        <v>43434</v>
      </c>
      <c r="AA11" s="219">
        <f>+'M_Capitale Sociale'!AA7</f>
        <v>43465</v>
      </c>
      <c r="AB11" s="219">
        <f>+'M_Capitale Sociale'!AB7</f>
        <v>43496</v>
      </c>
      <c r="AC11" s="219">
        <f>+'M_Capitale Sociale'!AC7</f>
        <v>43524</v>
      </c>
      <c r="AD11" s="219">
        <f>+'M_Capitale Sociale'!AD7</f>
        <v>43555</v>
      </c>
      <c r="AE11" s="219">
        <f>+'M_Capitale Sociale'!AE7</f>
        <v>43585</v>
      </c>
      <c r="AF11" s="219">
        <f>+'M_Capitale Sociale'!AF7</f>
        <v>43616</v>
      </c>
      <c r="AG11" s="219">
        <f>+'M_Capitale Sociale'!AG7</f>
        <v>43646</v>
      </c>
      <c r="AH11" s="219">
        <f>+'M_Capitale Sociale'!AH7</f>
        <v>43677</v>
      </c>
      <c r="AI11" s="219">
        <f>+'M_Capitale Sociale'!AI7</f>
        <v>43708</v>
      </c>
      <c r="AJ11" s="219">
        <f>+'M_Capitale Sociale'!AJ7</f>
        <v>43738</v>
      </c>
      <c r="AK11" s="219">
        <f>+'M_Capitale Sociale'!AK7</f>
        <v>43769</v>
      </c>
      <c r="AL11" s="219">
        <f>+'M_Capitale Sociale'!AL7</f>
        <v>43799</v>
      </c>
      <c r="AM11" s="219">
        <f>+'M_Capitale Sociale'!AM7</f>
        <v>43830</v>
      </c>
      <c r="AN11" s="7"/>
      <c r="AO11" s="7"/>
    </row>
    <row r="12" spans="2:41" ht="15.6" thickTop="1" thickBot="1" x14ac:dyDescent="0.35">
      <c r="B12" s="7"/>
      <c r="C12" s="209" t="s">
        <v>358</v>
      </c>
      <c r="D12" s="231">
        <f ca="1">+CEm!C75</f>
        <v>-13590.5</v>
      </c>
      <c r="E12" s="231">
        <f ca="1">+CEm!D75</f>
        <v>-7190.8840342172316</v>
      </c>
      <c r="F12" s="231">
        <f ca="1">+CEm!E75</f>
        <v>-7172.4437908788777</v>
      </c>
      <c r="G12" s="231">
        <f ca="1">+CEm!F75</f>
        <v>-7094.5274278613269</v>
      </c>
      <c r="H12" s="231">
        <f ca="1">+CEm!G75</f>
        <v>-7287.5607163563491</v>
      </c>
      <c r="I12" s="231">
        <f ca="1">+CEm!H75</f>
        <v>-7271.6646994826415</v>
      </c>
      <c r="J12" s="231">
        <f ca="1">+CEm!I75</f>
        <v>-7233.3349160125754</v>
      </c>
      <c r="K12" s="231">
        <f ca="1">+CEm!J75</f>
        <v>-7217.6648399736341</v>
      </c>
      <c r="L12" s="231">
        <f ca="1">+CEm!K75</f>
        <v>-7202.0600559181885</v>
      </c>
      <c r="M12" s="231">
        <f ca="1">+CEm!L75</f>
        <v>-7186.520291796307</v>
      </c>
      <c r="N12" s="231">
        <f ca="1">+CEm!M75</f>
        <v>-7171.0452766916005</v>
      </c>
      <c r="O12" s="231">
        <f ca="1">+CEm!N75</f>
        <v>-7155.6347408164966</v>
      </c>
      <c r="P12" s="231">
        <f ca="1">+CEm!O75</f>
        <v>-3232.9684155075392</v>
      </c>
      <c r="Q12" s="231">
        <f ca="1">+CEm!P75</f>
        <v>-3217.0860332207021</v>
      </c>
      <c r="R12" s="231">
        <f ca="1">+CEm!Q75</f>
        <v>-3166.4898275267274</v>
      </c>
      <c r="S12" s="231">
        <f ca="1">+CEm!R75</f>
        <v>-3167.9174393564767</v>
      </c>
      <c r="T12" s="231">
        <f ca="1">+CEm!S75</f>
        <v>-3319.3391028036031</v>
      </c>
      <c r="U12" s="231">
        <f ca="1">+CEm!T75</f>
        <v>-3332.629842653032</v>
      </c>
      <c r="V12" s="231">
        <f ca="1">+CEm!U75</f>
        <v>-3256.0325589127724</v>
      </c>
      <c r="W12" s="231">
        <f ca="1">+CEm!V75</f>
        <v>-3269.5870760284142</v>
      </c>
      <c r="X12" s="231">
        <f ca="1">+CEm!W75</f>
        <v>-4283.0851159894073</v>
      </c>
      <c r="Y12" s="231">
        <f ca="1">+CEm!X75</f>
        <v>-4296.5269141172284</v>
      </c>
      <c r="Z12" s="231">
        <f ca="1">+CEm!Y75</f>
        <v>-4309.9127047528518</v>
      </c>
      <c r="AA12" s="231">
        <f ca="1">+CEm!Z75</f>
        <v>-4304.4784881864043</v>
      </c>
      <c r="AB12" s="231">
        <f ca="1">+CEm!AA75</f>
        <v>-4552.8379472634088</v>
      </c>
      <c r="AC12" s="231">
        <f ca="1">+CEm!AB75</f>
        <v>-4565.5289702609225</v>
      </c>
      <c r="AD12" s="231">
        <f ca="1">+CEm!AC75</f>
        <v>-4513.6615572510291</v>
      </c>
      <c r="AE12" s="231">
        <f ca="1">+CEm!AD75</f>
        <v>-4526.2966452069277</v>
      </c>
      <c r="AF12" s="231">
        <f ca="1">+CEm!AE75</f>
        <v>-4538.8790869630102</v>
      </c>
      <c r="AG12" s="231">
        <f ca="1">+CEm!AF75</f>
        <v>-4551.409101878442</v>
      </c>
      <c r="AH12" s="231">
        <f ca="1">+CEm!AG75</f>
        <v>-4477.0261007703693</v>
      </c>
      <c r="AI12" s="231">
        <f ca="1">+CEm!AH75</f>
        <v>-4489.8138364616034</v>
      </c>
      <c r="AJ12" s="231">
        <f ca="1">+CEm!AI75</f>
        <v>-4502.5482899207918</v>
      </c>
      <c r="AK12" s="231">
        <f ca="1">+CEm!AJ75</f>
        <v>-4515.229683157233</v>
      </c>
      <c r="AL12" s="231">
        <f ca="1">+CEm!AK75</f>
        <v>-4527.8582372551891</v>
      </c>
      <c r="AM12" s="231">
        <f ca="1">+CEm!AL75</f>
        <v>-4516.5089417296422</v>
      </c>
      <c r="AN12" s="7"/>
      <c r="AO12" s="7"/>
    </row>
    <row r="13" spans="2:41" ht="15.6" thickTop="1" thickBot="1" x14ac:dyDescent="0.35">
      <c r="B13" s="7"/>
      <c r="AN13" s="7"/>
      <c r="AO13" s="7"/>
    </row>
    <row r="14" spans="2:41" ht="15.6" thickTop="1" thickBot="1" x14ac:dyDescent="0.35">
      <c r="B14" s="7"/>
      <c r="C14" s="209" t="s">
        <v>275</v>
      </c>
      <c r="D14" s="231">
        <f>+M_Investimenti!F143+M_Leasing!D61</f>
        <v>0</v>
      </c>
      <c r="E14" s="231">
        <f>+M_Investimenti!G143+M_Leasing!E61</f>
        <v>0</v>
      </c>
      <c r="F14" s="231">
        <f>+M_Investimenti!H143+M_Leasing!F61</f>
        <v>1.6666666666666666E-2</v>
      </c>
      <c r="G14" s="231">
        <f>+M_Investimenti!I143+M_Leasing!G61</f>
        <v>1.6666666666666666E-2</v>
      </c>
      <c r="H14" s="231">
        <f>+M_Investimenti!J143+M_Leasing!H61</f>
        <v>1.6666666666666666E-2</v>
      </c>
      <c r="I14" s="231">
        <f>+M_Investimenti!K143+M_Leasing!I61</f>
        <v>1.6666666666666666E-2</v>
      </c>
      <c r="J14" s="231">
        <f>+M_Investimenti!L143+M_Leasing!J61</f>
        <v>1.6666666666666666E-2</v>
      </c>
      <c r="K14" s="231">
        <f>+M_Investimenti!M143+M_Leasing!K61</f>
        <v>1.6666666666666666E-2</v>
      </c>
      <c r="L14" s="231">
        <f>+M_Investimenti!N143+M_Leasing!L61</f>
        <v>1.6666666666666666E-2</v>
      </c>
      <c r="M14" s="231">
        <f>+M_Investimenti!O143+M_Leasing!M61</f>
        <v>1.6666666666666666E-2</v>
      </c>
      <c r="N14" s="231">
        <f>+M_Investimenti!P143+M_Leasing!N61</f>
        <v>1.6666666666666666E-2</v>
      </c>
      <c r="O14" s="231">
        <f>+M_Investimenti!Q143+M_Leasing!O61</f>
        <v>1.6666666666666666E-2</v>
      </c>
      <c r="P14" s="231">
        <f>+M_Investimenti!R143+M_Leasing!P61</f>
        <v>1.6666666666666666E-2</v>
      </c>
      <c r="Q14" s="231">
        <f>+M_Investimenti!S143+M_Leasing!Q61</f>
        <v>1.6666666666666666E-2</v>
      </c>
      <c r="R14" s="231">
        <f>+M_Investimenti!T143+M_Leasing!R61</f>
        <v>1.6666666666666666E-2</v>
      </c>
      <c r="S14" s="231">
        <f>+M_Investimenti!U143+M_Leasing!S61</f>
        <v>1.6666666666666666E-2</v>
      </c>
      <c r="T14" s="231">
        <f>+M_Investimenti!V143+M_Leasing!T61</f>
        <v>1.6666666666666666E-2</v>
      </c>
      <c r="U14" s="231">
        <f>+M_Investimenti!W143+M_Leasing!U61</f>
        <v>1.6666666666666666E-2</v>
      </c>
      <c r="V14" s="231">
        <f>+M_Investimenti!X143+M_Leasing!V61</f>
        <v>1.6666666666666666E-2</v>
      </c>
      <c r="W14" s="231">
        <f>+M_Investimenti!Y143+M_Leasing!W61</f>
        <v>1.6666666666666666E-2</v>
      </c>
      <c r="X14" s="231">
        <f>+M_Investimenti!Z143+M_Leasing!X61</f>
        <v>1.6666666666666666E-2</v>
      </c>
      <c r="Y14" s="231">
        <f>+M_Investimenti!AA143+M_Leasing!Y61</f>
        <v>1.6666666666666666E-2</v>
      </c>
      <c r="Z14" s="231">
        <f>+M_Investimenti!AB143+M_Leasing!Z61</f>
        <v>1.6666666666666666E-2</v>
      </c>
      <c r="AA14" s="231">
        <f>+M_Investimenti!AC143+M_Leasing!AA61</f>
        <v>1.6666666666666666E-2</v>
      </c>
      <c r="AB14" s="231">
        <f>+M_Investimenti!AD143+M_Leasing!AB61</f>
        <v>1.6666666666666666E-2</v>
      </c>
      <c r="AC14" s="231">
        <f>+M_Investimenti!AE143+M_Leasing!AC61</f>
        <v>1.6666666666666666E-2</v>
      </c>
      <c r="AD14" s="231">
        <f>+M_Investimenti!AF143+M_Leasing!AD61</f>
        <v>1.6666666666666666E-2</v>
      </c>
      <c r="AE14" s="231">
        <f>+M_Investimenti!AG143+M_Leasing!AE61</f>
        <v>1.6666666666666666E-2</v>
      </c>
      <c r="AF14" s="231">
        <f>+M_Investimenti!AH143+M_Leasing!AF61</f>
        <v>1.6666666666666666E-2</v>
      </c>
      <c r="AG14" s="231">
        <f>+M_Investimenti!AI143+M_Leasing!AG61</f>
        <v>1.6666666666666666E-2</v>
      </c>
      <c r="AH14" s="231">
        <f>+M_Investimenti!AJ143+M_Leasing!AH61</f>
        <v>1.6666666666666666E-2</v>
      </c>
      <c r="AI14" s="231">
        <f>+M_Investimenti!AK143+M_Leasing!AI61</f>
        <v>1.6666666666666666E-2</v>
      </c>
      <c r="AJ14" s="231">
        <f>+M_Investimenti!AL143+M_Leasing!AJ61</f>
        <v>1.6666666666666666E-2</v>
      </c>
      <c r="AK14" s="231">
        <f>+M_Investimenti!AM143+M_Leasing!AK61</f>
        <v>1.6666666666666666E-2</v>
      </c>
      <c r="AL14" s="231">
        <f>+M_Investimenti!AN143+M_Leasing!AL61</f>
        <v>1.6666666666666666E-2</v>
      </c>
      <c r="AM14" s="231">
        <f>+M_Investimenti!AO143+M_Leasing!AM61</f>
        <v>1.6666666666666666E-2</v>
      </c>
      <c r="AN14" s="7"/>
      <c r="AO14" s="7"/>
    </row>
    <row r="15" spans="2:41" ht="15.6" thickTop="1" thickBot="1" x14ac:dyDescent="0.35">
      <c r="B15" s="7"/>
      <c r="AN15" s="7"/>
      <c r="AO15" s="7"/>
    </row>
    <row r="16" spans="2:41" ht="15.6" thickTop="1" thickBot="1" x14ac:dyDescent="0.35">
      <c r="B16" s="7"/>
      <c r="C16" s="209" t="s">
        <v>359</v>
      </c>
      <c r="D16" s="231">
        <f ca="1">+D12+D14</f>
        <v>-13590.5</v>
      </c>
      <c r="E16" s="231">
        <f t="shared" ref="E16:AM16" ca="1" si="0">+E12+E14</f>
        <v>-7190.8840342172316</v>
      </c>
      <c r="F16" s="231">
        <f t="shared" ca="1" si="0"/>
        <v>-7172.4271242122113</v>
      </c>
      <c r="G16" s="231">
        <f t="shared" ca="1" si="0"/>
        <v>-7094.5107611946605</v>
      </c>
      <c r="H16" s="231">
        <f t="shared" ca="1" si="0"/>
        <v>-7287.5440496896827</v>
      </c>
      <c r="I16" s="231">
        <f t="shared" ca="1" si="0"/>
        <v>-7271.6480328159751</v>
      </c>
      <c r="J16" s="231">
        <f t="shared" ca="1" si="0"/>
        <v>-7233.318249345909</v>
      </c>
      <c r="K16" s="231">
        <f t="shared" ca="1" si="0"/>
        <v>-7217.6481733069677</v>
      </c>
      <c r="L16" s="231">
        <f t="shared" ca="1" si="0"/>
        <v>-7202.0433892515221</v>
      </c>
      <c r="M16" s="231">
        <f t="shared" ca="1" si="0"/>
        <v>-7186.5036251296406</v>
      </c>
      <c r="N16" s="231">
        <f t="shared" ca="1" si="0"/>
        <v>-7171.0286100249341</v>
      </c>
      <c r="O16" s="231">
        <f t="shared" ca="1" si="0"/>
        <v>-7155.6180741498301</v>
      </c>
      <c r="P16" s="231">
        <f t="shared" ca="1" si="0"/>
        <v>-3232.9517488408724</v>
      </c>
      <c r="Q16" s="231">
        <f t="shared" ca="1" si="0"/>
        <v>-3217.0693665540352</v>
      </c>
      <c r="R16" s="231">
        <f t="shared" ca="1" si="0"/>
        <v>-3166.4731608600605</v>
      </c>
      <c r="S16" s="231">
        <f t="shared" ca="1" si="0"/>
        <v>-3167.9007726898099</v>
      </c>
      <c r="T16" s="231">
        <f t="shared" ca="1" si="0"/>
        <v>-3319.3224361369362</v>
      </c>
      <c r="U16" s="231">
        <f t="shared" ca="1" si="0"/>
        <v>-3332.6131759863651</v>
      </c>
      <c r="V16" s="231">
        <f t="shared" ca="1" si="0"/>
        <v>-3256.0158922461055</v>
      </c>
      <c r="W16" s="231">
        <f t="shared" ca="1" si="0"/>
        <v>-3269.5704093617474</v>
      </c>
      <c r="X16" s="231">
        <f t="shared" ca="1" si="0"/>
        <v>-4283.0684493227409</v>
      </c>
      <c r="Y16" s="231">
        <f t="shared" ca="1" si="0"/>
        <v>-4296.510247450562</v>
      </c>
      <c r="Z16" s="231">
        <f t="shared" ca="1" si="0"/>
        <v>-4309.8960380861854</v>
      </c>
      <c r="AA16" s="231">
        <f t="shared" ca="1" si="0"/>
        <v>-4304.4618215197379</v>
      </c>
      <c r="AB16" s="231">
        <f t="shared" ca="1" si="0"/>
        <v>-4552.8212805967423</v>
      </c>
      <c r="AC16" s="231">
        <f t="shared" ca="1" si="0"/>
        <v>-4565.5123035942561</v>
      </c>
      <c r="AD16" s="231">
        <f t="shared" ca="1" si="0"/>
        <v>-4513.6448905843627</v>
      </c>
      <c r="AE16" s="231">
        <f t="shared" ca="1" si="0"/>
        <v>-4526.2799785402613</v>
      </c>
      <c r="AF16" s="231">
        <f t="shared" ca="1" si="0"/>
        <v>-4538.8624202963438</v>
      </c>
      <c r="AG16" s="231">
        <f t="shared" ca="1" si="0"/>
        <v>-4551.3924352117756</v>
      </c>
      <c r="AH16" s="231">
        <f t="shared" ca="1" si="0"/>
        <v>-4477.0094341037029</v>
      </c>
      <c r="AI16" s="231">
        <f t="shared" ca="1" si="0"/>
        <v>-4489.797169794937</v>
      </c>
      <c r="AJ16" s="231">
        <f t="shared" ca="1" si="0"/>
        <v>-4502.5316232541254</v>
      </c>
      <c r="AK16" s="231">
        <f t="shared" ca="1" si="0"/>
        <v>-4515.2130164905666</v>
      </c>
      <c r="AL16" s="231">
        <f t="shared" ca="1" si="0"/>
        <v>-4527.8415705885227</v>
      </c>
      <c r="AM16" s="231">
        <f t="shared" ca="1" si="0"/>
        <v>-4516.4922750629758</v>
      </c>
      <c r="AN16" s="7"/>
      <c r="AO16" s="7"/>
    </row>
    <row r="17" spans="2:41" ht="15.6" thickTop="1" thickBot="1" x14ac:dyDescent="0.35">
      <c r="B17" s="7"/>
      <c r="AN17" s="7"/>
      <c r="AO17" s="7"/>
    </row>
    <row r="18" spans="2:41" ht="15.6" thickTop="1" thickBot="1" x14ac:dyDescent="0.35">
      <c r="B18" s="7"/>
      <c r="C18" s="209" t="s">
        <v>360</v>
      </c>
      <c r="O18" s="231">
        <f ca="1">+SUM(D16:O16)</f>
        <v>-92773.674123338569</v>
      </c>
      <c r="AA18" s="231">
        <f ca="1">+IF(AND(O18&lt;0,SUM(P16:AA16)&gt;0),SUM(D16:AA16),SUM(P16:AA16))</f>
        <v>-43155.853519055156</v>
      </c>
      <c r="AM18" s="231">
        <f ca="1">+IF(AND(AA18&lt;0,SUM(AB16:AM16)),SUM(D16:AM16),SUM(AB16:AM16))</f>
        <v>-190206.92604051236</v>
      </c>
      <c r="AN18" s="7"/>
      <c r="AO18" s="7"/>
    </row>
    <row r="19" spans="2:41" ht="15.6" thickTop="1" thickBot="1" x14ac:dyDescent="0.35">
      <c r="B19" s="7"/>
      <c r="AN19" s="7"/>
      <c r="AO19" s="7"/>
    </row>
    <row r="20" spans="2:41" ht="15.6" thickTop="1" thickBot="1" x14ac:dyDescent="0.35">
      <c r="B20" s="7"/>
      <c r="C20" s="209" t="s">
        <v>361</v>
      </c>
      <c r="O20" s="231">
        <f ca="1">+IF(O18&gt;0,O18*$D$9,0)</f>
        <v>0</v>
      </c>
      <c r="AA20" s="231">
        <f ca="1">+IF(AA18&gt;0,AA18*$D$9,0)</f>
        <v>0</v>
      </c>
      <c r="AM20" s="231">
        <f ca="1">+IF(AM18&gt;0,AM18*$D$9,0)</f>
        <v>0</v>
      </c>
      <c r="AN20" s="7"/>
      <c r="AO20" s="7"/>
    </row>
    <row r="21" spans="2:41" ht="15.6" thickTop="1" thickBot="1" x14ac:dyDescent="0.35">
      <c r="B21" s="7"/>
      <c r="AN21" s="7"/>
      <c r="AO21" s="7"/>
    </row>
    <row r="22" spans="2:41" ht="15.6" thickTop="1" thickBot="1" x14ac:dyDescent="0.35">
      <c r="B22" s="7"/>
      <c r="C22" s="209" t="s">
        <v>362</v>
      </c>
      <c r="U22" s="231">
        <f ca="1">+O20</f>
        <v>0</v>
      </c>
      <c r="AG22" s="231">
        <f ca="1">+AA20-U23-Z24</f>
        <v>0</v>
      </c>
      <c r="AN22" s="7"/>
      <c r="AO22" s="7"/>
    </row>
    <row r="23" spans="2:41" ht="15.6" thickTop="1" thickBot="1" x14ac:dyDescent="0.35">
      <c r="B23" s="7"/>
      <c r="C23" s="209" t="s">
        <v>363</v>
      </c>
      <c r="U23" s="231">
        <f ca="1">+O20*0.4</f>
        <v>0</v>
      </c>
      <c r="AG23" s="231">
        <f ca="1">+AA20*0.4</f>
        <v>0</v>
      </c>
      <c r="AN23" s="7"/>
      <c r="AO23" s="7"/>
    </row>
    <row r="24" spans="2:41" ht="15.6" thickTop="1" thickBot="1" x14ac:dyDescent="0.35">
      <c r="B24" s="7"/>
      <c r="C24" s="209" t="s">
        <v>364</v>
      </c>
      <c r="Z24" s="231">
        <f ca="1">+O20*0.6</f>
        <v>0</v>
      </c>
      <c r="AL24" s="231">
        <f ca="1">+AA20*0.6</f>
        <v>0</v>
      </c>
      <c r="AN24" s="7"/>
      <c r="AO24" s="7"/>
    </row>
    <row r="25" spans="2:41" ht="15.6" thickTop="1" thickBot="1" x14ac:dyDescent="0.35">
      <c r="B25" s="7"/>
      <c r="C25" s="209" t="s">
        <v>365</v>
      </c>
      <c r="D25" s="231">
        <f>+SUM(D22:D24)</f>
        <v>0</v>
      </c>
      <c r="E25" s="231">
        <f t="shared" ref="E25:AM25" si="1">+SUM(E22:E24)</f>
        <v>0</v>
      </c>
      <c r="F25" s="231">
        <f t="shared" si="1"/>
        <v>0</v>
      </c>
      <c r="G25" s="231">
        <f t="shared" si="1"/>
        <v>0</v>
      </c>
      <c r="H25" s="231">
        <f t="shared" si="1"/>
        <v>0</v>
      </c>
      <c r="I25" s="231">
        <f t="shared" si="1"/>
        <v>0</v>
      </c>
      <c r="J25" s="231">
        <f t="shared" si="1"/>
        <v>0</v>
      </c>
      <c r="K25" s="231">
        <f t="shared" si="1"/>
        <v>0</v>
      </c>
      <c r="L25" s="231">
        <f t="shared" si="1"/>
        <v>0</v>
      </c>
      <c r="M25" s="231">
        <f t="shared" si="1"/>
        <v>0</v>
      </c>
      <c r="N25" s="231">
        <f t="shared" si="1"/>
        <v>0</v>
      </c>
      <c r="O25" s="231">
        <f t="shared" si="1"/>
        <v>0</v>
      </c>
      <c r="P25" s="231">
        <f t="shared" si="1"/>
        <v>0</v>
      </c>
      <c r="Q25" s="231">
        <f t="shared" si="1"/>
        <v>0</v>
      </c>
      <c r="R25" s="231">
        <f t="shared" si="1"/>
        <v>0</v>
      </c>
      <c r="S25" s="231">
        <f t="shared" si="1"/>
        <v>0</v>
      </c>
      <c r="T25" s="231">
        <f t="shared" si="1"/>
        <v>0</v>
      </c>
      <c r="U25" s="231">
        <f t="shared" ca="1" si="1"/>
        <v>0</v>
      </c>
      <c r="V25" s="231">
        <f t="shared" si="1"/>
        <v>0</v>
      </c>
      <c r="W25" s="231">
        <f t="shared" si="1"/>
        <v>0</v>
      </c>
      <c r="X25" s="231">
        <f t="shared" si="1"/>
        <v>0</v>
      </c>
      <c r="Y25" s="231">
        <f t="shared" si="1"/>
        <v>0</v>
      </c>
      <c r="Z25" s="231">
        <f t="shared" ca="1" si="1"/>
        <v>0</v>
      </c>
      <c r="AA25" s="231">
        <f t="shared" si="1"/>
        <v>0</v>
      </c>
      <c r="AB25" s="231">
        <f t="shared" si="1"/>
        <v>0</v>
      </c>
      <c r="AC25" s="231">
        <f t="shared" si="1"/>
        <v>0</v>
      </c>
      <c r="AD25" s="231">
        <f t="shared" si="1"/>
        <v>0</v>
      </c>
      <c r="AE25" s="231">
        <f t="shared" si="1"/>
        <v>0</v>
      </c>
      <c r="AF25" s="231">
        <f t="shared" si="1"/>
        <v>0</v>
      </c>
      <c r="AG25" s="231">
        <f t="shared" ca="1" si="1"/>
        <v>0</v>
      </c>
      <c r="AH25" s="231">
        <f t="shared" si="1"/>
        <v>0</v>
      </c>
      <c r="AI25" s="231">
        <f t="shared" si="1"/>
        <v>0</v>
      </c>
      <c r="AJ25" s="231">
        <f t="shared" si="1"/>
        <v>0</v>
      </c>
      <c r="AK25" s="231">
        <f t="shared" si="1"/>
        <v>0</v>
      </c>
      <c r="AL25" s="231">
        <f t="shared" ca="1" si="1"/>
        <v>0</v>
      </c>
      <c r="AM25" s="231">
        <f t="shared" si="1"/>
        <v>0</v>
      </c>
      <c r="AN25" s="7"/>
      <c r="AO25" s="7"/>
    </row>
    <row r="26" spans="2:41" ht="15.6" thickTop="1" thickBot="1" x14ac:dyDescent="0.35">
      <c r="B26" s="7"/>
      <c r="AN26" s="7"/>
      <c r="AO26" s="7"/>
    </row>
    <row r="27" spans="2:41" ht="15.6" thickTop="1" thickBot="1" x14ac:dyDescent="0.35">
      <c r="B27" s="7"/>
      <c r="C27" s="209" t="s">
        <v>366</v>
      </c>
      <c r="D27" s="231">
        <f>+IF(D18-D25&gt;0,D18-D25,0)</f>
        <v>0</v>
      </c>
      <c r="E27" s="231">
        <f>+IF(SUM($D20:E20)-SUM($D25:E25)&gt;0,SUM($D20:E20)-SUM($D25:E25),0)</f>
        <v>0</v>
      </c>
      <c r="F27" s="231">
        <f>+IF(SUM($D20:F20)-SUM($D25:F25)&gt;0,SUM($D20:F20)-SUM($D25:F25),0)</f>
        <v>0</v>
      </c>
      <c r="G27" s="231">
        <f>+IF(SUM($D20:G20)-SUM($D25:G25)&gt;0,SUM($D20:G20)-SUM($D25:G25),0)</f>
        <v>0</v>
      </c>
      <c r="H27" s="231">
        <f>+IF(SUM($D20:H20)-SUM($D25:H25)&gt;0,SUM($D20:H20)-SUM($D25:H25),0)</f>
        <v>0</v>
      </c>
      <c r="I27" s="231">
        <f>+IF(SUM($D20:I20)-SUM($D25:I25)&gt;0,SUM($D20:I20)-SUM($D25:I25),0)</f>
        <v>0</v>
      </c>
      <c r="J27" s="231">
        <f>+IF(SUM($D20:J20)-SUM($D25:J25)&gt;0,SUM($D20:J20)-SUM($D25:J25),0)</f>
        <v>0</v>
      </c>
      <c r="K27" s="231">
        <f>+IF(SUM($D20:K20)-SUM($D25:K25)&gt;0,SUM($D20:K20)-SUM($D25:K25),0)</f>
        <v>0</v>
      </c>
      <c r="L27" s="231">
        <f>+IF(SUM($D20:L20)-SUM($D25:L25)&gt;0,SUM($D20:L20)-SUM($D25:L25),0)</f>
        <v>0</v>
      </c>
      <c r="M27" s="231">
        <f>+IF(SUM($D20:M20)-SUM($D25:M25)&gt;0,SUM($D20:M20)-SUM($D25:M25),0)</f>
        <v>0</v>
      </c>
      <c r="N27" s="231">
        <f>+IF(SUM($D20:N20)-SUM($D25:N25)&gt;0,SUM($D20:N20)-SUM($D25:N25),0)</f>
        <v>0</v>
      </c>
      <c r="O27" s="231">
        <f ca="1">+IF(SUM($D20:O20)-SUM($D25:O25)&gt;0,SUM($D20:O20)-SUM($D25:O25),0)</f>
        <v>0</v>
      </c>
      <c r="P27" s="231">
        <f ca="1">+IF(SUM($D20:P20)-SUM($D25:P25)&gt;0,SUM($D20:P20)-SUM($D25:P25),0)</f>
        <v>0</v>
      </c>
      <c r="Q27" s="231">
        <f ca="1">+IF(SUM($D20:Q20)-SUM($D25:Q25)&gt;0,SUM($D20:Q20)-SUM($D25:Q25),0)</f>
        <v>0</v>
      </c>
      <c r="R27" s="231">
        <f ca="1">+IF(SUM($D20:R20)-SUM($D25:R25)&gt;0,SUM($D20:R20)-SUM($D25:R25),0)</f>
        <v>0</v>
      </c>
      <c r="S27" s="231">
        <f ca="1">+IF(SUM($D20:S20)-SUM($D25:S25)&gt;0,SUM($D20:S20)-SUM($D25:S25),0)</f>
        <v>0</v>
      </c>
      <c r="T27" s="231">
        <f ca="1">+IF(SUM($D20:T20)-SUM($D25:T25)&gt;0,SUM($D20:T20)-SUM($D25:T25),0)</f>
        <v>0</v>
      </c>
      <c r="U27" s="231">
        <f ca="1">+IF(SUM($D20:U20)-SUM($D25:U25)&gt;0,SUM($D20:U20)-SUM($D25:U25),0)</f>
        <v>0</v>
      </c>
      <c r="V27" s="231">
        <f ca="1">+IF(SUM($D20:V20)-SUM($D25:V25)&gt;0,SUM($D20:V20)-SUM($D25:V25),0)</f>
        <v>0</v>
      </c>
      <c r="W27" s="231">
        <f ca="1">+IF(SUM($D20:W20)-SUM($D25:W25)&gt;0,SUM($D20:W20)-SUM($D25:W25),0)</f>
        <v>0</v>
      </c>
      <c r="X27" s="231">
        <f ca="1">+IF(SUM($D20:X20)-SUM($D25:X25)&gt;0,SUM($D20:X20)-SUM($D25:X25),0)</f>
        <v>0</v>
      </c>
      <c r="Y27" s="231">
        <f ca="1">+IF(SUM($D20:Y20)-SUM($D25:Y25)&gt;0,SUM($D20:Y20)-SUM($D25:Y25),0)</f>
        <v>0</v>
      </c>
      <c r="Z27" s="231">
        <f ca="1">+IF(SUM($D20:Z20)-SUM($D25:Z25)&gt;0,SUM($D20:Z20)-SUM($D25:Z25),0)</f>
        <v>0</v>
      </c>
      <c r="AA27" s="231">
        <f ca="1">+IF(SUM($D20:AA20)-SUM($D25:AA25)&gt;0,SUM($D20:AA20)-SUM($D25:AA25),0)</f>
        <v>0</v>
      </c>
      <c r="AB27" s="231">
        <f ca="1">+IF(SUM($D20:AB20)-SUM($D25:AB25)&gt;0,SUM($D20:AB20)-SUM($D25:AB25),0)</f>
        <v>0</v>
      </c>
      <c r="AC27" s="231">
        <f ca="1">+IF(SUM($D20:AC20)-SUM($D25:AC25)&gt;0,SUM($D20:AC20)-SUM($D25:AC25),0)</f>
        <v>0</v>
      </c>
      <c r="AD27" s="231">
        <f ca="1">+IF(SUM($D20:AD20)-SUM($D25:AD25)&gt;0,SUM($D20:AD20)-SUM($D25:AD25),0)</f>
        <v>0</v>
      </c>
      <c r="AE27" s="231">
        <f ca="1">+IF(SUM($D20:AE20)-SUM($D25:AE25)&gt;0,SUM($D20:AE20)-SUM($D25:AE25),0)</f>
        <v>0</v>
      </c>
      <c r="AF27" s="231">
        <f ca="1">+IF(SUM($D20:AF20)-SUM($D25:AF25)&gt;0,SUM($D20:AF20)-SUM($D25:AF25),0)</f>
        <v>0</v>
      </c>
      <c r="AG27" s="231">
        <f ca="1">+IF(SUM($D20:AG20)-SUM($D25:AG25)&gt;0,SUM($D20:AG20)-SUM($D25:AG25),0)</f>
        <v>0</v>
      </c>
      <c r="AH27" s="231">
        <f ca="1">+IF(SUM($D20:AH20)-SUM($D25:AH25)&gt;0,SUM($D20:AH20)-SUM($D25:AH25),0)</f>
        <v>0</v>
      </c>
      <c r="AI27" s="231">
        <f ca="1">+IF(SUM($D20:AI20)-SUM($D25:AI25)&gt;0,SUM($D20:AI20)-SUM($D25:AI25),0)</f>
        <v>0</v>
      </c>
      <c r="AJ27" s="231">
        <f ca="1">+IF(SUM($D20:AJ20)-SUM($D25:AJ25)&gt;0,SUM($D20:AJ20)-SUM($D25:AJ25),0)</f>
        <v>0</v>
      </c>
      <c r="AK27" s="231">
        <f ca="1">+IF(SUM($D20:AK20)-SUM($D25:AK25)&gt;0,SUM($D20:AK20)-SUM($D25:AK25),0)</f>
        <v>0</v>
      </c>
      <c r="AL27" s="231">
        <f ca="1">+IF(SUM($D20:AL20)-SUM($D25:AL25)&gt;0,SUM($D20:AL20)-SUM($D25:AL25),0)</f>
        <v>0</v>
      </c>
      <c r="AM27" s="231">
        <f ca="1">+IF(SUM($D20:AM20)-SUM($D25:AM25)&gt;0,SUM($D20:AM20)-SUM($D25:AM25),0)</f>
        <v>0</v>
      </c>
      <c r="AN27" s="7"/>
      <c r="AO27" s="7"/>
    </row>
    <row r="28" spans="2:41" ht="15.6" thickTop="1" thickBot="1" x14ac:dyDescent="0.35">
      <c r="B28" s="7"/>
      <c r="C28" s="209" t="s">
        <v>367</v>
      </c>
      <c r="D28" s="231">
        <f>+IF(D18-D25&lt;0,D25-D18,0)</f>
        <v>0</v>
      </c>
      <c r="E28" s="231">
        <f>+IF(SUM($D20:E20)-SUM($D25:E25)&lt;0,SUM($D25:E25)-SUM($D20:E20),0)</f>
        <v>0</v>
      </c>
      <c r="F28" s="231">
        <f>+IF(SUM($D20:F20)-SUM($D25:F25)&lt;0,SUM($D25:F25)-SUM($D20:F20),0)</f>
        <v>0</v>
      </c>
      <c r="G28" s="231">
        <f>+IF(SUM($D20:G20)-SUM($D25:G25)&lt;0,SUM($D25:G25)-SUM($D20:G20),0)</f>
        <v>0</v>
      </c>
      <c r="H28" s="231">
        <f>+IF(SUM($D20:H20)-SUM($D25:H25)&lt;0,SUM($D25:H25)-SUM($D20:H20),0)</f>
        <v>0</v>
      </c>
      <c r="I28" s="231">
        <f>+IF(SUM($D20:I20)-SUM($D25:I25)&lt;0,SUM($D25:I25)-SUM($D20:I20),0)</f>
        <v>0</v>
      </c>
      <c r="J28" s="231">
        <f>+IF(SUM($D20:J20)-SUM($D25:J25)&lt;0,SUM($D25:J25)-SUM($D20:J20),0)</f>
        <v>0</v>
      </c>
      <c r="K28" s="231">
        <f>+IF(SUM($D20:K20)-SUM($D25:K25)&lt;0,SUM($D25:K25)-SUM($D20:K20),0)</f>
        <v>0</v>
      </c>
      <c r="L28" s="231">
        <f>+IF(SUM($D20:L20)-SUM($D25:L25)&lt;0,SUM($D25:L25)-SUM($D20:L20),0)</f>
        <v>0</v>
      </c>
      <c r="M28" s="231">
        <f>+IF(SUM($D20:M20)-SUM($D25:M25)&lt;0,SUM($D25:M25)-SUM($D20:M20),0)</f>
        <v>0</v>
      </c>
      <c r="N28" s="231">
        <f>+IF(SUM($D20:N20)-SUM($D25:N25)&lt;0,SUM($D25:N25)-SUM($D20:N20),0)</f>
        <v>0</v>
      </c>
      <c r="O28" s="231">
        <f ca="1">+IF(SUM($D20:O20)-SUM($D25:O25)&lt;0,SUM($D25:O25)-SUM($D20:O20),0)</f>
        <v>0</v>
      </c>
      <c r="P28" s="231">
        <f ca="1">+IF(SUM($D20:P20)-SUM($D25:P25)&lt;0,SUM($D25:P25)-SUM($D20:P20),0)</f>
        <v>0</v>
      </c>
      <c r="Q28" s="231">
        <f ca="1">+IF(SUM($D20:Q20)-SUM($D25:Q25)&lt;0,SUM($D25:Q25)-SUM($D20:Q20),0)</f>
        <v>0</v>
      </c>
      <c r="R28" s="231">
        <f ca="1">+IF(SUM($D20:R20)-SUM($D25:R25)&lt;0,SUM($D25:R25)-SUM($D20:R20),0)</f>
        <v>0</v>
      </c>
      <c r="S28" s="231">
        <f ca="1">+IF(SUM($D20:S20)-SUM($D25:S25)&lt;0,SUM($D25:S25)-SUM($D20:S20),0)</f>
        <v>0</v>
      </c>
      <c r="T28" s="231">
        <f ca="1">+IF(SUM($D20:T20)-SUM($D25:T25)&lt;0,SUM($D25:T25)-SUM($D20:T20),0)</f>
        <v>0</v>
      </c>
      <c r="U28" s="231">
        <f ca="1">+IF(SUM($D20:U20)-SUM($D25:U25)&lt;0,SUM($D25:U25)-SUM($D20:U20),0)</f>
        <v>0</v>
      </c>
      <c r="V28" s="231">
        <f ca="1">+IF(SUM($D20:V20)-SUM($D25:V25)&lt;0,SUM($D25:V25)-SUM($D20:V20),0)</f>
        <v>0</v>
      </c>
      <c r="W28" s="231">
        <f ca="1">+IF(SUM($D20:W20)-SUM($D25:W25)&lt;0,SUM($D25:W25)-SUM($D20:W20),0)</f>
        <v>0</v>
      </c>
      <c r="X28" s="231">
        <f ca="1">+IF(SUM($D20:X20)-SUM($D25:X25)&lt;0,SUM($D25:X25)-SUM($D20:X20),0)</f>
        <v>0</v>
      </c>
      <c r="Y28" s="231">
        <f ca="1">+IF(SUM($D20:Y20)-SUM($D25:Y25)&lt;0,SUM($D25:Y25)-SUM($D20:Y20),0)</f>
        <v>0</v>
      </c>
      <c r="Z28" s="231">
        <f ca="1">+IF(SUM($D20:Z20)-SUM($D25:Z25)&lt;0,SUM($D25:Z25)-SUM($D20:Z20),0)</f>
        <v>0</v>
      </c>
      <c r="AA28" s="231">
        <f ca="1">+IF(SUM($D20:AA20)-SUM($D25:AA25)&lt;0,SUM($D25:AA25)-SUM($D20:AA20),0)</f>
        <v>0</v>
      </c>
      <c r="AB28" s="231">
        <f ca="1">+IF(SUM($D20:AB20)-SUM($D25:AB25)&lt;0,SUM($D25:AB25)-SUM($D20:AB20),0)</f>
        <v>0</v>
      </c>
      <c r="AC28" s="231">
        <f ca="1">+IF(SUM($D20:AC20)-SUM($D25:AC25)&lt;0,SUM($D25:AC25)-SUM($D20:AC20),0)</f>
        <v>0</v>
      </c>
      <c r="AD28" s="231">
        <f ca="1">+IF(SUM($D20:AD20)-SUM($D25:AD25)&lt;0,SUM($D25:AD25)-SUM($D20:AD20),0)</f>
        <v>0</v>
      </c>
      <c r="AE28" s="231">
        <f ca="1">+IF(SUM($D20:AE20)-SUM($D25:AE25)&lt;0,SUM($D25:AE25)-SUM($D20:AE20),0)</f>
        <v>0</v>
      </c>
      <c r="AF28" s="231">
        <f ca="1">+IF(SUM($D20:AF20)-SUM($D25:AF25)&lt;0,SUM($D25:AF25)-SUM($D20:AF20),0)</f>
        <v>0</v>
      </c>
      <c r="AG28" s="231">
        <f ca="1">+IF(SUM($D20:AG20)-SUM($D25:AG25)&lt;0,SUM($D25:AG25)-SUM($D20:AG20),0)</f>
        <v>0</v>
      </c>
      <c r="AH28" s="231">
        <f ca="1">+IF(SUM($D20:AH20)-SUM($D25:AH25)&lt;0,SUM($D25:AH25)-SUM($D20:AH20),0)</f>
        <v>0</v>
      </c>
      <c r="AI28" s="231">
        <f ca="1">+IF(SUM($D20:AI20)-SUM($D25:AI25)&lt;0,SUM($D25:AI25)-SUM($D20:AI20),0)</f>
        <v>0</v>
      </c>
      <c r="AJ28" s="231">
        <f ca="1">+IF(SUM($D20:AJ20)-SUM($D25:AJ25)&lt;0,SUM($D25:AJ25)-SUM($D20:AJ20),0)</f>
        <v>0</v>
      </c>
      <c r="AK28" s="231">
        <f ca="1">+IF(SUM($D20:AK20)-SUM($D25:AK25)&lt;0,SUM($D25:AK25)-SUM($D20:AK20),0)</f>
        <v>0</v>
      </c>
      <c r="AL28" s="231">
        <f ca="1">+IF(SUM($D20:AL20)-SUM($D25:AL25)&lt;0,SUM($D25:AL25)-SUM($D20:AL20),0)</f>
        <v>0</v>
      </c>
      <c r="AM28" s="231">
        <f ca="1">+IF(SUM($D20:AM20)-SUM($D25:AM25)&lt;0,SUM($D25:AM25)-SUM($D20:AM20),0)</f>
        <v>0</v>
      </c>
      <c r="AN28" s="7"/>
      <c r="AO28" s="7"/>
    </row>
    <row r="29" spans="2:41" ht="15.6" thickTop="1" thickBot="1" x14ac:dyDescent="0.35">
      <c r="B29" s="7"/>
      <c r="AN29" s="7"/>
      <c r="AO29" s="7"/>
    </row>
    <row r="30" spans="2:41" ht="15.6" thickTop="1" thickBot="1" x14ac:dyDescent="0.35">
      <c r="B30" s="7"/>
      <c r="C30" s="209" t="s">
        <v>368</v>
      </c>
      <c r="D30" s="231">
        <f>+D27</f>
        <v>0</v>
      </c>
      <c r="E30" s="231">
        <f>+E27-D27</f>
        <v>0</v>
      </c>
      <c r="F30" s="231">
        <f t="shared" ref="F30:N30" si="2">+F27-E27</f>
        <v>0</v>
      </c>
      <c r="G30" s="231">
        <f t="shared" si="2"/>
        <v>0</v>
      </c>
      <c r="H30" s="231">
        <f t="shared" si="2"/>
        <v>0</v>
      </c>
      <c r="I30" s="231">
        <f t="shared" si="2"/>
        <v>0</v>
      </c>
      <c r="J30" s="231">
        <f t="shared" si="2"/>
        <v>0</v>
      </c>
      <c r="K30" s="231">
        <f t="shared" si="2"/>
        <v>0</v>
      </c>
      <c r="L30" s="231">
        <f t="shared" si="2"/>
        <v>0</v>
      </c>
      <c r="M30" s="231">
        <f t="shared" si="2"/>
        <v>0</v>
      </c>
      <c r="N30" s="231">
        <f t="shared" si="2"/>
        <v>0</v>
      </c>
      <c r="O30" s="231">
        <f t="shared" ref="O30:S30" ca="1" si="3">+O27-N27</f>
        <v>0</v>
      </c>
      <c r="P30" s="231">
        <f t="shared" ca="1" si="3"/>
        <v>0</v>
      </c>
      <c r="Q30" s="231">
        <f t="shared" ca="1" si="3"/>
        <v>0</v>
      </c>
      <c r="R30" s="231">
        <f t="shared" ca="1" si="3"/>
        <v>0</v>
      </c>
      <c r="S30" s="231">
        <f t="shared" ca="1" si="3"/>
        <v>0</v>
      </c>
      <c r="T30" s="231">
        <f t="shared" ref="T30:AM30" ca="1" si="4">+T27-S27</f>
        <v>0</v>
      </c>
      <c r="U30" s="231">
        <f t="shared" ca="1" si="4"/>
        <v>0</v>
      </c>
      <c r="V30" s="231">
        <f t="shared" ca="1" si="4"/>
        <v>0</v>
      </c>
      <c r="W30" s="231">
        <f t="shared" ca="1" si="4"/>
        <v>0</v>
      </c>
      <c r="X30" s="231">
        <f t="shared" ca="1" si="4"/>
        <v>0</v>
      </c>
      <c r="Y30" s="231">
        <f t="shared" ca="1" si="4"/>
        <v>0</v>
      </c>
      <c r="Z30" s="231">
        <f t="shared" ca="1" si="4"/>
        <v>0</v>
      </c>
      <c r="AA30" s="231">
        <f t="shared" ca="1" si="4"/>
        <v>0</v>
      </c>
      <c r="AB30" s="231">
        <f t="shared" ca="1" si="4"/>
        <v>0</v>
      </c>
      <c r="AC30" s="231">
        <f t="shared" ca="1" si="4"/>
        <v>0</v>
      </c>
      <c r="AD30" s="231">
        <f t="shared" ca="1" si="4"/>
        <v>0</v>
      </c>
      <c r="AE30" s="231">
        <f t="shared" ca="1" si="4"/>
        <v>0</v>
      </c>
      <c r="AF30" s="231">
        <f t="shared" ca="1" si="4"/>
        <v>0</v>
      </c>
      <c r="AG30" s="231">
        <f t="shared" ca="1" si="4"/>
        <v>0</v>
      </c>
      <c r="AH30" s="231">
        <f t="shared" ca="1" si="4"/>
        <v>0</v>
      </c>
      <c r="AI30" s="231">
        <f t="shared" ca="1" si="4"/>
        <v>0</v>
      </c>
      <c r="AJ30" s="231">
        <f t="shared" ca="1" si="4"/>
        <v>0</v>
      </c>
      <c r="AK30" s="231">
        <f t="shared" ca="1" si="4"/>
        <v>0</v>
      </c>
      <c r="AL30" s="231">
        <f t="shared" ca="1" si="4"/>
        <v>0</v>
      </c>
      <c r="AM30" s="231">
        <f t="shared" ca="1" si="4"/>
        <v>0</v>
      </c>
      <c r="AN30" s="7"/>
      <c r="AO30" s="7"/>
    </row>
    <row r="31" spans="2:41" ht="15.6" thickTop="1" thickBot="1" x14ac:dyDescent="0.35">
      <c r="B31" s="7"/>
      <c r="C31" s="209" t="s">
        <v>369</v>
      </c>
      <c r="D31" s="231">
        <f>+D28</f>
        <v>0</v>
      </c>
      <c r="E31" s="231">
        <f>+E28-D28</f>
        <v>0</v>
      </c>
      <c r="F31" s="231">
        <f t="shared" ref="F31:N31" si="5">+F28-E28</f>
        <v>0</v>
      </c>
      <c r="G31" s="231">
        <f t="shared" si="5"/>
        <v>0</v>
      </c>
      <c r="H31" s="231">
        <f t="shared" si="5"/>
        <v>0</v>
      </c>
      <c r="I31" s="231">
        <f t="shared" si="5"/>
        <v>0</v>
      </c>
      <c r="J31" s="231">
        <f t="shared" si="5"/>
        <v>0</v>
      </c>
      <c r="K31" s="231">
        <f t="shared" si="5"/>
        <v>0</v>
      </c>
      <c r="L31" s="231">
        <f t="shared" si="5"/>
        <v>0</v>
      </c>
      <c r="M31" s="231">
        <f t="shared" si="5"/>
        <v>0</v>
      </c>
      <c r="N31" s="231">
        <f t="shared" si="5"/>
        <v>0</v>
      </c>
      <c r="O31" s="231">
        <f t="shared" ref="O31:S31" ca="1" si="6">+O28-N28</f>
        <v>0</v>
      </c>
      <c r="P31" s="231">
        <f t="shared" ca="1" si="6"/>
        <v>0</v>
      </c>
      <c r="Q31" s="231">
        <f t="shared" ca="1" si="6"/>
        <v>0</v>
      </c>
      <c r="R31" s="231">
        <f t="shared" ca="1" si="6"/>
        <v>0</v>
      </c>
      <c r="S31" s="231">
        <f t="shared" ca="1" si="6"/>
        <v>0</v>
      </c>
      <c r="T31" s="231">
        <f t="shared" ref="T31:AM31" ca="1" si="7">+T28-S28</f>
        <v>0</v>
      </c>
      <c r="U31" s="231">
        <f t="shared" ca="1" si="7"/>
        <v>0</v>
      </c>
      <c r="V31" s="231">
        <f t="shared" ca="1" si="7"/>
        <v>0</v>
      </c>
      <c r="W31" s="231">
        <f t="shared" ca="1" si="7"/>
        <v>0</v>
      </c>
      <c r="X31" s="231">
        <f t="shared" ca="1" si="7"/>
        <v>0</v>
      </c>
      <c r="Y31" s="231">
        <f t="shared" ca="1" si="7"/>
        <v>0</v>
      </c>
      <c r="Z31" s="231">
        <f t="shared" ca="1" si="7"/>
        <v>0</v>
      </c>
      <c r="AA31" s="231">
        <f t="shared" ca="1" si="7"/>
        <v>0</v>
      </c>
      <c r="AB31" s="231">
        <f t="shared" ca="1" si="7"/>
        <v>0</v>
      </c>
      <c r="AC31" s="231">
        <f t="shared" ca="1" si="7"/>
        <v>0</v>
      </c>
      <c r="AD31" s="231">
        <f t="shared" ca="1" si="7"/>
        <v>0</v>
      </c>
      <c r="AE31" s="231">
        <f t="shared" ca="1" si="7"/>
        <v>0</v>
      </c>
      <c r="AF31" s="231">
        <f t="shared" ca="1" si="7"/>
        <v>0</v>
      </c>
      <c r="AG31" s="231">
        <f t="shared" ca="1" si="7"/>
        <v>0</v>
      </c>
      <c r="AH31" s="231">
        <f t="shared" ca="1" si="7"/>
        <v>0</v>
      </c>
      <c r="AI31" s="231">
        <f t="shared" ca="1" si="7"/>
        <v>0</v>
      </c>
      <c r="AJ31" s="231">
        <f t="shared" ca="1" si="7"/>
        <v>0</v>
      </c>
      <c r="AK31" s="231">
        <f t="shared" ca="1" si="7"/>
        <v>0</v>
      </c>
      <c r="AL31" s="231">
        <f t="shared" ca="1" si="7"/>
        <v>0</v>
      </c>
      <c r="AM31" s="231">
        <f t="shared" ca="1" si="7"/>
        <v>0</v>
      </c>
      <c r="AN31" s="7"/>
      <c r="AO31" s="7"/>
    </row>
    <row r="32" spans="2:41" ht="15" thickTop="1" x14ac:dyDescent="0.3">
      <c r="B32" s="7"/>
      <c r="AN32" s="7"/>
      <c r="AO32" s="7"/>
    </row>
    <row r="33" spans="2:41" x14ac:dyDescent="0.3">
      <c r="B33" s="7"/>
      <c r="AN33" s="7"/>
      <c r="AO33" s="7"/>
    </row>
    <row r="34" spans="2:41" x14ac:dyDescent="0.3">
      <c r="B34" s="7"/>
      <c r="AN34" s="7"/>
      <c r="AO34" s="7"/>
    </row>
    <row r="35" spans="2:41" ht="15.75" customHeight="1" x14ac:dyDescent="0.3">
      <c r="B35" s="7"/>
      <c r="AN35" s="7"/>
      <c r="AO35" s="7"/>
    </row>
    <row r="36" spans="2:41" x14ac:dyDescent="0.3">
      <c r="B36" s="7"/>
      <c r="AN36" s="7"/>
      <c r="AO36" s="7"/>
    </row>
    <row r="37" spans="2:41" x14ac:dyDescent="0.3">
      <c r="B37" s="7"/>
      <c r="AN37" s="7"/>
      <c r="AO37" s="7"/>
    </row>
    <row r="38" spans="2:41" x14ac:dyDescent="0.3">
      <c r="B38" s="7"/>
      <c r="AN38" s="7"/>
      <c r="AO38" s="7"/>
    </row>
    <row r="39" spans="2:41" x14ac:dyDescent="0.3">
      <c r="B39" s="7"/>
      <c r="AN39" s="7"/>
      <c r="AO39" s="7"/>
    </row>
    <row r="40" spans="2:41" x14ac:dyDescent="0.3">
      <c r="B40" s="7"/>
      <c r="AN40" s="7"/>
      <c r="AO40" s="7"/>
    </row>
    <row r="41" spans="2:41" x14ac:dyDescent="0.3">
      <c r="B41" s="7"/>
      <c r="AN41" s="7"/>
      <c r="AO41" s="7"/>
    </row>
    <row r="42" spans="2:41" x14ac:dyDescent="0.3">
      <c r="B42" s="7"/>
      <c r="AN42" s="7"/>
      <c r="AO42" s="7"/>
    </row>
    <row r="43" spans="2:41" x14ac:dyDescent="0.3">
      <c r="B43" s="7"/>
      <c r="AN43" s="7"/>
      <c r="AO43" s="7"/>
    </row>
    <row r="44" spans="2:41" x14ac:dyDescent="0.3">
      <c r="B44" s="8"/>
      <c r="AN44" s="7"/>
      <c r="AO44" s="7"/>
    </row>
    <row r="45" spans="2:41" x14ac:dyDescent="0.3">
      <c r="B45" s="7"/>
      <c r="AN45" s="7"/>
      <c r="AO45" s="7"/>
    </row>
    <row r="46" spans="2:41" x14ac:dyDescent="0.3">
      <c r="AN46" s="7"/>
      <c r="AO46" s="7"/>
    </row>
    <row r="47" spans="2:41" x14ac:dyDescent="0.3">
      <c r="B47" s="7"/>
      <c r="AN47" s="7"/>
      <c r="AO47" s="7"/>
    </row>
    <row r="48" spans="2:41" x14ac:dyDescent="0.3">
      <c r="B48" s="7"/>
      <c r="AN48" s="7"/>
      <c r="AO48" s="7"/>
    </row>
    <row r="49" spans="2:41" x14ac:dyDescent="0.3">
      <c r="B49" s="7"/>
      <c r="AN49" s="7"/>
      <c r="AO49" s="7"/>
    </row>
    <row r="50" spans="2:41" x14ac:dyDescent="0.3">
      <c r="B50" s="8"/>
      <c r="AN50" s="7"/>
      <c r="AO50" s="7"/>
    </row>
    <row r="51" spans="2:41" x14ac:dyDescent="0.3">
      <c r="B51" s="7"/>
      <c r="AN51" s="7"/>
      <c r="AO51" s="7"/>
    </row>
    <row r="52" spans="2:41" x14ac:dyDescent="0.3">
      <c r="B52" s="7"/>
      <c r="AN52" s="7"/>
      <c r="AO52" s="7"/>
    </row>
    <row r="53" spans="2:41" x14ac:dyDescent="0.3">
      <c r="B53" s="7"/>
      <c r="AN53" s="7"/>
      <c r="AO53" s="7"/>
    </row>
    <row r="54" spans="2:41" x14ac:dyDescent="0.3">
      <c r="B54" s="7"/>
      <c r="AN54" s="7"/>
      <c r="AO54" s="7"/>
    </row>
    <row r="55" spans="2:41" x14ac:dyDescent="0.3">
      <c r="B55" s="7"/>
      <c r="AN55" s="7"/>
      <c r="AO55" s="7"/>
    </row>
    <row r="56" spans="2:41" x14ac:dyDescent="0.3">
      <c r="B56" s="8"/>
      <c r="AN56" s="7"/>
      <c r="AO56" s="7"/>
    </row>
    <row r="57" spans="2:41" x14ac:dyDescent="0.3">
      <c r="B57" s="7"/>
      <c r="AN57" s="7"/>
      <c r="AO57" s="7"/>
    </row>
    <row r="58" spans="2:41" x14ac:dyDescent="0.3">
      <c r="B58" s="7"/>
      <c r="AN58" s="7"/>
      <c r="AO58" s="7"/>
    </row>
    <row r="59" spans="2:41" x14ac:dyDescent="0.3">
      <c r="B59" s="8"/>
      <c r="AN59" s="7"/>
      <c r="AO59" s="7"/>
    </row>
    <row r="60" spans="2:41" x14ac:dyDescent="0.3">
      <c r="B60" s="7"/>
      <c r="AN60" s="7"/>
      <c r="AO60" s="7"/>
    </row>
    <row r="61" spans="2:41" x14ac:dyDescent="0.3">
      <c r="B61" s="7"/>
      <c r="AN61" s="7"/>
      <c r="AO61" s="7"/>
    </row>
    <row r="62" spans="2:41" x14ac:dyDescent="0.3">
      <c r="B62" s="7"/>
      <c r="AN62" s="7"/>
      <c r="AO62" s="7"/>
    </row>
    <row r="63" spans="2:41" x14ac:dyDescent="0.3">
      <c r="B63" s="7"/>
      <c r="AN63" s="7"/>
      <c r="AO63" s="7"/>
    </row>
    <row r="64" spans="2:41" x14ac:dyDescent="0.3">
      <c r="B64" s="7"/>
      <c r="AN64" s="7"/>
      <c r="AO64" s="7"/>
    </row>
    <row r="65" spans="2:41" x14ac:dyDescent="0.3">
      <c r="B65" s="7"/>
      <c r="AN65" s="7"/>
      <c r="AO65" s="7"/>
    </row>
    <row r="66" spans="2:41" x14ac:dyDescent="0.3">
      <c r="B66" s="7"/>
      <c r="AN66" s="7"/>
      <c r="AO66" s="7"/>
    </row>
    <row r="67" spans="2:41" x14ac:dyDescent="0.3">
      <c r="B67" s="7"/>
      <c r="AN67" s="7"/>
      <c r="AO67" s="7"/>
    </row>
    <row r="68" spans="2:41" x14ac:dyDescent="0.3">
      <c r="B68" s="7"/>
      <c r="AN68" s="7"/>
      <c r="AO68" s="7"/>
    </row>
    <row r="69" spans="2:41" x14ac:dyDescent="0.3">
      <c r="B69" s="7"/>
      <c r="AN69" s="7"/>
      <c r="AO69" s="7"/>
    </row>
    <row r="70" spans="2:41" x14ac:dyDescent="0.3">
      <c r="B70" s="7"/>
      <c r="AN70" s="7"/>
      <c r="AO70" s="7"/>
    </row>
    <row r="71" spans="2:41" x14ac:dyDescent="0.3">
      <c r="B71" s="7"/>
      <c r="AN71" s="7"/>
      <c r="AO71" s="7"/>
    </row>
    <row r="72" spans="2:41" x14ac:dyDescent="0.3">
      <c r="B72" s="7"/>
      <c r="AN72" s="7"/>
      <c r="AO72" s="7"/>
    </row>
    <row r="73" spans="2:41" x14ac:dyDescent="0.3">
      <c r="B73" s="7"/>
      <c r="AN73" s="7"/>
      <c r="AO73" s="7"/>
    </row>
    <row r="74" spans="2:41" x14ac:dyDescent="0.3">
      <c r="B74" s="7"/>
      <c r="AN74" s="7"/>
      <c r="AO74" s="7"/>
    </row>
    <row r="75" spans="2:41" x14ac:dyDescent="0.3">
      <c r="B75" s="7"/>
      <c r="AN75" s="7"/>
      <c r="AO75" s="7"/>
    </row>
    <row r="76" spans="2:41" x14ac:dyDescent="0.3">
      <c r="B76" s="7"/>
      <c r="AN76" s="7"/>
      <c r="AO76" s="7"/>
    </row>
    <row r="77" spans="2:41" x14ac:dyDescent="0.3">
      <c r="B77" s="7"/>
      <c r="AN77" s="7"/>
      <c r="AO77" s="7"/>
    </row>
    <row r="78" spans="2:41" x14ac:dyDescent="0.3">
      <c r="B78" s="7"/>
      <c r="AN78" s="7"/>
      <c r="AO78" s="7"/>
    </row>
    <row r="79" spans="2:41" x14ac:dyDescent="0.3">
      <c r="B79" s="7"/>
      <c r="AN79" s="7"/>
      <c r="AO79" s="7"/>
    </row>
    <row r="80" spans="2:41" x14ac:dyDescent="0.3">
      <c r="B80" s="7"/>
      <c r="AN80" s="7"/>
      <c r="AO80" s="7"/>
    </row>
    <row r="81" spans="2:41" x14ac:dyDescent="0.3">
      <c r="B81" s="7"/>
      <c r="AN81" s="7"/>
      <c r="AO81" s="7"/>
    </row>
    <row r="82" spans="2:41" x14ac:dyDescent="0.3">
      <c r="B82" s="7"/>
      <c r="AN82" s="7"/>
      <c r="AO82" s="7"/>
    </row>
    <row r="83" spans="2:41" x14ac:dyDescent="0.3">
      <c r="B83" s="7"/>
      <c r="AN83" s="7"/>
      <c r="AO83" s="7"/>
    </row>
    <row r="84" spans="2:41" x14ac:dyDescent="0.3">
      <c r="B84" s="7"/>
      <c r="AN84" s="7"/>
      <c r="AO84" s="7"/>
    </row>
    <row r="85" spans="2:41" x14ac:dyDescent="0.3">
      <c r="B85" s="7"/>
      <c r="AN85" s="7"/>
      <c r="AO85" s="7"/>
    </row>
    <row r="86" spans="2:41" x14ac:dyDescent="0.3">
      <c r="B86" s="7"/>
      <c r="AN86" s="7"/>
      <c r="AO86" s="7"/>
    </row>
    <row r="87" spans="2:41" x14ac:dyDescent="0.3">
      <c r="B87" s="7"/>
      <c r="AN87" s="7"/>
      <c r="AO87" s="7"/>
    </row>
    <row r="88" spans="2:41" x14ac:dyDescent="0.3">
      <c r="B88" s="7"/>
      <c r="AN88" s="7"/>
      <c r="AO88" s="7"/>
    </row>
    <row r="89" spans="2:41" x14ac:dyDescent="0.3">
      <c r="B89" s="7"/>
      <c r="AN89" s="7"/>
      <c r="AO89" s="7"/>
    </row>
    <row r="90" spans="2:41" x14ac:dyDescent="0.3">
      <c r="B90" s="7"/>
      <c r="AN90" s="7"/>
      <c r="AO90" s="7"/>
    </row>
    <row r="91" spans="2:41" x14ac:dyDescent="0.3">
      <c r="B91" s="7"/>
      <c r="AN91" s="7"/>
      <c r="AO91" s="7"/>
    </row>
    <row r="92" spans="2:41" x14ac:dyDescent="0.3">
      <c r="B92" s="7"/>
      <c r="AN92" s="7"/>
      <c r="AO92" s="7"/>
    </row>
    <row r="93" spans="2:41" x14ac:dyDescent="0.3">
      <c r="B93" s="7"/>
      <c r="AN93" s="7"/>
      <c r="AO93" s="7"/>
    </row>
    <row r="94" spans="2:41" x14ac:dyDescent="0.3">
      <c r="B94" s="7"/>
      <c r="AN94" s="7"/>
      <c r="AO94" s="7"/>
    </row>
    <row r="95" spans="2:41" x14ac:dyDescent="0.3">
      <c r="B95" s="7"/>
      <c r="AN95" s="7"/>
      <c r="AO95" s="7"/>
    </row>
    <row r="96" spans="2:41" x14ac:dyDescent="0.3">
      <c r="B96" s="7"/>
      <c r="AN96" s="7"/>
      <c r="AO96" s="7"/>
    </row>
    <row r="97" spans="2:41" x14ac:dyDescent="0.3">
      <c r="B97" s="7"/>
      <c r="AN97" s="7"/>
      <c r="AO97" s="7"/>
    </row>
    <row r="98" spans="2:41" x14ac:dyDescent="0.3">
      <c r="B98" s="7"/>
      <c r="AN98" s="7"/>
      <c r="AO98" s="7"/>
    </row>
    <row r="99" spans="2:41" x14ac:dyDescent="0.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2:41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2:41" x14ac:dyDescent="0.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2:41" x14ac:dyDescent="0.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2:41" x14ac:dyDescent="0.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2:41" x14ac:dyDescent="0.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2:41" x14ac:dyDescent="0.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2:41" x14ac:dyDescent="0.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2:41" x14ac:dyDescent="0.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2:41" x14ac:dyDescent="0.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2:41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2:41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2:41" x14ac:dyDescent="0.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2:41" x14ac:dyDescent="0.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2:41" x14ac:dyDescent="0.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2:41" x14ac:dyDescent="0.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2:41" x14ac:dyDescent="0.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2:41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2:41" x14ac:dyDescent="0.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2:41" x14ac:dyDescent="0.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2:41" x14ac:dyDescent="0.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2:41" x14ac:dyDescent="0.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2:41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2:41" x14ac:dyDescent="0.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2:41" x14ac:dyDescent="0.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2:41" x14ac:dyDescent="0.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2:41" x14ac:dyDescent="0.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2:41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2:41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2:41" x14ac:dyDescent="0.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2:41" x14ac:dyDescent="0.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2:41" x14ac:dyDescent="0.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2:41" x14ac:dyDescent="0.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2:41" x14ac:dyDescent="0.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2:41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2:41" x14ac:dyDescent="0.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2:41" x14ac:dyDescent="0.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2:41" x14ac:dyDescent="0.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2:41" x14ac:dyDescent="0.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2:41" x14ac:dyDescent="0.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2:41" x14ac:dyDescent="0.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2:41" x14ac:dyDescent="0.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2:41" x14ac:dyDescent="0.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2:41" x14ac:dyDescent="0.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2:41" x14ac:dyDescent="0.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2:41" x14ac:dyDescent="0.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2:41" x14ac:dyDescent="0.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2:41" x14ac:dyDescent="0.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2:41" x14ac:dyDescent="0.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2:41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2:41" x14ac:dyDescent="0.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2:41" x14ac:dyDescent="0.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2:41" x14ac:dyDescent="0.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2:41" x14ac:dyDescent="0.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2:41" x14ac:dyDescent="0.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2:41" x14ac:dyDescent="0.3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2:41" x14ac:dyDescent="0.3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2:41" x14ac:dyDescent="0.3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2:41" x14ac:dyDescent="0.3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2:41" x14ac:dyDescent="0.3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2:41" x14ac:dyDescent="0.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2:41" x14ac:dyDescent="0.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2:41" x14ac:dyDescent="0.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2:41" x14ac:dyDescent="0.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2:41" x14ac:dyDescent="0.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2:41" x14ac:dyDescent="0.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2:41" x14ac:dyDescent="0.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2:41" x14ac:dyDescent="0.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2:41" x14ac:dyDescent="0.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2:41" x14ac:dyDescent="0.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2:41" x14ac:dyDescent="0.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2:41" x14ac:dyDescent="0.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2:41" x14ac:dyDescent="0.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2:41" x14ac:dyDescent="0.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2:41" x14ac:dyDescent="0.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2:41" x14ac:dyDescent="0.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2:41" x14ac:dyDescent="0.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2:41" x14ac:dyDescent="0.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2:41" x14ac:dyDescent="0.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2:41" x14ac:dyDescent="0.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2:41" x14ac:dyDescent="0.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2:41" x14ac:dyDescent="0.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2:41" x14ac:dyDescent="0.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2:41" x14ac:dyDescent="0.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2:41" x14ac:dyDescent="0.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2:41" x14ac:dyDescent="0.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2:41" x14ac:dyDescent="0.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2:41" x14ac:dyDescent="0.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2:41" x14ac:dyDescent="0.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2:41" x14ac:dyDescent="0.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2:41" x14ac:dyDescent="0.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2:41" x14ac:dyDescent="0.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2:41" x14ac:dyDescent="0.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2:41" x14ac:dyDescent="0.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2:41" x14ac:dyDescent="0.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2:41" x14ac:dyDescent="0.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2:41" x14ac:dyDescent="0.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2:41" x14ac:dyDescent="0.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2:41" x14ac:dyDescent="0.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2:41" x14ac:dyDescent="0.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2:41" x14ac:dyDescent="0.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2:41" x14ac:dyDescent="0.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2:41" x14ac:dyDescent="0.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2:41" x14ac:dyDescent="0.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2:41" x14ac:dyDescent="0.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2:41" x14ac:dyDescent="0.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</row>
    <row r="205" spans="2:41" x14ac:dyDescent="0.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</row>
    <row r="206" spans="2:41" x14ac:dyDescent="0.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</row>
    <row r="207" spans="2:41" x14ac:dyDescent="0.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2:41" x14ac:dyDescent="0.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2:39" x14ac:dyDescent="0.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2:39" x14ac:dyDescent="0.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2:39" x14ac:dyDescent="0.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2:39" x14ac:dyDescent="0.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2:39" x14ac:dyDescent="0.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2:39" x14ac:dyDescent="0.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2:39" x14ac:dyDescent="0.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2:39" x14ac:dyDescent="0.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2:39" x14ac:dyDescent="0.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2:39" x14ac:dyDescent="0.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2:39" x14ac:dyDescent="0.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2:39" x14ac:dyDescent="0.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2:39" x14ac:dyDescent="0.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2:39" x14ac:dyDescent="0.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2:39" x14ac:dyDescent="0.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2:39" x14ac:dyDescent="0.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2:39" x14ac:dyDescent="0.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2:39" x14ac:dyDescent="0.3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2:39" x14ac:dyDescent="0.3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2:39" x14ac:dyDescent="0.3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2:39" x14ac:dyDescent="0.3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2:39" x14ac:dyDescent="0.3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2:39" x14ac:dyDescent="0.3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2:39" x14ac:dyDescent="0.3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2:39" x14ac:dyDescent="0.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2:39" x14ac:dyDescent="0.3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2:39" x14ac:dyDescent="0.3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2:39" x14ac:dyDescent="0.3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2:39" x14ac:dyDescent="0.3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2:39" x14ac:dyDescent="0.3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2:39" x14ac:dyDescent="0.3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2:39" x14ac:dyDescent="0.3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2:39" x14ac:dyDescent="0.3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2:39" x14ac:dyDescent="0.3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2:39" x14ac:dyDescent="0.3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2:39" x14ac:dyDescent="0.3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2:39" x14ac:dyDescent="0.3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2:39" x14ac:dyDescent="0.3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2:39" x14ac:dyDescent="0.3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2:39" x14ac:dyDescent="0.3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2:39" x14ac:dyDescent="0.3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2:39" x14ac:dyDescent="0.3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2:39" x14ac:dyDescent="0.3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2:39" x14ac:dyDescent="0.3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2:39" x14ac:dyDescent="0.3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2:39" x14ac:dyDescent="0.3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2:39" x14ac:dyDescent="0.3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2:39" x14ac:dyDescent="0.3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2:39" x14ac:dyDescent="0.3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2:39" x14ac:dyDescent="0.3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2:39" x14ac:dyDescent="0.3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2:39" x14ac:dyDescent="0.3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2:39" x14ac:dyDescent="0.3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2:39" x14ac:dyDescent="0.3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2:39" x14ac:dyDescent="0.3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2:39" x14ac:dyDescent="0.3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2:39" x14ac:dyDescent="0.3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2:39" x14ac:dyDescent="0.3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2:39" x14ac:dyDescent="0.3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2:39" x14ac:dyDescent="0.3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2:39" x14ac:dyDescent="0.3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2:39" x14ac:dyDescent="0.3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2:39" x14ac:dyDescent="0.3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2:39" x14ac:dyDescent="0.3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2:39" x14ac:dyDescent="0.3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2:39" x14ac:dyDescent="0.3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2:39" x14ac:dyDescent="0.3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2:39" x14ac:dyDescent="0.3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2:39" x14ac:dyDescent="0.3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2:39" x14ac:dyDescent="0.3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2:39" x14ac:dyDescent="0.3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2:39" x14ac:dyDescent="0.3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2:39" x14ac:dyDescent="0.3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2:39" x14ac:dyDescent="0.3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2:39" x14ac:dyDescent="0.3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2:39" x14ac:dyDescent="0.3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2:39" x14ac:dyDescent="0.3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2:39" x14ac:dyDescent="0.3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2:39" x14ac:dyDescent="0.3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2:39" x14ac:dyDescent="0.3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2:39" x14ac:dyDescent="0.3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2:39" x14ac:dyDescent="0.3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2:39" x14ac:dyDescent="0.3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2:39" x14ac:dyDescent="0.3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2:39" x14ac:dyDescent="0.3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2:39" x14ac:dyDescent="0.3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2:39" x14ac:dyDescent="0.3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2:39" x14ac:dyDescent="0.3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2:39" x14ac:dyDescent="0.3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2:39" x14ac:dyDescent="0.3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2:39" x14ac:dyDescent="0.3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2:39" x14ac:dyDescent="0.3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2:39" x14ac:dyDescent="0.3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2:39" x14ac:dyDescent="0.3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2:39" x14ac:dyDescent="0.3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2:39" x14ac:dyDescent="0.3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2:39" x14ac:dyDescent="0.3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2:39" x14ac:dyDescent="0.3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2:39" x14ac:dyDescent="0.3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7"/>
  <sheetViews>
    <sheetView showGridLines="0" topLeftCell="V1" workbookViewId="0">
      <selection activeCell="H11" sqref="H11"/>
    </sheetView>
  </sheetViews>
  <sheetFormatPr defaultRowHeight="14.4" x14ac:dyDescent="0.3"/>
  <cols>
    <col min="1" max="1" width="10.5546875" style="16" customWidth="1"/>
    <col min="2" max="2" width="8" customWidth="1"/>
    <col min="3" max="3" width="24.88671875" customWidth="1"/>
    <col min="4" max="4" width="14" customWidth="1"/>
    <col min="5" max="5" width="13.33203125" customWidth="1"/>
    <col min="6" max="6" width="14.33203125" customWidth="1"/>
    <col min="7" max="7" width="12" customWidth="1"/>
    <col min="8" max="8" width="11.44140625" bestFit="1" customWidth="1"/>
    <col min="9" max="9" width="10.6640625" bestFit="1" customWidth="1"/>
    <col min="10" max="10" width="9.5546875" bestFit="1" customWidth="1"/>
    <col min="11" max="12" width="11.5546875" bestFit="1" customWidth="1"/>
    <col min="13" max="39" width="9.5546875" bestFit="1" customWidth="1"/>
  </cols>
  <sheetData>
    <row r="1" spans="2:52" s="16" customFormat="1" ht="11.7" customHeight="1" x14ac:dyDescent="0.25"/>
    <row r="2" spans="2:52" s="16" customFormat="1" ht="11.7" customHeight="1" x14ac:dyDescent="0.25"/>
    <row r="3" spans="2:52" s="16" customFormat="1" ht="11.7" customHeight="1" x14ac:dyDescent="0.25"/>
    <row r="4" spans="2:52" s="16" customFormat="1" ht="12" x14ac:dyDescent="0.25"/>
    <row r="5" spans="2:52" s="16" customFormat="1" ht="12" x14ac:dyDescent="0.25"/>
    <row r="6" spans="2:52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ht="15" thickBot="1" x14ac:dyDescent="0.35">
      <c r="B7" s="7"/>
      <c r="C7" s="7"/>
      <c r="D7" s="219">
        <f>+M_Contributi!E13</f>
        <v>42766</v>
      </c>
      <c r="E7" s="219">
        <f>+M_Contributi!F13</f>
        <v>42794</v>
      </c>
      <c r="F7" s="219">
        <f>+M_Contributi!G13</f>
        <v>42825</v>
      </c>
      <c r="G7" s="219">
        <f>+M_Contributi!H13</f>
        <v>42855</v>
      </c>
      <c r="H7" s="219">
        <f>+M_Contributi!I13</f>
        <v>42886</v>
      </c>
      <c r="I7" s="219">
        <f>+M_Contributi!J13</f>
        <v>42916</v>
      </c>
      <c r="J7" s="219">
        <f>+M_Contributi!K13</f>
        <v>42947</v>
      </c>
      <c r="K7" s="219">
        <f>+M_Contributi!L13</f>
        <v>42978</v>
      </c>
      <c r="L7" s="219">
        <f>+M_Contributi!M13</f>
        <v>43008</v>
      </c>
      <c r="M7" s="219">
        <f>+M_Contributi!N13</f>
        <v>43039</v>
      </c>
      <c r="N7" s="219">
        <f>+M_Contributi!O13</f>
        <v>43069</v>
      </c>
      <c r="O7" s="219">
        <f>+M_Contributi!P13</f>
        <v>43100</v>
      </c>
      <c r="P7" s="219">
        <f>+M_Contributi!Q13</f>
        <v>43131</v>
      </c>
      <c r="Q7" s="219">
        <f>+M_Contributi!R13</f>
        <v>43159</v>
      </c>
      <c r="R7" s="219">
        <f>+M_Contributi!S13</f>
        <v>43190</v>
      </c>
      <c r="S7" s="219">
        <f>+M_Contributi!T13</f>
        <v>43220</v>
      </c>
      <c r="T7" s="219">
        <f>+M_Contributi!U13</f>
        <v>43251</v>
      </c>
      <c r="U7" s="219">
        <f>+M_Contributi!V13</f>
        <v>43281</v>
      </c>
      <c r="V7" s="219">
        <f>+M_Contributi!W13</f>
        <v>43312</v>
      </c>
      <c r="W7" s="219">
        <f>+M_Contributi!X13</f>
        <v>43343</v>
      </c>
      <c r="X7" s="219">
        <f>+M_Contributi!Y13</f>
        <v>43373</v>
      </c>
      <c r="Y7" s="219">
        <f>+M_Contributi!Z13</f>
        <v>43404</v>
      </c>
      <c r="Z7" s="219">
        <f>+M_Contributi!AA13</f>
        <v>43434</v>
      </c>
      <c r="AA7" s="219">
        <f>+M_Contributi!AB13</f>
        <v>43465</v>
      </c>
      <c r="AB7" s="219">
        <f>+M_Contributi!AC13</f>
        <v>43496</v>
      </c>
      <c r="AC7" s="219">
        <f>+M_Contributi!AD13</f>
        <v>43524</v>
      </c>
      <c r="AD7" s="219">
        <f>+M_Contributi!AE13</f>
        <v>43555</v>
      </c>
      <c r="AE7" s="219">
        <f>+M_Contributi!AF13</f>
        <v>43585</v>
      </c>
      <c r="AF7" s="219">
        <f>+M_Contributi!AG13</f>
        <v>43616</v>
      </c>
      <c r="AG7" s="219">
        <f>+M_Contributi!AH13</f>
        <v>43646</v>
      </c>
      <c r="AH7" s="219">
        <f>+M_Contributi!AI13</f>
        <v>43677</v>
      </c>
      <c r="AI7" s="219">
        <f>+M_Contributi!AJ13</f>
        <v>43708</v>
      </c>
      <c r="AJ7" s="219">
        <f>+M_Contributi!AK13</f>
        <v>43738</v>
      </c>
      <c r="AK7" s="219">
        <f>+M_Contributi!AL13</f>
        <v>43769</v>
      </c>
      <c r="AL7" s="219">
        <f>+M_Contributi!AM13</f>
        <v>43799</v>
      </c>
      <c r="AM7" s="219">
        <f>+M_Contributi!AN13</f>
        <v>43830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2:52" ht="15.6" thickTop="1" thickBot="1" x14ac:dyDescent="0.35">
      <c r="B8" s="7"/>
      <c r="C8" s="209" t="s">
        <v>350</v>
      </c>
      <c r="D8" s="213"/>
      <c r="E8" s="213"/>
      <c r="F8" s="213"/>
      <c r="G8" s="213">
        <f>+Scenari!E29</f>
        <v>50000</v>
      </c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2:52" ht="15" thickTop="1" x14ac:dyDescent="0.3">
      <c r="B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2:52" ht="15" thickBot="1" x14ac:dyDescent="0.35">
      <c r="B10" s="7"/>
      <c r="D10" s="232">
        <f>+YEAR(D7)</f>
        <v>2017</v>
      </c>
      <c r="E10" s="232">
        <f>+D10+1</f>
        <v>2018</v>
      </c>
      <c r="F10" s="232">
        <f>+E10+1</f>
        <v>2019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2:52" ht="15.6" thickTop="1" thickBot="1" x14ac:dyDescent="0.35">
      <c r="B11" s="7"/>
      <c r="C11" s="209" t="s">
        <v>351</v>
      </c>
      <c r="D11" s="231">
        <f ca="1">+SUM(CEm!C79:N79)</f>
        <v>-100279.53401977371</v>
      </c>
      <c r="E11" s="231">
        <f ca="1">+SUM(CEm!O79:Z79)</f>
        <v>-52726.14577829295</v>
      </c>
      <c r="F11" s="231">
        <f ca="1">+SUM(CEm!AA79:AL79)</f>
        <v>-63499.632126193828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2:52" ht="15.6" thickTop="1" thickBot="1" x14ac:dyDescent="0.35">
      <c r="B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2:52" ht="15.6" thickTop="1" thickBot="1" x14ac:dyDescent="0.35">
      <c r="B13" s="7"/>
      <c r="C13" s="209" t="s">
        <v>353</v>
      </c>
      <c r="D13" s="212">
        <v>0.3</v>
      </c>
      <c r="E13" s="212">
        <v>0.4</v>
      </c>
      <c r="F13" s="212">
        <v>0.5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2:52" ht="15" thickTop="1" x14ac:dyDescent="0.3">
      <c r="B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2:52" ht="15" thickBot="1" x14ac:dyDescent="0.35">
      <c r="B15" s="7"/>
      <c r="D15" s="219">
        <f>+D7</f>
        <v>42766</v>
      </c>
      <c r="E15" s="219">
        <f t="shared" ref="E15:AM15" si="0">+E7</f>
        <v>42794</v>
      </c>
      <c r="F15" s="219">
        <f t="shared" si="0"/>
        <v>42825</v>
      </c>
      <c r="G15" s="219">
        <f t="shared" si="0"/>
        <v>42855</v>
      </c>
      <c r="H15" s="219">
        <f t="shared" si="0"/>
        <v>42886</v>
      </c>
      <c r="I15" s="219">
        <f t="shared" si="0"/>
        <v>42916</v>
      </c>
      <c r="J15" s="219">
        <f t="shared" si="0"/>
        <v>42947</v>
      </c>
      <c r="K15" s="219">
        <f t="shared" si="0"/>
        <v>42978</v>
      </c>
      <c r="L15" s="219">
        <f t="shared" si="0"/>
        <v>43008</v>
      </c>
      <c r="M15" s="219">
        <f t="shared" si="0"/>
        <v>43039</v>
      </c>
      <c r="N15" s="219">
        <f t="shared" si="0"/>
        <v>43069</v>
      </c>
      <c r="O15" s="219">
        <f t="shared" si="0"/>
        <v>43100</v>
      </c>
      <c r="P15" s="219">
        <f t="shared" si="0"/>
        <v>43131</v>
      </c>
      <c r="Q15" s="219">
        <f t="shared" si="0"/>
        <v>43159</v>
      </c>
      <c r="R15" s="219">
        <f t="shared" si="0"/>
        <v>43190</v>
      </c>
      <c r="S15" s="219">
        <f t="shared" si="0"/>
        <v>43220</v>
      </c>
      <c r="T15" s="219">
        <f t="shared" si="0"/>
        <v>43251</v>
      </c>
      <c r="U15" s="219">
        <f t="shared" si="0"/>
        <v>43281</v>
      </c>
      <c r="V15" s="219">
        <f t="shared" si="0"/>
        <v>43312</v>
      </c>
      <c r="W15" s="219">
        <f t="shared" si="0"/>
        <v>43343</v>
      </c>
      <c r="X15" s="219">
        <f t="shared" si="0"/>
        <v>43373</v>
      </c>
      <c r="Y15" s="219">
        <f t="shared" si="0"/>
        <v>43404</v>
      </c>
      <c r="Z15" s="219">
        <f t="shared" si="0"/>
        <v>43434</v>
      </c>
      <c r="AA15" s="219">
        <f t="shared" si="0"/>
        <v>43465</v>
      </c>
      <c r="AB15" s="219">
        <f t="shared" si="0"/>
        <v>43496</v>
      </c>
      <c r="AC15" s="219">
        <f t="shared" si="0"/>
        <v>43524</v>
      </c>
      <c r="AD15" s="219">
        <f t="shared" si="0"/>
        <v>43555</v>
      </c>
      <c r="AE15" s="219">
        <f t="shared" si="0"/>
        <v>43585</v>
      </c>
      <c r="AF15" s="219">
        <f t="shared" si="0"/>
        <v>43616</v>
      </c>
      <c r="AG15" s="219">
        <f t="shared" si="0"/>
        <v>43646</v>
      </c>
      <c r="AH15" s="219">
        <f t="shared" si="0"/>
        <v>43677</v>
      </c>
      <c r="AI15" s="219">
        <f t="shared" si="0"/>
        <v>43708</v>
      </c>
      <c r="AJ15" s="219">
        <f t="shared" si="0"/>
        <v>43738</v>
      </c>
      <c r="AK15" s="219">
        <f t="shared" si="0"/>
        <v>43769</v>
      </c>
      <c r="AL15" s="219">
        <f t="shared" si="0"/>
        <v>43799</v>
      </c>
      <c r="AM15" s="219">
        <f t="shared" si="0"/>
        <v>43830</v>
      </c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2:52" ht="15.6" thickTop="1" thickBot="1" x14ac:dyDescent="0.35">
      <c r="B16" s="7"/>
      <c r="C16" s="209" t="s">
        <v>352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>
        <f ca="1">+IF(D11&gt;0,D13*D11,0)</f>
        <v>0</v>
      </c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>
        <f ca="1">+IF(E11&gt;0,E11*E13,0)</f>
        <v>0</v>
      </c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>
        <f ca="1">+IF(F11&gt;0,F13*F11,0)</f>
        <v>0</v>
      </c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2:52" ht="15" thickTop="1" x14ac:dyDescent="0.3">
      <c r="B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2:52" x14ac:dyDescent="0.3">
      <c r="B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2:52" x14ac:dyDescent="0.3">
      <c r="B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2:52" x14ac:dyDescent="0.3">
      <c r="B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2:52" x14ac:dyDescent="0.3">
      <c r="B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2:52" x14ac:dyDescent="0.3">
      <c r="B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2:52" x14ac:dyDescent="0.3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2:52" x14ac:dyDescent="0.3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2:52" x14ac:dyDescent="0.3">
      <c r="B25" s="7"/>
      <c r="C25" s="2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2:52" x14ac:dyDescent="0.3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2:52" x14ac:dyDescent="0.3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2:52" x14ac:dyDescent="0.3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2:52" x14ac:dyDescent="0.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2:52" x14ac:dyDescent="0.3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2:52" x14ac:dyDescent="0.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2:52" x14ac:dyDescent="0.3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2:52" x14ac:dyDescent="0.3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2:52" x14ac:dyDescent="0.3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2:52" ht="15.75" customHeight="1" x14ac:dyDescent="0.3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2:52" x14ac:dyDescent="0.3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2:52" x14ac:dyDescent="0.3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</row>
    <row r="38" spans="2:52" x14ac:dyDescent="0.3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2:52" x14ac:dyDescent="0.3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2:52" x14ac:dyDescent="0.3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2:52" x14ac:dyDescent="0.3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2:52" x14ac:dyDescent="0.3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2:52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2:52" x14ac:dyDescent="0.3"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2:52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2:52" x14ac:dyDescent="0.3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2:52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2:52" x14ac:dyDescent="0.3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2:52" x14ac:dyDescent="0.3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2:52" x14ac:dyDescent="0.3"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2:52" x14ac:dyDescent="0.3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2:52" x14ac:dyDescent="0.3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2:52" x14ac:dyDescent="0.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2:52" x14ac:dyDescent="0.3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2:52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2:52" x14ac:dyDescent="0.3">
      <c r="B56" s="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2:52" x14ac:dyDescent="0.3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2:52" x14ac:dyDescent="0.3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2:52" x14ac:dyDescent="0.3">
      <c r="B59" s="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2:52" x14ac:dyDescent="0.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2:52" x14ac:dyDescent="0.3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2:52" x14ac:dyDescent="0.3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2:52" x14ac:dyDescent="0.3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2:52" x14ac:dyDescent="0.3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2:52" x14ac:dyDescent="0.3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2:52" x14ac:dyDescent="0.3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</row>
    <row r="67" spans="2:52" x14ac:dyDescent="0.3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2:52" x14ac:dyDescent="0.3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2:52" x14ac:dyDescent="0.3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2:52" x14ac:dyDescent="0.3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2:52" x14ac:dyDescent="0.3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2:52" x14ac:dyDescent="0.3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2:52" x14ac:dyDescent="0.3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2:52" x14ac:dyDescent="0.3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2:52" x14ac:dyDescent="0.3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2:52" x14ac:dyDescent="0.3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2:52" x14ac:dyDescent="0.3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2:52" x14ac:dyDescent="0.3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2:52" x14ac:dyDescent="0.3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2:52" x14ac:dyDescent="0.3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2:52" x14ac:dyDescent="0.3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2:52" x14ac:dyDescent="0.3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2:52" x14ac:dyDescent="0.3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2:52" x14ac:dyDescent="0.3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2:52" x14ac:dyDescent="0.3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2:52" x14ac:dyDescent="0.3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2:52" x14ac:dyDescent="0.3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  <row r="88" spans="2:52" x14ac:dyDescent="0.3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</row>
    <row r="89" spans="2:52" x14ac:dyDescent="0.3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2:52" x14ac:dyDescent="0.3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2:52" x14ac:dyDescent="0.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2:52" x14ac:dyDescent="0.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2:52" x14ac:dyDescent="0.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2:52" x14ac:dyDescent="0.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</row>
    <row r="95" spans="2:52" x14ac:dyDescent="0.3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  <row r="96" spans="2:52" x14ac:dyDescent="0.3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2:52" x14ac:dyDescent="0.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2:52" x14ac:dyDescent="0.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2:52" x14ac:dyDescent="0.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2:52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2:52" x14ac:dyDescent="0.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2:52" x14ac:dyDescent="0.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2:52" x14ac:dyDescent="0.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2:52" x14ac:dyDescent="0.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2:52" x14ac:dyDescent="0.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2:52" x14ac:dyDescent="0.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  <row r="107" spans="2:52" x14ac:dyDescent="0.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</row>
    <row r="108" spans="2:52" x14ac:dyDescent="0.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</row>
    <row r="109" spans="2:52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</row>
    <row r="110" spans="2:52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</row>
    <row r="111" spans="2:52" x14ac:dyDescent="0.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</row>
    <row r="112" spans="2:52" x14ac:dyDescent="0.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</row>
    <row r="113" spans="2:52" x14ac:dyDescent="0.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2:52" x14ac:dyDescent="0.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2:52" x14ac:dyDescent="0.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2:52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2:52" x14ac:dyDescent="0.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2:52" x14ac:dyDescent="0.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2:52" x14ac:dyDescent="0.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2:52" x14ac:dyDescent="0.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2:52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2:52" x14ac:dyDescent="0.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2:52" x14ac:dyDescent="0.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2:52" x14ac:dyDescent="0.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2:52" x14ac:dyDescent="0.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2:52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2:52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2:52" x14ac:dyDescent="0.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:52" x14ac:dyDescent="0.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:52" x14ac:dyDescent="0.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:52" x14ac:dyDescent="0.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:52" x14ac:dyDescent="0.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:52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:52" x14ac:dyDescent="0.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:52" x14ac:dyDescent="0.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:52" x14ac:dyDescent="0.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:52" x14ac:dyDescent="0.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:52" x14ac:dyDescent="0.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:52" x14ac:dyDescent="0.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:52" x14ac:dyDescent="0.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:52" x14ac:dyDescent="0.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:52" x14ac:dyDescent="0.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:52" x14ac:dyDescent="0.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:52" x14ac:dyDescent="0.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:52" x14ac:dyDescent="0.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:52" x14ac:dyDescent="0.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:52" x14ac:dyDescent="0.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:52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:52" x14ac:dyDescent="0.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:52" x14ac:dyDescent="0.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:52" x14ac:dyDescent="0.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:52" x14ac:dyDescent="0.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:52" x14ac:dyDescent="0.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:52" x14ac:dyDescent="0.3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:52" x14ac:dyDescent="0.3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:52" x14ac:dyDescent="0.3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:52" x14ac:dyDescent="0.3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:52" x14ac:dyDescent="0.3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:52" x14ac:dyDescent="0.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:52" x14ac:dyDescent="0.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:52" x14ac:dyDescent="0.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:52" x14ac:dyDescent="0.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:52" x14ac:dyDescent="0.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:52" x14ac:dyDescent="0.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:52" x14ac:dyDescent="0.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:52" x14ac:dyDescent="0.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:52" x14ac:dyDescent="0.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:52" x14ac:dyDescent="0.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:52" x14ac:dyDescent="0.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:52" x14ac:dyDescent="0.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:52" x14ac:dyDescent="0.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:52" x14ac:dyDescent="0.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:52" x14ac:dyDescent="0.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:52" x14ac:dyDescent="0.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:52" x14ac:dyDescent="0.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:52" x14ac:dyDescent="0.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:52" x14ac:dyDescent="0.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:52" x14ac:dyDescent="0.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:52" x14ac:dyDescent="0.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:52" x14ac:dyDescent="0.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:52" x14ac:dyDescent="0.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:52" x14ac:dyDescent="0.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:52" x14ac:dyDescent="0.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:52" x14ac:dyDescent="0.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:52" x14ac:dyDescent="0.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:52" x14ac:dyDescent="0.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:52" x14ac:dyDescent="0.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:52" x14ac:dyDescent="0.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:52" x14ac:dyDescent="0.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:52" x14ac:dyDescent="0.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:52" x14ac:dyDescent="0.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:52" x14ac:dyDescent="0.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:52" x14ac:dyDescent="0.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:52" x14ac:dyDescent="0.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:52" x14ac:dyDescent="0.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:52" x14ac:dyDescent="0.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:52" x14ac:dyDescent="0.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:52" x14ac:dyDescent="0.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:52" x14ac:dyDescent="0.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:52" x14ac:dyDescent="0.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2:52" x14ac:dyDescent="0.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</row>
    <row r="202" spans="2:52" x14ac:dyDescent="0.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</row>
    <row r="203" spans="2:52" x14ac:dyDescent="0.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</row>
    <row r="204" spans="2:52" x14ac:dyDescent="0.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</row>
    <row r="205" spans="2:52" x14ac:dyDescent="0.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</row>
    <row r="206" spans="2:52" x14ac:dyDescent="0.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</row>
    <row r="207" spans="2:52" x14ac:dyDescent="0.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2:52" x14ac:dyDescent="0.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2:39" x14ac:dyDescent="0.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2:39" x14ac:dyDescent="0.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2:39" x14ac:dyDescent="0.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2:39" x14ac:dyDescent="0.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2:39" x14ac:dyDescent="0.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2:39" x14ac:dyDescent="0.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2:39" x14ac:dyDescent="0.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2:39" x14ac:dyDescent="0.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2:39" x14ac:dyDescent="0.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2:39" x14ac:dyDescent="0.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2:39" x14ac:dyDescent="0.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2:39" x14ac:dyDescent="0.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2:39" x14ac:dyDescent="0.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2:39" x14ac:dyDescent="0.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2:39" x14ac:dyDescent="0.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2:39" x14ac:dyDescent="0.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2:39" x14ac:dyDescent="0.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2:39" x14ac:dyDescent="0.3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2:39" x14ac:dyDescent="0.3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2:39" x14ac:dyDescent="0.3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2:39" x14ac:dyDescent="0.3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2:39" x14ac:dyDescent="0.3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2:39" x14ac:dyDescent="0.3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2:39" x14ac:dyDescent="0.3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2:39" x14ac:dyDescent="0.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2:39" x14ac:dyDescent="0.3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2:39" x14ac:dyDescent="0.3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2:39" x14ac:dyDescent="0.3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2:39" x14ac:dyDescent="0.3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2:39" x14ac:dyDescent="0.3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2:39" x14ac:dyDescent="0.3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2:39" x14ac:dyDescent="0.3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2:39" x14ac:dyDescent="0.3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2:39" x14ac:dyDescent="0.3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2:39" x14ac:dyDescent="0.3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2:39" x14ac:dyDescent="0.3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2:39" x14ac:dyDescent="0.3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2:39" x14ac:dyDescent="0.3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2:39" x14ac:dyDescent="0.3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2:39" x14ac:dyDescent="0.3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2:39" x14ac:dyDescent="0.3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2:39" x14ac:dyDescent="0.3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2:39" x14ac:dyDescent="0.3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2:39" x14ac:dyDescent="0.3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2:39" x14ac:dyDescent="0.3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2:39" x14ac:dyDescent="0.3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2:39" x14ac:dyDescent="0.3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2:39" x14ac:dyDescent="0.3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2:39" x14ac:dyDescent="0.3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2:39" x14ac:dyDescent="0.3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2:39" x14ac:dyDescent="0.3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2:39" x14ac:dyDescent="0.3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2:39" x14ac:dyDescent="0.3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2:39" x14ac:dyDescent="0.3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2:39" x14ac:dyDescent="0.3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2:39" x14ac:dyDescent="0.3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2:39" x14ac:dyDescent="0.3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2:39" x14ac:dyDescent="0.3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2:39" x14ac:dyDescent="0.3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2:39" x14ac:dyDescent="0.3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2:39" x14ac:dyDescent="0.3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2:39" x14ac:dyDescent="0.3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2:39" x14ac:dyDescent="0.3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2:39" x14ac:dyDescent="0.3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2:39" x14ac:dyDescent="0.3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2:39" x14ac:dyDescent="0.3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2:39" x14ac:dyDescent="0.3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2:39" x14ac:dyDescent="0.3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2:39" x14ac:dyDescent="0.3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2:39" x14ac:dyDescent="0.3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2:39" x14ac:dyDescent="0.3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2:39" x14ac:dyDescent="0.3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2:39" x14ac:dyDescent="0.3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2:39" x14ac:dyDescent="0.3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2:39" x14ac:dyDescent="0.3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2:39" x14ac:dyDescent="0.3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2:39" x14ac:dyDescent="0.3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2:39" x14ac:dyDescent="0.3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2:39" x14ac:dyDescent="0.3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2:39" x14ac:dyDescent="0.3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2:39" x14ac:dyDescent="0.3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2:39" x14ac:dyDescent="0.3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2:39" x14ac:dyDescent="0.3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2:39" x14ac:dyDescent="0.3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2:39" x14ac:dyDescent="0.3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2:39" x14ac:dyDescent="0.3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2:39" x14ac:dyDescent="0.3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2:39" x14ac:dyDescent="0.3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2:39" x14ac:dyDescent="0.3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2:39" x14ac:dyDescent="0.3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2:39" x14ac:dyDescent="0.3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2:39" x14ac:dyDescent="0.3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2:39" x14ac:dyDescent="0.3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2:39" x14ac:dyDescent="0.3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2:39" x14ac:dyDescent="0.3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2:39" x14ac:dyDescent="0.3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2:39" x14ac:dyDescent="0.3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2:39" x14ac:dyDescent="0.3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2:39" x14ac:dyDescent="0.3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7"/>
  <sheetViews>
    <sheetView showGridLines="0" topLeftCell="A22" workbookViewId="0">
      <selection activeCell="F42" sqref="F42"/>
    </sheetView>
  </sheetViews>
  <sheetFormatPr defaultRowHeight="14.4" x14ac:dyDescent="0.3"/>
  <cols>
    <col min="1" max="1" width="10.5546875" style="16" customWidth="1"/>
    <col min="2" max="2" width="8" customWidth="1"/>
    <col min="3" max="3" width="24.88671875" customWidth="1"/>
    <col min="4" max="4" width="35.5546875" customWidth="1"/>
    <col min="5" max="5" width="13.33203125" customWidth="1"/>
    <col min="6" max="6" width="14.33203125" customWidth="1"/>
    <col min="7" max="7" width="12" customWidth="1"/>
    <col min="8" max="8" width="11.44140625" bestFit="1" customWidth="1"/>
    <col min="9" max="9" width="10.6640625" bestFit="1" customWidth="1"/>
    <col min="10" max="10" width="9.5546875" bestFit="1" customWidth="1"/>
    <col min="11" max="12" width="11.5546875" bestFit="1" customWidth="1"/>
    <col min="13" max="40" width="9.5546875" bestFit="1" customWidth="1"/>
  </cols>
  <sheetData>
    <row r="1" spans="2:55" s="16" customFormat="1" ht="11.7" customHeight="1" x14ac:dyDescent="0.25"/>
    <row r="2" spans="2:55" s="16" customFormat="1" ht="11.7" customHeight="1" x14ac:dyDescent="0.25"/>
    <row r="3" spans="2:55" s="16" customFormat="1" ht="11.7" customHeight="1" x14ac:dyDescent="0.25"/>
    <row r="4" spans="2:55" s="16" customFormat="1" ht="12" x14ac:dyDescent="0.25"/>
    <row r="5" spans="2:55" s="16" customFormat="1" ht="12" x14ac:dyDescent="0.25"/>
    <row r="6" spans="2:55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2:55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2:55" x14ac:dyDescent="0.3">
      <c r="B8" s="7"/>
      <c r="C8" s="25" t="s">
        <v>332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2:55" ht="15" thickBot="1" x14ac:dyDescent="0.35">
      <c r="B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2:55" ht="15.6" thickTop="1" thickBot="1" x14ac:dyDescent="0.35">
      <c r="B10" s="7"/>
      <c r="D10" s="209" t="s">
        <v>333</v>
      </c>
      <c r="E10" s="213"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2:55" ht="15.6" thickTop="1" thickBot="1" x14ac:dyDescent="0.35">
      <c r="B11" s="7"/>
      <c r="D11" s="209" t="s">
        <v>334</v>
      </c>
      <c r="E11" s="211">
        <v>10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2:55" ht="15" thickTop="1" x14ac:dyDescent="0.3">
      <c r="B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2:55" ht="15" thickBot="1" x14ac:dyDescent="0.35">
      <c r="B13" s="7"/>
      <c r="E13" s="219">
        <f>+M_Finanziamenti!D20</f>
        <v>42766</v>
      </c>
      <c r="F13" s="219">
        <f>+M_Finanziamenti!E20</f>
        <v>42794</v>
      </c>
      <c r="G13" s="219">
        <f>+M_Finanziamenti!F20</f>
        <v>42825</v>
      </c>
      <c r="H13" s="219">
        <f>+M_Finanziamenti!G20</f>
        <v>42855</v>
      </c>
      <c r="I13" s="219">
        <f>+M_Finanziamenti!H20</f>
        <v>42886</v>
      </c>
      <c r="J13" s="219">
        <f>+M_Finanziamenti!I20</f>
        <v>42916</v>
      </c>
      <c r="K13" s="219">
        <f>+M_Finanziamenti!J20</f>
        <v>42947</v>
      </c>
      <c r="L13" s="219">
        <f>+M_Finanziamenti!K20</f>
        <v>42978</v>
      </c>
      <c r="M13" s="219">
        <f>+M_Finanziamenti!L20</f>
        <v>43008</v>
      </c>
      <c r="N13" s="219">
        <f>+M_Finanziamenti!M20</f>
        <v>43039</v>
      </c>
      <c r="O13" s="219">
        <f>+M_Finanziamenti!N20</f>
        <v>43069</v>
      </c>
      <c r="P13" s="219">
        <f>+M_Finanziamenti!O20</f>
        <v>43100</v>
      </c>
      <c r="Q13" s="219">
        <f>+M_Finanziamenti!P20</f>
        <v>43131</v>
      </c>
      <c r="R13" s="219">
        <f>+M_Finanziamenti!Q20</f>
        <v>43159</v>
      </c>
      <c r="S13" s="219">
        <f>+M_Finanziamenti!R20</f>
        <v>43190</v>
      </c>
      <c r="T13" s="219">
        <f>+M_Finanziamenti!S20</f>
        <v>43220</v>
      </c>
      <c r="U13" s="219">
        <f>+M_Finanziamenti!T20</f>
        <v>43251</v>
      </c>
      <c r="V13" s="219">
        <f>+M_Finanziamenti!U20</f>
        <v>43281</v>
      </c>
      <c r="W13" s="219">
        <f>+M_Finanziamenti!V20</f>
        <v>43312</v>
      </c>
      <c r="X13" s="219">
        <f>+M_Finanziamenti!W20</f>
        <v>43343</v>
      </c>
      <c r="Y13" s="219">
        <f>+M_Finanziamenti!X20</f>
        <v>43373</v>
      </c>
      <c r="Z13" s="219">
        <f>+M_Finanziamenti!Y20</f>
        <v>43404</v>
      </c>
      <c r="AA13" s="219">
        <f>+M_Finanziamenti!Z20</f>
        <v>43434</v>
      </c>
      <c r="AB13" s="219">
        <f>+M_Finanziamenti!AA20</f>
        <v>43465</v>
      </c>
      <c r="AC13" s="219">
        <f>+M_Finanziamenti!AB20</f>
        <v>43496</v>
      </c>
      <c r="AD13" s="219">
        <f>+M_Finanziamenti!AC20</f>
        <v>43524</v>
      </c>
      <c r="AE13" s="219">
        <f>+M_Finanziamenti!AD20</f>
        <v>43555</v>
      </c>
      <c r="AF13" s="219">
        <f>+M_Finanziamenti!AE20</f>
        <v>43585</v>
      </c>
      <c r="AG13" s="219">
        <f>+M_Finanziamenti!AF20</f>
        <v>43616</v>
      </c>
      <c r="AH13" s="219">
        <f>+M_Finanziamenti!AG20</f>
        <v>43646</v>
      </c>
      <c r="AI13" s="219">
        <f>+M_Finanziamenti!AH20</f>
        <v>43677</v>
      </c>
      <c r="AJ13" s="219">
        <f>+M_Finanziamenti!AI20</f>
        <v>43708</v>
      </c>
      <c r="AK13" s="219">
        <f>+M_Finanziamenti!AJ20</f>
        <v>43738</v>
      </c>
      <c r="AL13" s="219">
        <f>+M_Finanziamenti!AK20</f>
        <v>43769</v>
      </c>
      <c r="AM13" s="219">
        <f>+M_Finanziamenti!AL20</f>
        <v>43799</v>
      </c>
      <c r="AN13" s="219">
        <f>+M_Finanziamenti!AM20</f>
        <v>43830</v>
      </c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2:55" ht="15.6" thickTop="1" thickBot="1" x14ac:dyDescent="0.35">
      <c r="B14" s="7"/>
      <c r="D14" s="209" t="s">
        <v>335</v>
      </c>
      <c r="E14" s="213"/>
      <c r="F14" s="213"/>
      <c r="G14" s="213"/>
      <c r="H14" s="213">
        <v>0</v>
      </c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2:55" ht="15.6" thickTop="1" thickBot="1" x14ac:dyDescent="0.35">
      <c r="B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2:55" ht="15.6" thickTop="1" thickBot="1" x14ac:dyDescent="0.35">
      <c r="B16" s="7"/>
      <c r="D16" s="209" t="s">
        <v>336</v>
      </c>
      <c r="E16" s="213"/>
      <c r="F16" s="213"/>
      <c r="G16" s="213"/>
      <c r="H16" s="213"/>
      <c r="I16" s="213"/>
      <c r="J16" s="213"/>
      <c r="K16" s="213">
        <v>0</v>
      </c>
      <c r="L16" s="213"/>
      <c r="M16" s="213"/>
      <c r="N16" s="213"/>
      <c r="O16" s="213"/>
      <c r="P16" s="213"/>
      <c r="Q16" s="213"/>
      <c r="R16" s="213"/>
      <c r="S16" s="213"/>
      <c r="T16" s="213">
        <v>50000</v>
      </c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2:55" ht="15.6" thickTop="1" thickBot="1" x14ac:dyDescent="0.35">
      <c r="B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2:55" ht="15.6" thickTop="1" thickBot="1" x14ac:dyDescent="0.35">
      <c r="B18" s="7"/>
      <c r="D18" s="209" t="s">
        <v>337</v>
      </c>
      <c r="E18" s="231">
        <f>+E14-E16</f>
        <v>0</v>
      </c>
      <c r="F18" s="231">
        <f t="shared" ref="F18:AN18" si="0">+F14-F16</f>
        <v>0</v>
      </c>
      <c r="G18" s="231">
        <f t="shared" si="0"/>
        <v>0</v>
      </c>
      <c r="H18" s="231">
        <f t="shared" si="0"/>
        <v>0</v>
      </c>
      <c r="I18" s="231">
        <f t="shared" si="0"/>
        <v>0</v>
      </c>
      <c r="J18" s="231">
        <f t="shared" si="0"/>
        <v>0</v>
      </c>
      <c r="K18" s="231">
        <f t="shared" si="0"/>
        <v>0</v>
      </c>
      <c r="L18" s="231">
        <f t="shared" si="0"/>
        <v>0</v>
      </c>
      <c r="M18" s="231">
        <f t="shared" si="0"/>
        <v>0</v>
      </c>
      <c r="N18" s="231">
        <f t="shared" si="0"/>
        <v>0</v>
      </c>
      <c r="O18" s="231">
        <f t="shared" si="0"/>
        <v>0</v>
      </c>
      <c r="P18" s="231">
        <f t="shared" si="0"/>
        <v>0</v>
      </c>
      <c r="Q18" s="231">
        <f t="shared" si="0"/>
        <v>0</v>
      </c>
      <c r="R18" s="231">
        <f t="shared" si="0"/>
        <v>0</v>
      </c>
      <c r="S18" s="231">
        <f t="shared" si="0"/>
        <v>0</v>
      </c>
      <c r="T18" s="231">
        <f t="shared" si="0"/>
        <v>-50000</v>
      </c>
      <c r="U18" s="231">
        <f t="shared" si="0"/>
        <v>0</v>
      </c>
      <c r="V18" s="231">
        <f t="shared" si="0"/>
        <v>0</v>
      </c>
      <c r="W18" s="231">
        <f t="shared" si="0"/>
        <v>0</v>
      </c>
      <c r="X18" s="231">
        <f t="shared" si="0"/>
        <v>0</v>
      </c>
      <c r="Y18" s="231">
        <f t="shared" si="0"/>
        <v>0</v>
      </c>
      <c r="Z18" s="231">
        <f t="shared" si="0"/>
        <v>0</v>
      </c>
      <c r="AA18" s="231">
        <f t="shared" si="0"/>
        <v>0</v>
      </c>
      <c r="AB18" s="231">
        <f t="shared" si="0"/>
        <v>0</v>
      </c>
      <c r="AC18" s="231">
        <f t="shared" si="0"/>
        <v>0</v>
      </c>
      <c r="AD18" s="231">
        <f t="shared" si="0"/>
        <v>0</v>
      </c>
      <c r="AE18" s="231">
        <f t="shared" si="0"/>
        <v>0</v>
      </c>
      <c r="AF18" s="231">
        <f t="shared" si="0"/>
        <v>0</v>
      </c>
      <c r="AG18" s="231">
        <f t="shared" si="0"/>
        <v>0</v>
      </c>
      <c r="AH18" s="231">
        <f t="shared" si="0"/>
        <v>0</v>
      </c>
      <c r="AI18" s="231">
        <f t="shared" si="0"/>
        <v>0</v>
      </c>
      <c r="AJ18" s="231">
        <f t="shared" si="0"/>
        <v>0</v>
      </c>
      <c r="AK18" s="231">
        <f t="shared" si="0"/>
        <v>0</v>
      </c>
      <c r="AL18" s="231">
        <f t="shared" si="0"/>
        <v>0</v>
      </c>
      <c r="AM18" s="231">
        <f t="shared" si="0"/>
        <v>0</v>
      </c>
      <c r="AN18" s="231">
        <f t="shared" si="0"/>
        <v>0</v>
      </c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2:55" ht="15.6" thickTop="1" thickBot="1" x14ac:dyDescent="0.35">
      <c r="B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2:55" ht="15.6" thickTop="1" thickBot="1" x14ac:dyDescent="0.35">
      <c r="B20" s="7"/>
      <c r="D20" s="209" t="s">
        <v>343</v>
      </c>
      <c r="E20" s="231">
        <f>+IF(E14&gt;0,(($E$10/$E$11)/12),0)</f>
        <v>0</v>
      </c>
      <c r="F20" s="231">
        <f>+IF(F14&gt;0,(($E$10/$E$11)/12),0)+IF(E20&gt;0,(($E$10/$E$11)/12),0)</f>
        <v>0</v>
      </c>
      <c r="G20" s="231">
        <f t="shared" ref="G20:AN20" si="1">+IF(G14&gt;0,(($E$10/$E$11)/12),0)+IF(F20&gt;0,(($E$10/$E$11)/12),0)</f>
        <v>0</v>
      </c>
      <c r="H20" s="231">
        <f t="shared" si="1"/>
        <v>0</v>
      </c>
      <c r="I20" s="231">
        <f t="shared" si="1"/>
        <v>0</v>
      </c>
      <c r="J20" s="231">
        <f t="shared" si="1"/>
        <v>0</v>
      </c>
      <c r="K20" s="231">
        <f t="shared" si="1"/>
        <v>0</v>
      </c>
      <c r="L20" s="231">
        <f t="shared" si="1"/>
        <v>0</v>
      </c>
      <c r="M20" s="231">
        <f t="shared" si="1"/>
        <v>0</v>
      </c>
      <c r="N20" s="231">
        <f t="shared" si="1"/>
        <v>0</v>
      </c>
      <c r="O20" s="231">
        <f t="shared" si="1"/>
        <v>0</v>
      </c>
      <c r="P20" s="231">
        <f t="shared" si="1"/>
        <v>0</v>
      </c>
      <c r="Q20" s="231">
        <f t="shared" si="1"/>
        <v>0</v>
      </c>
      <c r="R20" s="231">
        <f t="shared" si="1"/>
        <v>0</v>
      </c>
      <c r="S20" s="231">
        <f t="shared" si="1"/>
        <v>0</v>
      </c>
      <c r="T20" s="231">
        <f t="shared" si="1"/>
        <v>0</v>
      </c>
      <c r="U20" s="231">
        <f t="shared" si="1"/>
        <v>0</v>
      </c>
      <c r="V20" s="231">
        <f t="shared" si="1"/>
        <v>0</v>
      </c>
      <c r="W20" s="231">
        <f t="shared" si="1"/>
        <v>0</v>
      </c>
      <c r="X20" s="231">
        <f t="shared" si="1"/>
        <v>0</v>
      </c>
      <c r="Y20" s="231">
        <f t="shared" si="1"/>
        <v>0</v>
      </c>
      <c r="Z20" s="231">
        <f t="shared" si="1"/>
        <v>0</v>
      </c>
      <c r="AA20" s="231">
        <f t="shared" si="1"/>
        <v>0</v>
      </c>
      <c r="AB20" s="231">
        <f t="shared" si="1"/>
        <v>0</v>
      </c>
      <c r="AC20" s="231">
        <f t="shared" si="1"/>
        <v>0</v>
      </c>
      <c r="AD20" s="231">
        <f t="shared" si="1"/>
        <v>0</v>
      </c>
      <c r="AE20" s="231">
        <f t="shared" si="1"/>
        <v>0</v>
      </c>
      <c r="AF20" s="231">
        <f t="shared" si="1"/>
        <v>0</v>
      </c>
      <c r="AG20" s="231">
        <f t="shared" si="1"/>
        <v>0</v>
      </c>
      <c r="AH20" s="231">
        <f t="shared" si="1"/>
        <v>0</v>
      </c>
      <c r="AI20" s="231">
        <f t="shared" si="1"/>
        <v>0</v>
      </c>
      <c r="AJ20" s="231">
        <f t="shared" si="1"/>
        <v>0</v>
      </c>
      <c r="AK20" s="231">
        <f t="shared" si="1"/>
        <v>0</v>
      </c>
      <c r="AL20" s="231">
        <f t="shared" si="1"/>
        <v>0</v>
      </c>
      <c r="AM20" s="231">
        <f t="shared" si="1"/>
        <v>0</v>
      </c>
      <c r="AN20" s="231">
        <f t="shared" si="1"/>
        <v>0</v>
      </c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2:55" ht="15.6" thickTop="1" thickBot="1" x14ac:dyDescent="0.35">
      <c r="B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55" ht="15.6" thickTop="1" thickBot="1" x14ac:dyDescent="0.35">
      <c r="B22" s="7"/>
      <c r="D22" s="209" t="s">
        <v>344</v>
      </c>
      <c r="E22" s="231">
        <f>+E14-E20</f>
        <v>0</v>
      </c>
      <c r="F22" s="231">
        <f t="shared" ref="F22:AN22" si="2">+F14-F20</f>
        <v>0</v>
      </c>
      <c r="G22" s="231">
        <f t="shared" si="2"/>
        <v>0</v>
      </c>
      <c r="H22" s="231">
        <f t="shared" si="2"/>
        <v>0</v>
      </c>
      <c r="I22" s="231">
        <f t="shared" si="2"/>
        <v>0</v>
      </c>
      <c r="J22" s="231">
        <f t="shared" si="2"/>
        <v>0</v>
      </c>
      <c r="K22" s="231">
        <f t="shared" si="2"/>
        <v>0</v>
      </c>
      <c r="L22" s="231">
        <f t="shared" si="2"/>
        <v>0</v>
      </c>
      <c r="M22" s="231">
        <f t="shared" si="2"/>
        <v>0</v>
      </c>
      <c r="N22" s="231">
        <f t="shared" si="2"/>
        <v>0</v>
      </c>
      <c r="O22" s="231">
        <f t="shared" si="2"/>
        <v>0</v>
      </c>
      <c r="P22" s="231">
        <f t="shared" si="2"/>
        <v>0</v>
      </c>
      <c r="Q22" s="231">
        <f t="shared" si="2"/>
        <v>0</v>
      </c>
      <c r="R22" s="231">
        <f t="shared" si="2"/>
        <v>0</v>
      </c>
      <c r="S22" s="231">
        <f t="shared" si="2"/>
        <v>0</v>
      </c>
      <c r="T22" s="231">
        <f t="shared" si="2"/>
        <v>0</v>
      </c>
      <c r="U22" s="231">
        <f t="shared" si="2"/>
        <v>0</v>
      </c>
      <c r="V22" s="231">
        <f t="shared" si="2"/>
        <v>0</v>
      </c>
      <c r="W22" s="231">
        <f t="shared" si="2"/>
        <v>0</v>
      </c>
      <c r="X22" s="231">
        <f t="shared" si="2"/>
        <v>0</v>
      </c>
      <c r="Y22" s="231">
        <f t="shared" si="2"/>
        <v>0</v>
      </c>
      <c r="Z22" s="231">
        <f t="shared" si="2"/>
        <v>0</v>
      </c>
      <c r="AA22" s="231">
        <f t="shared" si="2"/>
        <v>0</v>
      </c>
      <c r="AB22" s="231">
        <f t="shared" si="2"/>
        <v>0</v>
      </c>
      <c r="AC22" s="231">
        <f t="shared" si="2"/>
        <v>0</v>
      </c>
      <c r="AD22" s="231">
        <f t="shared" si="2"/>
        <v>0</v>
      </c>
      <c r="AE22" s="231">
        <f t="shared" si="2"/>
        <v>0</v>
      </c>
      <c r="AF22" s="231">
        <f t="shared" si="2"/>
        <v>0</v>
      </c>
      <c r="AG22" s="231">
        <f t="shared" si="2"/>
        <v>0</v>
      </c>
      <c r="AH22" s="231">
        <f t="shared" si="2"/>
        <v>0</v>
      </c>
      <c r="AI22" s="231">
        <f t="shared" si="2"/>
        <v>0</v>
      </c>
      <c r="AJ22" s="231">
        <f t="shared" si="2"/>
        <v>0</v>
      </c>
      <c r="AK22" s="231">
        <f t="shared" si="2"/>
        <v>0</v>
      </c>
      <c r="AL22" s="231">
        <f t="shared" si="2"/>
        <v>0</v>
      </c>
      <c r="AM22" s="231">
        <f t="shared" si="2"/>
        <v>0</v>
      </c>
      <c r="AN22" s="231">
        <f t="shared" si="2"/>
        <v>0</v>
      </c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55" ht="15" thickTop="1" x14ac:dyDescent="0.3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55" x14ac:dyDescent="0.3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2:55" x14ac:dyDescent="0.3">
      <c r="B25" s="7"/>
      <c r="C25" s="25" t="s">
        <v>348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2:55" ht="15" thickBot="1" x14ac:dyDescent="0.3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2:55" ht="15.6" thickTop="1" thickBot="1" x14ac:dyDescent="0.35">
      <c r="B27" s="7"/>
      <c r="C27" s="7"/>
      <c r="D27" s="209" t="s">
        <v>333</v>
      </c>
      <c r="E27" s="213"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2:55" ht="15.6" thickTop="1" thickBot="1" x14ac:dyDescent="0.35">
      <c r="B28" s="7"/>
      <c r="C28" s="7"/>
      <c r="D28" s="209" t="s">
        <v>349</v>
      </c>
      <c r="E28" s="211">
        <v>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2:55" ht="15" thickTop="1" x14ac:dyDescent="0.3">
      <c r="B29" s="7"/>
      <c r="C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2:55" ht="15" thickBot="1" x14ac:dyDescent="0.35">
      <c r="B30" s="7"/>
      <c r="C30" s="7"/>
      <c r="E30" s="219">
        <f>+E13</f>
        <v>42766</v>
      </c>
      <c r="F30" s="219">
        <f t="shared" ref="F30:AN30" si="3">+F13</f>
        <v>42794</v>
      </c>
      <c r="G30" s="219">
        <f t="shared" si="3"/>
        <v>42825</v>
      </c>
      <c r="H30" s="219">
        <f t="shared" si="3"/>
        <v>42855</v>
      </c>
      <c r="I30" s="219">
        <f t="shared" si="3"/>
        <v>42886</v>
      </c>
      <c r="J30" s="219">
        <f t="shared" si="3"/>
        <v>42916</v>
      </c>
      <c r="K30" s="219">
        <f t="shared" si="3"/>
        <v>42947</v>
      </c>
      <c r="L30" s="219">
        <f t="shared" si="3"/>
        <v>42978</v>
      </c>
      <c r="M30" s="219">
        <f t="shared" si="3"/>
        <v>43008</v>
      </c>
      <c r="N30" s="219">
        <f t="shared" si="3"/>
        <v>43039</v>
      </c>
      <c r="O30" s="219">
        <f t="shared" si="3"/>
        <v>43069</v>
      </c>
      <c r="P30" s="219">
        <f t="shared" si="3"/>
        <v>43100</v>
      </c>
      <c r="Q30" s="219">
        <f t="shared" si="3"/>
        <v>43131</v>
      </c>
      <c r="R30" s="219">
        <f t="shared" si="3"/>
        <v>43159</v>
      </c>
      <c r="S30" s="219">
        <f t="shared" si="3"/>
        <v>43190</v>
      </c>
      <c r="T30" s="219">
        <f t="shared" si="3"/>
        <v>43220</v>
      </c>
      <c r="U30" s="219">
        <f t="shared" si="3"/>
        <v>43251</v>
      </c>
      <c r="V30" s="219">
        <f t="shared" si="3"/>
        <v>43281</v>
      </c>
      <c r="W30" s="219">
        <f t="shared" si="3"/>
        <v>43312</v>
      </c>
      <c r="X30" s="219">
        <f t="shared" si="3"/>
        <v>43343</v>
      </c>
      <c r="Y30" s="219">
        <f t="shared" si="3"/>
        <v>43373</v>
      </c>
      <c r="Z30" s="219">
        <f t="shared" si="3"/>
        <v>43404</v>
      </c>
      <c r="AA30" s="219">
        <f t="shared" si="3"/>
        <v>43434</v>
      </c>
      <c r="AB30" s="219">
        <f t="shared" si="3"/>
        <v>43465</v>
      </c>
      <c r="AC30" s="219">
        <f t="shared" si="3"/>
        <v>43496</v>
      </c>
      <c r="AD30" s="219">
        <f t="shared" si="3"/>
        <v>43524</v>
      </c>
      <c r="AE30" s="219">
        <f t="shared" si="3"/>
        <v>43555</v>
      </c>
      <c r="AF30" s="219">
        <f t="shared" si="3"/>
        <v>43585</v>
      </c>
      <c r="AG30" s="219">
        <f t="shared" si="3"/>
        <v>43616</v>
      </c>
      <c r="AH30" s="219">
        <f t="shared" si="3"/>
        <v>43646</v>
      </c>
      <c r="AI30" s="219">
        <f t="shared" si="3"/>
        <v>43677</v>
      </c>
      <c r="AJ30" s="219">
        <f t="shared" si="3"/>
        <v>43708</v>
      </c>
      <c r="AK30" s="219">
        <f t="shared" si="3"/>
        <v>43738</v>
      </c>
      <c r="AL30" s="219">
        <f t="shared" si="3"/>
        <v>43769</v>
      </c>
      <c r="AM30" s="219">
        <f t="shared" si="3"/>
        <v>43799</v>
      </c>
      <c r="AN30" s="219">
        <f t="shared" si="3"/>
        <v>43830</v>
      </c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2:55" ht="15.6" thickTop="1" thickBot="1" x14ac:dyDescent="0.35">
      <c r="B31" s="7"/>
      <c r="C31" s="7"/>
      <c r="D31" s="209" t="s">
        <v>335</v>
      </c>
      <c r="E31" s="213"/>
      <c r="F31" s="213"/>
      <c r="G31" s="213">
        <v>0</v>
      </c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2:55" ht="15.6" thickTop="1" thickBot="1" x14ac:dyDescent="0.35">
      <c r="B32" s="7"/>
      <c r="C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2:55" ht="15.6" thickTop="1" thickBot="1" x14ac:dyDescent="0.35">
      <c r="B33" s="7"/>
      <c r="C33" s="7"/>
      <c r="D33" s="209" t="s">
        <v>336</v>
      </c>
      <c r="E33" s="213"/>
      <c r="F33" s="213"/>
      <c r="G33" s="213"/>
      <c r="H33" s="213"/>
      <c r="I33" s="213"/>
      <c r="J33" s="213"/>
      <c r="K33" s="213">
        <v>0</v>
      </c>
      <c r="L33" s="213"/>
      <c r="M33" s="213"/>
      <c r="N33" s="213"/>
      <c r="O33" s="213"/>
      <c r="P33" s="213"/>
      <c r="Q33" s="213"/>
      <c r="R33" s="213"/>
      <c r="S33" s="213"/>
      <c r="T33" s="213">
        <v>10000</v>
      </c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2:55" ht="15.6" thickTop="1" thickBot="1" x14ac:dyDescent="0.35">
      <c r="B34" s="7"/>
      <c r="C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2:55" ht="15.75" customHeight="1" thickTop="1" thickBot="1" x14ac:dyDescent="0.35">
      <c r="B35" s="7"/>
      <c r="C35" s="7"/>
      <c r="D35" s="209" t="s">
        <v>337</v>
      </c>
      <c r="E35" s="231">
        <f>+E31-E33</f>
        <v>0</v>
      </c>
      <c r="F35" s="231">
        <f t="shared" ref="F35:AN35" si="4">+F31-F33</f>
        <v>0</v>
      </c>
      <c r="G35" s="231">
        <f t="shared" si="4"/>
        <v>0</v>
      </c>
      <c r="H35" s="231">
        <f t="shared" si="4"/>
        <v>0</v>
      </c>
      <c r="I35" s="231">
        <f t="shared" si="4"/>
        <v>0</v>
      </c>
      <c r="J35" s="231">
        <f t="shared" si="4"/>
        <v>0</v>
      </c>
      <c r="K35" s="231">
        <f t="shared" si="4"/>
        <v>0</v>
      </c>
      <c r="L35" s="231">
        <f t="shared" si="4"/>
        <v>0</v>
      </c>
      <c r="M35" s="231">
        <f t="shared" si="4"/>
        <v>0</v>
      </c>
      <c r="N35" s="231">
        <f t="shared" si="4"/>
        <v>0</v>
      </c>
      <c r="O35" s="231">
        <f t="shared" si="4"/>
        <v>0</v>
      </c>
      <c r="P35" s="231">
        <f t="shared" si="4"/>
        <v>0</v>
      </c>
      <c r="Q35" s="231">
        <f t="shared" si="4"/>
        <v>0</v>
      </c>
      <c r="R35" s="231">
        <f t="shared" si="4"/>
        <v>0</v>
      </c>
      <c r="S35" s="231">
        <f t="shared" si="4"/>
        <v>0</v>
      </c>
      <c r="T35" s="231">
        <f t="shared" si="4"/>
        <v>-10000</v>
      </c>
      <c r="U35" s="231">
        <f t="shared" si="4"/>
        <v>0</v>
      </c>
      <c r="V35" s="231">
        <f t="shared" si="4"/>
        <v>0</v>
      </c>
      <c r="W35" s="231">
        <f t="shared" si="4"/>
        <v>0</v>
      </c>
      <c r="X35" s="231">
        <f t="shared" si="4"/>
        <v>0</v>
      </c>
      <c r="Y35" s="231">
        <f t="shared" si="4"/>
        <v>0</v>
      </c>
      <c r="Z35" s="231">
        <f t="shared" si="4"/>
        <v>0</v>
      </c>
      <c r="AA35" s="231">
        <f t="shared" si="4"/>
        <v>0</v>
      </c>
      <c r="AB35" s="231">
        <f t="shared" si="4"/>
        <v>0</v>
      </c>
      <c r="AC35" s="231">
        <f t="shared" si="4"/>
        <v>0</v>
      </c>
      <c r="AD35" s="231">
        <f t="shared" si="4"/>
        <v>0</v>
      </c>
      <c r="AE35" s="231">
        <f t="shared" si="4"/>
        <v>0</v>
      </c>
      <c r="AF35" s="231">
        <f t="shared" si="4"/>
        <v>0</v>
      </c>
      <c r="AG35" s="231">
        <f t="shared" si="4"/>
        <v>0</v>
      </c>
      <c r="AH35" s="231">
        <f t="shared" si="4"/>
        <v>0</v>
      </c>
      <c r="AI35" s="231">
        <f t="shared" si="4"/>
        <v>0</v>
      </c>
      <c r="AJ35" s="231">
        <f t="shared" si="4"/>
        <v>0</v>
      </c>
      <c r="AK35" s="231">
        <f t="shared" si="4"/>
        <v>0</v>
      </c>
      <c r="AL35" s="231">
        <f t="shared" si="4"/>
        <v>0</v>
      </c>
      <c r="AM35" s="231">
        <f t="shared" si="4"/>
        <v>0</v>
      </c>
      <c r="AN35" s="231">
        <f t="shared" si="4"/>
        <v>0</v>
      </c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2:55" ht="15.6" thickTop="1" thickBot="1" x14ac:dyDescent="0.35">
      <c r="B36" s="7"/>
      <c r="C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2:55" ht="15.6" thickTop="1" thickBot="1" x14ac:dyDescent="0.35">
      <c r="B37" s="7"/>
      <c r="C37" s="7"/>
      <c r="D37" s="209" t="s">
        <v>343</v>
      </c>
      <c r="E37" s="231">
        <f>+IF(E31&gt;0,(($E$27/$E$28)/12),0)</f>
        <v>0</v>
      </c>
      <c r="F37" s="231">
        <f>+IF(F31&gt;0,(($E$27/$E$28)/12),0)+IF(E37&gt;0,(($E$27/$E$28)/12),0)*IF(SUM(E37)=$E$27,0,1)</f>
        <v>0</v>
      </c>
      <c r="G37" s="231">
        <f>+IF(G31&gt;0,(($E$27/$E$28)/12),0)+IF(F37&gt;0,(($E$27/$E$28)/12),0)*IF(SUM($E37:F37)=$E$27,0,1)</f>
        <v>0</v>
      </c>
      <c r="H37" s="231">
        <f>+IF(H31&gt;0,(($E$27/$E$28)/12),0)+IF(G37&gt;0,(($E$27/$E$28)/12),0)*IF(SUM($E37:G37)=$E$27,0,1)</f>
        <v>0</v>
      </c>
      <c r="I37" s="231">
        <f>+IF(I31&gt;0,(($E$27/$E$28)/12),0)+IF(H37&gt;0,(($E$27/$E$28)/12),0)*IF(SUM($E37:H37)=$E$27,0,1)</f>
        <v>0</v>
      </c>
      <c r="J37" s="231">
        <f>+IF(J31&gt;0,(($E$27/$E$28)/12),0)+IF(I37&gt;0,(($E$27/$E$28)/12),0)*IF(SUM($E37:I37)=$E$27,0,1)</f>
        <v>0</v>
      </c>
      <c r="K37" s="231">
        <f>+IF(K31&gt;0,(($E$27/$E$28)/12),0)+IF(J37&gt;0,(($E$27/$E$28)/12),0)*IF(SUM($E37:J37)=$E$27,0,1)</f>
        <v>0</v>
      </c>
      <c r="L37" s="231">
        <f>+IF(L31&gt;0,(($E$27/$E$28)/12),0)+IF(K37&gt;0,(($E$27/$E$28)/12),0)*IF(SUM($E37:K37)=$E$27,0,1)</f>
        <v>0</v>
      </c>
      <c r="M37" s="231">
        <f>+IF(M31&gt;0,(($E$27/$E$28)/12),0)+IF(L37&gt;0,(($E$27/$E$28)/12),0)*IF(SUM($E37:L37)=$E$27,0,1)</f>
        <v>0</v>
      </c>
      <c r="N37" s="231">
        <f>+IF(N31&gt;0,(($E$27/$E$28)/12),0)+IF(M37&gt;0,(($E$27/$E$28)/12),0)*IF(SUM($E37:M37)=$E$27,0,1)</f>
        <v>0</v>
      </c>
      <c r="O37" s="231">
        <f>+IF(O31&gt;0,(($E$27/$E$28)/12),0)+IF(N37&gt;0,(($E$27/$E$28)/12),0)*IF(SUM($E37:N37)=$E$27,0,1)</f>
        <v>0</v>
      </c>
      <c r="P37" s="231">
        <f>+IF(P31&gt;0,(($E$27/$E$28)/12),0)+IF(O37&gt;0,(($E$27/$E$28)/12),0)*IF(SUM($E37:O37)=$E$27,0,1)</f>
        <v>0</v>
      </c>
      <c r="Q37" s="231">
        <f>+IF(Q31&gt;0,(($E$27/$E$28)/12),0)+IF(P37&gt;0,(($E$27/$E$28)/12),0)*IF(SUM($E37:P37)=$E$27,0,1)</f>
        <v>0</v>
      </c>
      <c r="R37" s="231">
        <f>+IF(R31&gt;0,(($E$27/$E$28)/12),0)+IF(Q37&gt;0,(($E$27/$E$28)/12),0)*IF(SUM($E37:Q37)=$E$27,0,1)</f>
        <v>0</v>
      </c>
      <c r="S37" s="231">
        <f>+IF(S31&gt;0,(($E$27/$E$28)/12),0)+IF(R37&gt;0,(($E$27/$E$28)/12),0)*IF(SUM($E37:R37)=$E$27,0,1)</f>
        <v>0</v>
      </c>
      <c r="T37" s="231">
        <f>+IF(T31&gt;0,(($E$27/$E$28)/12),0)+IF(S37&gt;0,(($E$27/$E$28)/12),0)*IF(SUM($E37:S37)=$E$27,0,1)</f>
        <v>0</v>
      </c>
      <c r="U37" s="231">
        <f>+IF(U31&gt;0,(($E$27/$E$28)/12),0)+IF(T37&gt;0,(($E$27/$E$28)/12),0)*IF(SUM($E37:T37)=$E$27,0,1)</f>
        <v>0</v>
      </c>
      <c r="V37" s="231">
        <f>+IF(V31&gt;0,(($E$27/$E$28)/12),0)+IF(U37&gt;0,(($E$27/$E$28)/12),0)*IF(SUM($E37:U37)=$E$27,0,1)</f>
        <v>0</v>
      </c>
      <c r="W37" s="231">
        <f>+IF(W31&gt;0,(($E$27/$E$28)/12),0)+IF(V37&gt;0,(($E$27/$E$28)/12),0)*IF(SUM($E37:V37)=$E$27,0,1)</f>
        <v>0</v>
      </c>
      <c r="X37" s="231">
        <f>+IF(X31&gt;0,(($E$27/$E$28)/12),0)+IF(W37&gt;0,(($E$27/$E$28)/12),0)*IF(SUM($E37:W37)=$E$27,0,1)</f>
        <v>0</v>
      </c>
      <c r="Y37" s="231">
        <f>+IF(Y31&gt;0,(($E$27/$E$28)/12),0)+IF(X37&gt;0,(($E$27/$E$28)/12),0)*IF(SUM($E37:X37)=$E$27,0,1)</f>
        <v>0</v>
      </c>
      <c r="Z37" s="231">
        <f>+IF(Z31&gt;0,(($E$27/$E$28)/12),0)+IF(Y37&gt;0,(($E$27/$E$28)/12),0)*IF(SUM($E37:Y37)=$E$27,0,1)</f>
        <v>0</v>
      </c>
      <c r="AA37" s="231">
        <f>+IF(AA31&gt;0,(($E$27/$E$28)/12),0)+IF(Z37&gt;0,(($E$27/$E$28)/12),0)*IF(SUM($E37:Z37)=$E$27,0,1)</f>
        <v>0</v>
      </c>
      <c r="AB37" s="231">
        <f>+IF(AB31&gt;0,(($E$27/$E$28)/12),0)+IF(AA37&gt;0,(($E$27/$E$28)/12),0)*IF(SUM($E37:AA37)=$E$27,0,1)</f>
        <v>0</v>
      </c>
      <c r="AC37" s="231">
        <f>+IF(AC31&gt;0,(($E$27/$E$28)/12),0)+IF(AB37&gt;0,(($E$27/$E$28)/12),0)*IF(SUM($E37:AB37)=$E$27,0,1)</f>
        <v>0</v>
      </c>
      <c r="AD37" s="231">
        <f>+IF(AD31&gt;0,(($E$27/$E$28)/12),0)+IF(AC37&gt;0,(($E$27/$E$28)/12),0)*IF(SUM($E37:AC37)=$E$27,0,1)</f>
        <v>0</v>
      </c>
      <c r="AE37" s="231">
        <f>+IF(AE31&gt;0,(($E$27/$E$28)/12),0)+IF(AD37&gt;0,(($E$27/$E$28)/12),0)*IF(SUM($E37:AD37)=$E$27,0,1)</f>
        <v>0</v>
      </c>
      <c r="AF37" s="231">
        <f>+IF(AF31&gt;0,(($E$27/$E$28)/12),0)+IF(AE37&gt;0,(($E$27/$E$28)/12),0)*IF(SUM($E37:AE37)=$E$27,0,1)</f>
        <v>0</v>
      </c>
      <c r="AG37" s="231">
        <f>+IF(AG31&gt;0,(($E$27/$E$28)/12),0)+IF(AF37&gt;0,(($E$27/$E$28)/12),0)*IF(SUM($E37:AF37)=$E$27,0,1)</f>
        <v>0</v>
      </c>
      <c r="AH37" s="231">
        <f>+IF(AH31&gt;0,(($E$27/$E$28)/12),0)+IF(AG37&gt;0,(($E$27/$E$28)/12),0)*IF(SUM($E37:AG37)=$E$27,0,1)</f>
        <v>0</v>
      </c>
      <c r="AI37" s="231">
        <f>+IF(AI31&gt;0,(($E$27/$E$28)/12),0)+IF(AH37&gt;0,(($E$27/$E$28)/12),0)*IF(SUM($E37:AH37)=$E$27,0,1)</f>
        <v>0</v>
      </c>
      <c r="AJ37" s="231">
        <f>+IF(AJ31&gt;0,(($E$27/$E$28)/12),0)+IF(AI37&gt;0,(($E$27/$E$28)/12),0)*IF(SUM($E37:AI37)=$E$27,0,1)</f>
        <v>0</v>
      </c>
      <c r="AK37" s="231">
        <f>+IF(AK31&gt;0,(($E$27/$E$28)/12),0)+IF(AJ37&gt;0,(($E$27/$E$28)/12),0)*IF(SUM($E37:AJ37)=$E$27,0,1)</f>
        <v>0</v>
      </c>
      <c r="AL37" s="231">
        <f>+IF(AL31&gt;0,(($E$27/$E$28)/12),0)+IF(AK37&gt;0,(($E$27/$E$28)/12),0)*IF(SUM($E37:AK37)=$E$27,0,1)</f>
        <v>0</v>
      </c>
      <c r="AM37" s="231">
        <f>+IF(AM31&gt;0,(($E$27/$E$28)/12),0)+IF(AL37&gt;0,(($E$27/$E$28)/12),0)*IF(SUM($E37:AL37)=$E$27,0,1)</f>
        <v>0</v>
      </c>
      <c r="AN37" s="231">
        <f t="shared" ref="AN37" si="5">+IF(AN31&gt;0,(($E$27/$E$28)/12),0)+IF(AM37&gt;0,(($E$27/$E$28)/12),0)</f>
        <v>0</v>
      </c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2:55" ht="15.6" thickTop="1" thickBot="1" x14ac:dyDescent="0.35">
      <c r="B38" s="7"/>
      <c r="C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2:55" ht="15.6" thickTop="1" thickBot="1" x14ac:dyDescent="0.35">
      <c r="B39" s="7"/>
      <c r="C39" s="7"/>
      <c r="D39" s="209" t="s">
        <v>344</v>
      </c>
      <c r="E39" s="231">
        <f>+E31-E37</f>
        <v>0</v>
      </c>
      <c r="F39" s="231">
        <f t="shared" ref="F39:AN39" si="6">+F31-F37</f>
        <v>0</v>
      </c>
      <c r="G39" s="231">
        <f t="shared" si="6"/>
        <v>0</v>
      </c>
      <c r="H39" s="231">
        <f t="shared" si="6"/>
        <v>0</v>
      </c>
      <c r="I39" s="231">
        <f t="shared" si="6"/>
        <v>0</v>
      </c>
      <c r="J39" s="231">
        <f t="shared" si="6"/>
        <v>0</v>
      </c>
      <c r="K39" s="231">
        <f t="shared" si="6"/>
        <v>0</v>
      </c>
      <c r="L39" s="231">
        <f t="shared" si="6"/>
        <v>0</v>
      </c>
      <c r="M39" s="231">
        <f t="shared" si="6"/>
        <v>0</v>
      </c>
      <c r="N39" s="231">
        <f t="shared" si="6"/>
        <v>0</v>
      </c>
      <c r="O39" s="231">
        <f t="shared" si="6"/>
        <v>0</v>
      </c>
      <c r="P39" s="231">
        <f t="shared" si="6"/>
        <v>0</v>
      </c>
      <c r="Q39" s="231">
        <f t="shared" si="6"/>
        <v>0</v>
      </c>
      <c r="R39" s="231">
        <f t="shared" si="6"/>
        <v>0</v>
      </c>
      <c r="S39" s="231">
        <f t="shared" si="6"/>
        <v>0</v>
      </c>
      <c r="T39" s="231">
        <f t="shared" si="6"/>
        <v>0</v>
      </c>
      <c r="U39" s="231">
        <f t="shared" si="6"/>
        <v>0</v>
      </c>
      <c r="V39" s="231">
        <f t="shared" si="6"/>
        <v>0</v>
      </c>
      <c r="W39" s="231">
        <f t="shared" si="6"/>
        <v>0</v>
      </c>
      <c r="X39" s="231">
        <f t="shared" si="6"/>
        <v>0</v>
      </c>
      <c r="Y39" s="231">
        <f t="shared" si="6"/>
        <v>0</v>
      </c>
      <c r="Z39" s="231">
        <f t="shared" si="6"/>
        <v>0</v>
      </c>
      <c r="AA39" s="231">
        <f t="shared" si="6"/>
        <v>0</v>
      </c>
      <c r="AB39" s="231">
        <f t="shared" si="6"/>
        <v>0</v>
      </c>
      <c r="AC39" s="231">
        <f t="shared" si="6"/>
        <v>0</v>
      </c>
      <c r="AD39" s="231">
        <f t="shared" si="6"/>
        <v>0</v>
      </c>
      <c r="AE39" s="231">
        <f t="shared" si="6"/>
        <v>0</v>
      </c>
      <c r="AF39" s="231">
        <f t="shared" si="6"/>
        <v>0</v>
      </c>
      <c r="AG39" s="231">
        <f t="shared" si="6"/>
        <v>0</v>
      </c>
      <c r="AH39" s="231">
        <f t="shared" si="6"/>
        <v>0</v>
      </c>
      <c r="AI39" s="231">
        <f t="shared" si="6"/>
        <v>0</v>
      </c>
      <c r="AJ39" s="231">
        <f t="shared" si="6"/>
        <v>0</v>
      </c>
      <c r="AK39" s="231">
        <f t="shared" si="6"/>
        <v>0</v>
      </c>
      <c r="AL39" s="231">
        <f t="shared" si="6"/>
        <v>0</v>
      </c>
      <c r="AM39" s="231">
        <f t="shared" si="6"/>
        <v>0</v>
      </c>
      <c r="AN39" s="231">
        <f t="shared" si="6"/>
        <v>0</v>
      </c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2:55" ht="15" thickTop="1" x14ac:dyDescent="0.3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2:55" x14ac:dyDescent="0.3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2:55" x14ac:dyDescent="0.3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2:55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2:55" x14ac:dyDescent="0.3"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2:55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2:55" x14ac:dyDescent="0.3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2:55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2:55" x14ac:dyDescent="0.3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2:55" x14ac:dyDescent="0.3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2:55" x14ac:dyDescent="0.3"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2:55" x14ac:dyDescent="0.3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2:55" x14ac:dyDescent="0.3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2:55" x14ac:dyDescent="0.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2:55" x14ac:dyDescent="0.3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2:55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2:55" x14ac:dyDescent="0.3">
      <c r="B56" s="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2:55" x14ac:dyDescent="0.3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2:55" x14ac:dyDescent="0.3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2:55" x14ac:dyDescent="0.3">
      <c r="B59" s="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2:55" x14ac:dyDescent="0.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2:55" x14ac:dyDescent="0.3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2:55" x14ac:dyDescent="0.3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2:55" x14ac:dyDescent="0.3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2:55" x14ac:dyDescent="0.3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2:55" x14ac:dyDescent="0.3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2:55" x14ac:dyDescent="0.3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2:55" x14ac:dyDescent="0.3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2:55" x14ac:dyDescent="0.3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2:55" x14ac:dyDescent="0.3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2:55" x14ac:dyDescent="0.3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2:55" x14ac:dyDescent="0.3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  <row r="72" spans="2:55" x14ac:dyDescent="0.3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</row>
    <row r="73" spans="2:55" x14ac:dyDescent="0.3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</row>
    <row r="74" spans="2:55" x14ac:dyDescent="0.3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</row>
    <row r="75" spans="2:55" x14ac:dyDescent="0.3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2:55" x14ac:dyDescent="0.3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2:55" x14ac:dyDescent="0.3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2:55" x14ac:dyDescent="0.3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2:55" x14ac:dyDescent="0.3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2:55" x14ac:dyDescent="0.3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2:55" x14ac:dyDescent="0.3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2:55" x14ac:dyDescent="0.3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2:55" x14ac:dyDescent="0.3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2:55" x14ac:dyDescent="0.3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2:55" x14ac:dyDescent="0.3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2:55" x14ac:dyDescent="0.3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2:55" x14ac:dyDescent="0.3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2:55" x14ac:dyDescent="0.3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2:55" x14ac:dyDescent="0.3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2:55" x14ac:dyDescent="0.3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2:55" x14ac:dyDescent="0.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</row>
    <row r="92" spans="2:55" x14ac:dyDescent="0.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2:55" x14ac:dyDescent="0.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2:55" x14ac:dyDescent="0.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2:55" x14ac:dyDescent="0.3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2:55" x14ac:dyDescent="0.3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2:55" x14ac:dyDescent="0.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2:55" x14ac:dyDescent="0.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2:55" x14ac:dyDescent="0.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2:55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2:55" x14ac:dyDescent="0.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  <row r="102" spans="2:55" x14ac:dyDescent="0.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2:55" x14ac:dyDescent="0.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2:55" x14ac:dyDescent="0.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2:55" x14ac:dyDescent="0.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2:55" x14ac:dyDescent="0.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2:55" x14ac:dyDescent="0.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</row>
    <row r="108" spans="2:55" x14ac:dyDescent="0.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</row>
    <row r="109" spans="2:55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</row>
    <row r="110" spans="2:55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2:55" x14ac:dyDescent="0.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</row>
    <row r="112" spans="2:55" x14ac:dyDescent="0.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2:55" x14ac:dyDescent="0.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2:55" x14ac:dyDescent="0.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</row>
    <row r="115" spans="2:55" x14ac:dyDescent="0.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</row>
    <row r="116" spans="2:55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</row>
    <row r="117" spans="2:55" x14ac:dyDescent="0.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</row>
    <row r="118" spans="2:55" x14ac:dyDescent="0.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</row>
    <row r="119" spans="2:55" x14ac:dyDescent="0.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</row>
    <row r="120" spans="2:55" x14ac:dyDescent="0.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  <row r="121" spans="2:55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2" spans="2:55" x14ac:dyDescent="0.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2:55" x14ac:dyDescent="0.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2:55" x14ac:dyDescent="0.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</row>
    <row r="125" spans="2:55" x14ac:dyDescent="0.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2:55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</row>
    <row r="127" spans="2:55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2:55" x14ac:dyDescent="0.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2:55" x14ac:dyDescent="0.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2:55" x14ac:dyDescent="0.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2:55" x14ac:dyDescent="0.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2:55" x14ac:dyDescent="0.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2:55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2:55" x14ac:dyDescent="0.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2:55" x14ac:dyDescent="0.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</row>
    <row r="136" spans="2:55" x14ac:dyDescent="0.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</row>
    <row r="137" spans="2:55" x14ac:dyDescent="0.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</row>
    <row r="138" spans="2:55" x14ac:dyDescent="0.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</row>
    <row r="139" spans="2:55" x14ac:dyDescent="0.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</row>
    <row r="140" spans="2:55" x14ac:dyDescent="0.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</row>
    <row r="141" spans="2:55" x14ac:dyDescent="0.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2:55" x14ac:dyDescent="0.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</row>
    <row r="143" spans="2:55" x14ac:dyDescent="0.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</row>
    <row r="144" spans="2:55" x14ac:dyDescent="0.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</row>
    <row r="145" spans="2:55" x14ac:dyDescent="0.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</row>
    <row r="146" spans="2:55" x14ac:dyDescent="0.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</row>
    <row r="147" spans="2:55" x14ac:dyDescent="0.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</row>
    <row r="148" spans="2:55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</row>
    <row r="149" spans="2:55" x14ac:dyDescent="0.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</row>
    <row r="150" spans="2:55" x14ac:dyDescent="0.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</row>
    <row r="151" spans="2:55" x14ac:dyDescent="0.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</row>
    <row r="152" spans="2:55" x14ac:dyDescent="0.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</row>
    <row r="153" spans="2:55" x14ac:dyDescent="0.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</row>
    <row r="154" spans="2:55" x14ac:dyDescent="0.3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</row>
    <row r="155" spans="2:55" x14ac:dyDescent="0.3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</row>
    <row r="156" spans="2:55" x14ac:dyDescent="0.3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</row>
    <row r="157" spans="2:55" x14ac:dyDescent="0.3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</row>
    <row r="158" spans="2:55" x14ac:dyDescent="0.3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</row>
    <row r="159" spans="2:55" x14ac:dyDescent="0.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</row>
    <row r="160" spans="2:55" x14ac:dyDescent="0.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</row>
    <row r="161" spans="2:55" x14ac:dyDescent="0.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</row>
    <row r="162" spans="2:55" x14ac:dyDescent="0.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</row>
    <row r="163" spans="2:55" x14ac:dyDescent="0.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</row>
    <row r="164" spans="2:55" x14ac:dyDescent="0.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</row>
    <row r="165" spans="2:55" x14ac:dyDescent="0.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</row>
    <row r="166" spans="2:55" x14ac:dyDescent="0.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</row>
    <row r="167" spans="2:55" x14ac:dyDescent="0.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68" spans="2:55" x14ac:dyDescent="0.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</row>
    <row r="169" spans="2:55" x14ac:dyDescent="0.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</row>
    <row r="170" spans="2:55" x14ac:dyDescent="0.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</row>
    <row r="171" spans="2:55" x14ac:dyDescent="0.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</row>
    <row r="172" spans="2:55" x14ac:dyDescent="0.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</row>
    <row r="173" spans="2:55" x14ac:dyDescent="0.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</row>
    <row r="174" spans="2:55" x14ac:dyDescent="0.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</row>
    <row r="175" spans="2:55" x14ac:dyDescent="0.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</row>
    <row r="176" spans="2:55" x14ac:dyDescent="0.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</row>
    <row r="177" spans="2:55" x14ac:dyDescent="0.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</row>
    <row r="178" spans="2:55" x14ac:dyDescent="0.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</row>
    <row r="179" spans="2:55" x14ac:dyDescent="0.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</row>
    <row r="180" spans="2:55" x14ac:dyDescent="0.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</row>
    <row r="181" spans="2:55" x14ac:dyDescent="0.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</row>
    <row r="182" spans="2:55" x14ac:dyDescent="0.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</row>
    <row r="183" spans="2:55" x14ac:dyDescent="0.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</row>
    <row r="184" spans="2:55" x14ac:dyDescent="0.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</row>
    <row r="185" spans="2:55" x14ac:dyDescent="0.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</row>
    <row r="186" spans="2:55" x14ac:dyDescent="0.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</row>
    <row r="187" spans="2:55" x14ac:dyDescent="0.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</row>
    <row r="188" spans="2:55" x14ac:dyDescent="0.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</row>
    <row r="189" spans="2:55" x14ac:dyDescent="0.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</row>
    <row r="190" spans="2:55" x14ac:dyDescent="0.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</row>
    <row r="191" spans="2:55" x14ac:dyDescent="0.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</row>
    <row r="192" spans="2:55" x14ac:dyDescent="0.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</row>
    <row r="193" spans="2:55" x14ac:dyDescent="0.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</row>
    <row r="194" spans="2:55" x14ac:dyDescent="0.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</row>
    <row r="195" spans="2:55" x14ac:dyDescent="0.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</row>
    <row r="196" spans="2:55" x14ac:dyDescent="0.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</row>
    <row r="197" spans="2:55" x14ac:dyDescent="0.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</row>
    <row r="198" spans="2:55" x14ac:dyDescent="0.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</row>
    <row r="199" spans="2:55" x14ac:dyDescent="0.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</row>
    <row r="200" spans="2:55" x14ac:dyDescent="0.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</row>
    <row r="201" spans="2:55" x14ac:dyDescent="0.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</row>
    <row r="202" spans="2:55" x14ac:dyDescent="0.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</row>
    <row r="203" spans="2:55" x14ac:dyDescent="0.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</row>
    <row r="204" spans="2:55" x14ac:dyDescent="0.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2:55" x14ac:dyDescent="0.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2:55" x14ac:dyDescent="0.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2:55" x14ac:dyDescent="0.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2:55" x14ac:dyDescent="0.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2:40" x14ac:dyDescent="0.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2:40" x14ac:dyDescent="0.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2:40" x14ac:dyDescent="0.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2:40" x14ac:dyDescent="0.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2:40" x14ac:dyDescent="0.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2:40" x14ac:dyDescent="0.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2:40" x14ac:dyDescent="0.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2:40" x14ac:dyDescent="0.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2:40" x14ac:dyDescent="0.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2:40" x14ac:dyDescent="0.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2:40" x14ac:dyDescent="0.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2:40" x14ac:dyDescent="0.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2:40" x14ac:dyDescent="0.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2:40" x14ac:dyDescent="0.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2:40" x14ac:dyDescent="0.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2:40" x14ac:dyDescent="0.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2:40" x14ac:dyDescent="0.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2:40" x14ac:dyDescent="0.3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2:40" x14ac:dyDescent="0.3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2:40" x14ac:dyDescent="0.3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2:40" x14ac:dyDescent="0.3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2:40" x14ac:dyDescent="0.3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2:40" x14ac:dyDescent="0.3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2:40" x14ac:dyDescent="0.3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2:40" x14ac:dyDescent="0.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2:40" x14ac:dyDescent="0.3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2:40" x14ac:dyDescent="0.3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2:40" x14ac:dyDescent="0.3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2:40" x14ac:dyDescent="0.3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2:40" x14ac:dyDescent="0.3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2:40" x14ac:dyDescent="0.3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2:40" x14ac:dyDescent="0.3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2:40" x14ac:dyDescent="0.3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2:40" x14ac:dyDescent="0.3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2:40" x14ac:dyDescent="0.3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2:40" x14ac:dyDescent="0.3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2:40" x14ac:dyDescent="0.3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2:40" x14ac:dyDescent="0.3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2:40" x14ac:dyDescent="0.3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2:40" x14ac:dyDescent="0.3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2:40" x14ac:dyDescent="0.3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2:40" x14ac:dyDescent="0.3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2:40" x14ac:dyDescent="0.3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2:40" x14ac:dyDescent="0.3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2:40" x14ac:dyDescent="0.3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2:40" x14ac:dyDescent="0.3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2:40" x14ac:dyDescent="0.3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2:40" x14ac:dyDescent="0.3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2:40" x14ac:dyDescent="0.3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2:40" x14ac:dyDescent="0.3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2:40" x14ac:dyDescent="0.3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2:40" x14ac:dyDescent="0.3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2:40" x14ac:dyDescent="0.3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2:40" x14ac:dyDescent="0.3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2:40" x14ac:dyDescent="0.3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2:40" x14ac:dyDescent="0.3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2:40" x14ac:dyDescent="0.3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2:40" x14ac:dyDescent="0.3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2:40" x14ac:dyDescent="0.3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2:40" x14ac:dyDescent="0.3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2:40" x14ac:dyDescent="0.3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2:40" x14ac:dyDescent="0.3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2:40" x14ac:dyDescent="0.3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2:40" x14ac:dyDescent="0.3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2:40" x14ac:dyDescent="0.3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2:40" x14ac:dyDescent="0.3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2:40" x14ac:dyDescent="0.3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2:40" x14ac:dyDescent="0.3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2:40" x14ac:dyDescent="0.3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2:40" x14ac:dyDescent="0.3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2:40" x14ac:dyDescent="0.3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2:40" x14ac:dyDescent="0.3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2:40" x14ac:dyDescent="0.3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2:40" x14ac:dyDescent="0.3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2:40" x14ac:dyDescent="0.3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2:40" x14ac:dyDescent="0.3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2:40" x14ac:dyDescent="0.3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2:40" x14ac:dyDescent="0.3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2:40" x14ac:dyDescent="0.3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2:40" x14ac:dyDescent="0.3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2:40" x14ac:dyDescent="0.3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2:40" x14ac:dyDescent="0.3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2:40" x14ac:dyDescent="0.3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2:40" x14ac:dyDescent="0.3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2:40" x14ac:dyDescent="0.3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2:40" x14ac:dyDescent="0.3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2:40" x14ac:dyDescent="0.3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2:40" x14ac:dyDescent="0.3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2:40" x14ac:dyDescent="0.3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2:40" x14ac:dyDescent="0.3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2:40" x14ac:dyDescent="0.3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2:40" x14ac:dyDescent="0.3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2:40" x14ac:dyDescent="0.3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2:40" x14ac:dyDescent="0.3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2:40" x14ac:dyDescent="0.3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2:40" x14ac:dyDescent="0.3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2:40" x14ac:dyDescent="0.3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2:40" x14ac:dyDescent="0.3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2:40" x14ac:dyDescent="0.3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07"/>
  <sheetViews>
    <sheetView topLeftCell="A34" workbookViewId="0">
      <selection activeCell="F12" sqref="F12"/>
    </sheetView>
  </sheetViews>
  <sheetFormatPr defaultRowHeight="14.4" x14ac:dyDescent="0.3"/>
  <cols>
    <col min="1" max="1" width="10.5546875" style="16" customWidth="1"/>
    <col min="2" max="2" width="24.5546875" bestFit="1" customWidth="1"/>
    <col min="3" max="3" width="39" bestFit="1" customWidth="1"/>
    <col min="4" max="4" width="20.88671875" customWidth="1"/>
    <col min="5" max="5" width="13.33203125" customWidth="1"/>
    <col min="6" max="6" width="14.33203125" customWidth="1"/>
    <col min="7" max="7" width="12" customWidth="1"/>
    <col min="8" max="8" width="11.44140625" bestFit="1" customWidth="1"/>
    <col min="9" max="9" width="10.6640625" bestFit="1" customWidth="1"/>
    <col min="10" max="10" width="9.5546875" bestFit="1" customWidth="1"/>
    <col min="11" max="12" width="11.5546875" bestFit="1" customWidth="1"/>
    <col min="13" max="41" width="9.5546875" bestFit="1" customWidth="1"/>
  </cols>
  <sheetData>
    <row r="1" spans="2:57" s="16" customFormat="1" ht="11.7" customHeight="1" x14ac:dyDescent="0.25"/>
    <row r="2" spans="2:57" s="16" customFormat="1" ht="11.7" customHeight="1" x14ac:dyDescent="0.25"/>
    <row r="3" spans="2:57" s="16" customFormat="1" ht="11.7" customHeight="1" x14ac:dyDescent="0.25"/>
    <row r="4" spans="2:57" s="16" customFormat="1" ht="12" x14ac:dyDescent="0.25"/>
    <row r="5" spans="2:57" s="16" customFormat="1" ht="12" x14ac:dyDescent="0.25"/>
    <row r="6" spans="2:57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2:57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15" thickBot="1" x14ac:dyDescent="0.35">
      <c r="B8" s="7"/>
      <c r="C8" s="225" t="s">
        <v>276</v>
      </c>
      <c r="D8" s="2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2:57" ht="15.6" thickTop="1" thickBot="1" x14ac:dyDescent="0.35">
      <c r="B9" s="7"/>
      <c r="C9" s="209" t="s">
        <v>277</v>
      </c>
      <c r="D9" s="211">
        <v>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2:57" ht="15.6" thickTop="1" thickBot="1" x14ac:dyDescent="0.35">
      <c r="B10" s="7"/>
      <c r="C10" s="209" t="s">
        <v>278</v>
      </c>
      <c r="D10" s="212">
        <v>0.06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2:57" ht="15.6" thickTop="1" thickBot="1" x14ac:dyDescent="0.35">
      <c r="B11" s="7"/>
      <c r="C11" s="209" t="s">
        <v>289</v>
      </c>
      <c r="D11" s="213">
        <v>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2:57" ht="15.6" thickTop="1" thickBot="1" x14ac:dyDescent="0.35">
      <c r="B12" s="7"/>
      <c r="C12" s="209" t="s">
        <v>290</v>
      </c>
      <c r="D12" s="212">
        <v>0.22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2:57" ht="15.6" thickTop="1" thickBot="1" x14ac:dyDescent="0.35">
      <c r="B13" s="7"/>
      <c r="C13" s="209" t="s">
        <v>291</v>
      </c>
      <c r="D13" s="213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2:57" ht="15.6" thickTop="1" thickBot="1" x14ac:dyDescent="0.35">
      <c r="B14" s="7"/>
      <c r="C14" s="209" t="s">
        <v>294</v>
      </c>
      <c r="D14" s="212">
        <v>0.1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2:57" ht="15.6" thickTop="1" thickBot="1" x14ac:dyDescent="0.35">
      <c r="B15" s="7"/>
      <c r="C15" s="209" t="s">
        <v>293</v>
      </c>
      <c r="D15" s="212">
        <v>0.1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2:57" ht="15.6" thickTop="1" thickBot="1" x14ac:dyDescent="0.35">
      <c r="B16" s="7"/>
      <c r="C16" s="209" t="s">
        <v>279</v>
      </c>
      <c r="D16" s="211">
        <v>24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2:57" ht="15.6" thickTop="1" thickBot="1" x14ac:dyDescent="0.35">
      <c r="B17" s="7"/>
      <c r="C17" s="210"/>
      <c r="D17" s="2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2:57" ht="15.6" thickTop="1" thickBot="1" x14ac:dyDescent="0.35">
      <c r="B18" s="7"/>
      <c r="C18" s="209" t="s">
        <v>280</v>
      </c>
      <c r="D18" s="209" t="s">
        <v>292</v>
      </c>
      <c r="E18" s="214">
        <f>+((1+D10)^(1/12)-1)</f>
        <v>4.8675505653430484E-3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2:57" ht="15.6" thickTop="1" thickBot="1" x14ac:dyDescent="0.35">
      <c r="B19" s="7"/>
      <c r="C19" s="210"/>
      <c r="D19" s="21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2:57" ht="15.6" thickTop="1" thickBot="1" x14ac:dyDescent="0.35">
      <c r="B20" s="7"/>
      <c r="C20" s="209" t="s">
        <v>281</v>
      </c>
      <c r="D20" s="209" t="s">
        <v>292</v>
      </c>
      <c r="E20" s="213">
        <f>+(D11*(1-(D14+D15))/((1-(1+E18)^(-D16))/E18))</f>
        <v>3.5399222104979866E-2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2:57" ht="15" thickTop="1" x14ac:dyDescent="0.3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2:57" x14ac:dyDescent="0.3">
      <c r="B22" s="7"/>
      <c r="C22" s="7"/>
      <c r="D22" s="215">
        <v>1</v>
      </c>
      <c r="E22" s="215">
        <f>+D22+1</f>
        <v>2</v>
      </c>
      <c r="F22" s="215">
        <f t="shared" ref="F22:AN22" si="0">+E22+1</f>
        <v>3</v>
      </c>
      <c r="G22" s="215">
        <f t="shared" si="0"/>
        <v>4</v>
      </c>
      <c r="H22" s="215">
        <f t="shared" si="0"/>
        <v>5</v>
      </c>
      <c r="I22" s="215">
        <f t="shared" si="0"/>
        <v>6</v>
      </c>
      <c r="J22" s="215">
        <f t="shared" si="0"/>
        <v>7</v>
      </c>
      <c r="K22" s="215">
        <f t="shared" si="0"/>
        <v>8</v>
      </c>
      <c r="L22" s="215">
        <f t="shared" si="0"/>
        <v>9</v>
      </c>
      <c r="M22" s="215">
        <f t="shared" si="0"/>
        <v>10</v>
      </c>
      <c r="N22" s="215">
        <f t="shared" si="0"/>
        <v>11</v>
      </c>
      <c r="O22" s="215">
        <f t="shared" si="0"/>
        <v>12</v>
      </c>
      <c r="P22" s="215">
        <f t="shared" si="0"/>
        <v>13</v>
      </c>
      <c r="Q22" s="215">
        <f t="shared" si="0"/>
        <v>14</v>
      </c>
      <c r="R22" s="215">
        <f t="shared" si="0"/>
        <v>15</v>
      </c>
      <c r="S22" s="215">
        <f t="shared" si="0"/>
        <v>16</v>
      </c>
      <c r="T22" s="215">
        <f t="shared" si="0"/>
        <v>17</v>
      </c>
      <c r="U22" s="215">
        <f t="shared" si="0"/>
        <v>18</v>
      </c>
      <c r="V22" s="215">
        <f t="shared" si="0"/>
        <v>19</v>
      </c>
      <c r="W22" s="215">
        <f t="shared" si="0"/>
        <v>20</v>
      </c>
      <c r="X22" s="215">
        <f t="shared" si="0"/>
        <v>21</v>
      </c>
      <c r="Y22" s="215">
        <f t="shared" si="0"/>
        <v>22</v>
      </c>
      <c r="Z22" s="215">
        <f t="shared" si="0"/>
        <v>23</v>
      </c>
      <c r="AA22" s="215">
        <f t="shared" si="0"/>
        <v>24</v>
      </c>
      <c r="AB22" s="215">
        <f t="shared" si="0"/>
        <v>25</v>
      </c>
      <c r="AC22" s="215">
        <f t="shared" si="0"/>
        <v>26</v>
      </c>
      <c r="AD22" s="215">
        <f t="shared" si="0"/>
        <v>27</v>
      </c>
      <c r="AE22" s="215">
        <f t="shared" si="0"/>
        <v>28</v>
      </c>
      <c r="AF22" s="215">
        <f t="shared" si="0"/>
        <v>29</v>
      </c>
      <c r="AG22" s="215">
        <f t="shared" si="0"/>
        <v>30</v>
      </c>
      <c r="AH22" s="215">
        <f t="shared" si="0"/>
        <v>31</v>
      </c>
      <c r="AI22" s="215">
        <f t="shared" si="0"/>
        <v>32</v>
      </c>
      <c r="AJ22" s="215">
        <f t="shared" si="0"/>
        <v>33</v>
      </c>
      <c r="AK22" s="215">
        <f t="shared" si="0"/>
        <v>34</v>
      </c>
      <c r="AL22" s="215">
        <f t="shared" si="0"/>
        <v>35</v>
      </c>
      <c r="AM22" s="215">
        <f t="shared" si="0"/>
        <v>36</v>
      </c>
      <c r="AN22" s="215">
        <f t="shared" si="0"/>
        <v>37</v>
      </c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2:57" x14ac:dyDescent="0.3">
      <c r="B23" s="7"/>
      <c r="C23" s="226" t="s">
        <v>130</v>
      </c>
      <c r="D23" s="218">
        <f>+M_Investimenti!F9</f>
        <v>42766</v>
      </c>
      <c r="E23" s="219">
        <f>+M_Investimenti!G9</f>
        <v>42794</v>
      </c>
      <c r="F23" s="219">
        <f>+M_Investimenti!H9</f>
        <v>42825</v>
      </c>
      <c r="G23" s="219">
        <f>+M_Investimenti!I9</f>
        <v>42855</v>
      </c>
      <c r="H23" s="219">
        <f>+M_Investimenti!J9</f>
        <v>42886</v>
      </c>
      <c r="I23" s="219">
        <f>+M_Investimenti!K9</f>
        <v>42916</v>
      </c>
      <c r="J23" s="219">
        <f>+M_Investimenti!L9</f>
        <v>42947</v>
      </c>
      <c r="K23" s="219">
        <f>+M_Investimenti!M9</f>
        <v>42978</v>
      </c>
      <c r="L23" s="219">
        <f>+M_Investimenti!N9</f>
        <v>43008</v>
      </c>
      <c r="M23" s="219">
        <f>+M_Investimenti!O9</f>
        <v>43039</v>
      </c>
      <c r="N23" s="219">
        <f>+M_Investimenti!P9</f>
        <v>43069</v>
      </c>
      <c r="O23" s="219">
        <f>+M_Investimenti!Q9</f>
        <v>43100</v>
      </c>
      <c r="P23" s="219">
        <f>+M_Investimenti!R9</f>
        <v>43131</v>
      </c>
      <c r="Q23" s="219">
        <f>+M_Investimenti!S9</f>
        <v>43159</v>
      </c>
      <c r="R23" s="219">
        <f>+M_Investimenti!T9</f>
        <v>43190</v>
      </c>
      <c r="S23" s="219">
        <f>+M_Investimenti!U9</f>
        <v>43220</v>
      </c>
      <c r="T23" s="219">
        <f>+M_Investimenti!V9</f>
        <v>43251</v>
      </c>
      <c r="U23" s="219">
        <f>+M_Investimenti!W9</f>
        <v>43281</v>
      </c>
      <c r="V23" s="219">
        <f>+M_Investimenti!X9</f>
        <v>43312</v>
      </c>
      <c r="W23" s="219">
        <f>+M_Investimenti!Y9</f>
        <v>43343</v>
      </c>
      <c r="X23" s="219">
        <f>+M_Investimenti!Z9</f>
        <v>43373</v>
      </c>
      <c r="Y23" s="219">
        <f>+M_Investimenti!AA9</f>
        <v>43404</v>
      </c>
      <c r="Z23" s="219">
        <f>+M_Investimenti!AB9</f>
        <v>43434</v>
      </c>
      <c r="AA23" s="219">
        <f>+M_Investimenti!AC9</f>
        <v>43465</v>
      </c>
      <c r="AB23" s="219">
        <f>+M_Investimenti!AD9</f>
        <v>43496</v>
      </c>
      <c r="AC23" s="219">
        <f>+M_Investimenti!AE9</f>
        <v>43524</v>
      </c>
      <c r="AD23" s="219">
        <f>+M_Investimenti!AF9</f>
        <v>43555</v>
      </c>
      <c r="AE23" s="219">
        <f>+M_Investimenti!AG9</f>
        <v>43585</v>
      </c>
      <c r="AF23" s="219">
        <f>+M_Investimenti!AH9</f>
        <v>43616</v>
      </c>
      <c r="AG23" s="219">
        <f>+M_Investimenti!AI9</f>
        <v>43646</v>
      </c>
      <c r="AH23" s="219">
        <f>+M_Investimenti!AJ9</f>
        <v>43677</v>
      </c>
      <c r="AI23" s="219">
        <f>+M_Investimenti!AK9</f>
        <v>43708</v>
      </c>
      <c r="AJ23" s="219">
        <f>+M_Investimenti!AL9</f>
        <v>43738</v>
      </c>
      <c r="AK23" s="219">
        <f>+M_Investimenti!AM9</f>
        <v>43769</v>
      </c>
      <c r="AL23" s="219">
        <f>+M_Investimenti!AN9</f>
        <v>43799</v>
      </c>
      <c r="AM23" s="219">
        <f>+M_Investimenti!AO9</f>
        <v>43830</v>
      </c>
      <c r="AN23" s="219">
        <f>+M_Investimenti!AP9</f>
        <v>0</v>
      </c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2:57" x14ac:dyDescent="0.3">
      <c r="B24" s="7"/>
      <c r="C24" s="226" t="s">
        <v>282</v>
      </c>
      <c r="D24" s="7"/>
      <c r="E24" s="148">
        <f t="shared" ref="E24:J24" si="1">+IF(E22&gt;$D$9,$E$20,0)*IF(D31&lt;1,0,1)</f>
        <v>0</v>
      </c>
      <c r="F24" s="148">
        <f t="shared" si="1"/>
        <v>0</v>
      </c>
      <c r="G24" s="148">
        <f t="shared" si="1"/>
        <v>0</v>
      </c>
      <c r="H24" s="148">
        <f t="shared" si="1"/>
        <v>0</v>
      </c>
      <c r="I24" s="148">
        <f t="shared" si="1"/>
        <v>0</v>
      </c>
      <c r="J24" s="148">
        <f t="shared" si="1"/>
        <v>0</v>
      </c>
      <c r="K24" s="148">
        <f t="shared" ref="K24:AE24" si="2">+IF(K22&gt;$D$9,$E$20,0)*IF(J31&lt;1,0,1)</f>
        <v>0</v>
      </c>
      <c r="L24" s="148">
        <f t="shared" si="2"/>
        <v>0</v>
      </c>
      <c r="M24" s="148">
        <f t="shared" si="2"/>
        <v>0</v>
      </c>
      <c r="N24" s="148">
        <f t="shared" si="2"/>
        <v>0</v>
      </c>
      <c r="O24" s="148">
        <f t="shared" si="2"/>
        <v>0</v>
      </c>
      <c r="P24" s="148">
        <f t="shared" si="2"/>
        <v>0</v>
      </c>
      <c r="Q24" s="148">
        <f t="shared" si="2"/>
        <v>0</v>
      </c>
      <c r="R24" s="148">
        <f t="shared" si="2"/>
        <v>0</v>
      </c>
      <c r="S24" s="148">
        <f t="shared" si="2"/>
        <v>0</v>
      </c>
      <c r="T24" s="148">
        <f t="shared" si="2"/>
        <v>0</v>
      </c>
      <c r="U24" s="148">
        <f t="shared" si="2"/>
        <v>0</v>
      </c>
      <c r="V24" s="148">
        <f t="shared" si="2"/>
        <v>0</v>
      </c>
      <c r="W24" s="148">
        <f t="shared" si="2"/>
        <v>0</v>
      </c>
      <c r="X24" s="148">
        <f t="shared" si="2"/>
        <v>0</v>
      </c>
      <c r="Y24" s="148">
        <f t="shared" si="2"/>
        <v>0</v>
      </c>
      <c r="Z24" s="148">
        <f t="shared" si="2"/>
        <v>0</v>
      </c>
      <c r="AA24" s="148">
        <f t="shared" si="2"/>
        <v>0</v>
      </c>
      <c r="AB24" s="148">
        <f t="shared" si="2"/>
        <v>0</v>
      </c>
      <c r="AC24" s="148">
        <f t="shared" si="2"/>
        <v>0</v>
      </c>
      <c r="AD24" s="148">
        <f t="shared" si="2"/>
        <v>0</v>
      </c>
      <c r="AE24" s="148">
        <f t="shared" si="2"/>
        <v>0</v>
      </c>
      <c r="AF24" s="148">
        <f t="shared" ref="AF24:AN24" si="3">+IF(AF22&gt;$D$9,$E$20,0)*IF(AE31&lt;1,0,1)</f>
        <v>0</v>
      </c>
      <c r="AG24" s="148">
        <f t="shared" si="3"/>
        <v>0</v>
      </c>
      <c r="AH24" s="148">
        <f t="shared" si="3"/>
        <v>0</v>
      </c>
      <c r="AI24" s="148">
        <f t="shared" si="3"/>
        <v>0</v>
      </c>
      <c r="AJ24" s="148">
        <f t="shared" si="3"/>
        <v>0</v>
      </c>
      <c r="AK24" s="148">
        <f t="shared" si="3"/>
        <v>0</v>
      </c>
      <c r="AL24" s="148">
        <f t="shared" si="3"/>
        <v>0</v>
      </c>
      <c r="AM24" s="148">
        <f t="shared" si="3"/>
        <v>0</v>
      </c>
      <c r="AN24" s="148">
        <f t="shared" si="3"/>
        <v>0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2:57" x14ac:dyDescent="0.3">
      <c r="B25" s="7"/>
      <c r="C25" s="226" t="s">
        <v>283</v>
      </c>
      <c r="D25" s="7"/>
      <c r="E25" s="148">
        <f>+E24-E27</f>
        <v>0</v>
      </c>
      <c r="F25" s="148">
        <f t="shared" ref="F25:J25" si="4">+F24-F27</f>
        <v>0</v>
      </c>
      <c r="G25" s="148">
        <f t="shared" si="4"/>
        <v>0</v>
      </c>
      <c r="H25" s="148">
        <f t="shared" si="4"/>
        <v>0</v>
      </c>
      <c r="I25" s="148">
        <f t="shared" si="4"/>
        <v>0</v>
      </c>
      <c r="J25" s="148">
        <f t="shared" si="4"/>
        <v>0</v>
      </c>
      <c r="K25" s="148">
        <f t="shared" ref="K25" si="5">+K24-K27</f>
        <v>0</v>
      </c>
      <c r="L25" s="148">
        <f t="shared" ref="L25" si="6">+L24-L27</f>
        <v>0</v>
      </c>
      <c r="M25" s="148">
        <f t="shared" ref="M25" si="7">+M24-M27</f>
        <v>0</v>
      </c>
      <c r="N25" s="148">
        <f t="shared" ref="N25" si="8">+N24-N27</f>
        <v>0</v>
      </c>
      <c r="O25" s="148">
        <f t="shared" ref="O25" si="9">+O24-O27</f>
        <v>0</v>
      </c>
      <c r="P25" s="148">
        <f t="shared" ref="P25" si="10">+P24-P27</f>
        <v>0</v>
      </c>
      <c r="Q25" s="148">
        <f t="shared" ref="Q25" si="11">+Q24-Q27</f>
        <v>0</v>
      </c>
      <c r="R25" s="148">
        <f t="shared" ref="R25" si="12">+R24-R27</f>
        <v>0</v>
      </c>
      <c r="S25" s="148">
        <f t="shared" ref="S25" si="13">+S24-S27</f>
        <v>0</v>
      </c>
      <c r="T25" s="148">
        <f t="shared" ref="T25" si="14">+T24-T27</f>
        <v>0</v>
      </c>
      <c r="U25" s="148">
        <f t="shared" ref="U25" si="15">+U24-U27</f>
        <v>0</v>
      </c>
      <c r="V25" s="148">
        <f t="shared" ref="V25" si="16">+V24-V27</f>
        <v>0</v>
      </c>
      <c r="W25" s="148">
        <f t="shared" ref="W25" si="17">+W24-W27</f>
        <v>0</v>
      </c>
      <c r="X25" s="148">
        <f t="shared" ref="X25" si="18">+X24-X27</f>
        <v>0</v>
      </c>
      <c r="Y25" s="148">
        <f t="shared" ref="Y25" si="19">+Y24-Y27</f>
        <v>0</v>
      </c>
      <c r="Z25" s="148">
        <f t="shared" ref="Z25" si="20">+Z24-Z27</f>
        <v>0</v>
      </c>
      <c r="AA25" s="148">
        <f t="shared" ref="AA25" si="21">+AA24-AA27</f>
        <v>0</v>
      </c>
      <c r="AB25" s="148">
        <f t="shared" ref="AB25" si="22">+AB24-AB27</f>
        <v>0</v>
      </c>
      <c r="AC25" s="148">
        <f t="shared" ref="AC25" si="23">+AC24-AC27</f>
        <v>0</v>
      </c>
      <c r="AD25" s="148">
        <f t="shared" ref="AD25" si="24">+AD24-AD27</f>
        <v>0</v>
      </c>
      <c r="AE25" s="148">
        <f t="shared" ref="AE25" si="25">+AE24-AE27</f>
        <v>0</v>
      </c>
      <c r="AF25" s="148">
        <f t="shared" ref="AF25" si="26">+AF24-AF27</f>
        <v>0</v>
      </c>
      <c r="AG25" s="148">
        <f t="shared" ref="AG25" si="27">+AG24-AG27</f>
        <v>0</v>
      </c>
      <c r="AH25" s="148">
        <f t="shared" ref="AH25" si="28">+AH24-AH27</f>
        <v>0</v>
      </c>
      <c r="AI25" s="148">
        <f t="shared" ref="AI25" si="29">+AI24-AI27</f>
        <v>0</v>
      </c>
      <c r="AJ25" s="148">
        <f t="shared" ref="AJ25" si="30">+AJ24-AJ27</f>
        <v>0</v>
      </c>
      <c r="AK25" s="148">
        <f t="shared" ref="AK25" si="31">+AK24-AK27</f>
        <v>0</v>
      </c>
      <c r="AL25" s="148">
        <f t="shared" ref="AL25" si="32">+AL24-AL27</f>
        <v>0</v>
      </c>
      <c r="AM25" s="148">
        <f t="shared" ref="AM25" si="33">+AM24-AM27</f>
        <v>0</v>
      </c>
      <c r="AN25" s="148">
        <f t="shared" ref="AN25" si="34">+AN24-AN27</f>
        <v>0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2:57" x14ac:dyDescent="0.3">
      <c r="B26" s="7"/>
      <c r="C26" s="226" t="s">
        <v>284</v>
      </c>
      <c r="D26" s="7"/>
      <c r="E26" s="148">
        <f>+D26+E25</f>
        <v>0</v>
      </c>
      <c r="F26" s="148">
        <f t="shared" ref="F26:K26" si="35">+E26+F25</f>
        <v>0</v>
      </c>
      <c r="G26" s="148">
        <f t="shared" si="35"/>
        <v>0</v>
      </c>
      <c r="H26" s="148">
        <f t="shared" si="35"/>
        <v>0</v>
      </c>
      <c r="I26" s="148">
        <f t="shared" si="35"/>
        <v>0</v>
      </c>
      <c r="J26" s="148">
        <f t="shared" si="35"/>
        <v>0</v>
      </c>
      <c r="K26" s="148">
        <f t="shared" si="35"/>
        <v>0</v>
      </c>
      <c r="L26" s="148">
        <f t="shared" ref="L26" si="36">+K26+L25</f>
        <v>0</v>
      </c>
      <c r="M26" s="148">
        <f t="shared" ref="M26" si="37">+L26+M25</f>
        <v>0</v>
      </c>
      <c r="N26" s="148">
        <f t="shared" ref="N26" si="38">+M26+N25</f>
        <v>0</v>
      </c>
      <c r="O26" s="148">
        <f t="shared" ref="O26" si="39">+N26+O25</f>
        <v>0</v>
      </c>
      <c r="P26" s="148">
        <f t="shared" ref="P26:Q26" si="40">+O26+P25</f>
        <v>0</v>
      </c>
      <c r="Q26" s="148">
        <f t="shared" si="40"/>
        <v>0</v>
      </c>
      <c r="R26" s="148">
        <f t="shared" ref="R26" si="41">+Q26+R25</f>
        <v>0</v>
      </c>
      <c r="S26" s="148">
        <f t="shared" ref="S26" si="42">+R26+S25</f>
        <v>0</v>
      </c>
      <c r="T26" s="148">
        <f t="shared" ref="T26" si="43">+S26+T25</f>
        <v>0</v>
      </c>
      <c r="U26" s="148">
        <f t="shared" ref="U26" si="44">+T26+U25</f>
        <v>0</v>
      </c>
      <c r="V26" s="148">
        <f t="shared" ref="V26:W26" si="45">+U26+V25</f>
        <v>0</v>
      </c>
      <c r="W26" s="148">
        <f t="shared" si="45"/>
        <v>0</v>
      </c>
      <c r="X26" s="148">
        <f t="shared" ref="X26" si="46">+W26+X25</f>
        <v>0</v>
      </c>
      <c r="Y26" s="148">
        <f t="shared" ref="Y26" si="47">+X26+Y25</f>
        <v>0</v>
      </c>
      <c r="Z26" s="148">
        <f t="shared" ref="Z26" si="48">+Y26+Z25</f>
        <v>0</v>
      </c>
      <c r="AA26" s="148">
        <f t="shared" ref="AA26" si="49">+Z26+AA25</f>
        <v>0</v>
      </c>
      <c r="AB26" s="148">
        <f t="shared" ref="AB26:AC26" si="50">+AA26+AB25</f>
        <v>0</v>
      </c>
      <c r="AC26" s="148">
        <f t="shared" si="50"/>
        <v>0</v>
      </c>
      <c r="AD26" s="148">
        <f t="shared" ref="AD26" si="51">+AC26+AD25</f>
        <v>0</v>
      </c>
      <c r="AE26" s="148">
        <f t="shared" ref="AE26" si="52">+AD26+AE25</f>
        <v>0</v>
      </c>
      <c r="AF26" s="148">
        <f t="shared" ref="AF26" si="53">+AE26+AF25</f>
        <v>0</v>
      </c>
      <c r="AG26" s="148">
        <f t="shared" ref="AG26" si="54">+AF26+AG25</f>
        <v>0</v>
      </c>
      <c r="AH26" s="148">
        <f t="shared" ref="AH26" si="55">+AG26+AH25</f>
        <v>0</v>
      </c>
      <c r="AI26" s="148">
        <f t="shared" ref="AI26" si="56">+AH26+AI25</f>
        <v>0</v>
      </c>
      <c r="AJ26" s="148">
        <f t="shared" ref="AJ26" si="57">+AI26+AJ25</f>
        <v>0</v>
      </c>
      <c r="AK26" s="148">
        <f t="shared" ref="AK26" si="58">+AJ26+AK25</f>
        <v>0</v>
      </c>
      <c r="AL26" s="148">
        <f t="shared" ref="AL26" si="59">+AK26+AL25</f>
        <v>0</v>
      </c>
      <c r="AM26" s="148">
        <f t="shared" ref="AM26" si="60">+AL26+AM25</f>
        <v>0</v>
      </c>
      <c r="AN26" s="148">
        <f t="shared" ref="AN26" si="61">+AM26+AN25</f>
        <v>0</v>
      </c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2:57" x14ac:dyDescent="0.3">
      <c r="B27" s="7"/>
      <c r="C27" s="226" t="s">
        <v>285</v>
      </c>
      <c r="D27" s="7"/>
      <c r="E27" s="148">
        <f>+IF(E24&gt;0,D31*$E$18,0)</f>
        <v>0</v>
      </c>
      <c r="F27" s="148">
        <f t="shared" ref="F27:J27" si="62">+IF(F24&gt;0,E31*$E$18,0)</f>
        <v>0</v>
      </c>
      <c r="G27" s="148">
        <f t="shared" si="62"/>
        <v>0</v>
      </c>
      <c r="H27" s="148">
        <f t="shared" si="62"/>
        <v>0</v>
      </c>
      <c r="I27" s="148">
        <f t="shared" si="62"/>
        <v>0</v>
      </c>
      <c r="J27" s="148">
        <f t="shared" si="62"/>
        <v>0</v>
      </c>
      <c r="K27" s="148">
        <f t="shared" ref="K27:AE27" si="63">+IF(K24&gt;0,J31*$E$18,0)</f>
        <v>0</v>
      </c>
      <c r="L27" s="148">
        <f t="shared" si="63"/>
        <v>0</v>
      </c>
      <c r="M27" s="148">
        <f t="shared" si="63"/>
        <v>0</v>
      </c>
      <c r="N27" s="148">
        <f t="shared" si="63"/>
        <v>0</v>
      </c>
      <c r="O27" s="148">
        <f t="shared" si="63"/>
        <v>0</v>
      </c>
      <c r="P27" s="148">
        <f t="shared" si="63"/>
        <v>0</v>
      </c>
      <c r="Q27" s="148">
        <f t="shared" si="63"/>
        <v>0</v>
      </c>
      <c r="R27" s="148">
        <f t="shared" si="63"/>
        <v>0</v>
      </c>
      <c r="S27" s="148">
        <f t="shared" si="63"/>
        <v>0</v>
      </c>
      <c r="T27" s="148">
        <f t="shared" si="63"/>
        <v>0</v>
      </c>
      <c r="U27" s="148">
        <f t="shared" si="63"/>
        <v>0</v>
      </c>
      <c r="V27" s="148">
        <f t="shared" si="63"/>
        <v>0</v>
      </c>
      <c r="W27" s="148">
        <f t="shared" si="63"/>
        <v>0</v>
      </c>
      <c r="X27" s="148">
        <f t="shared" si="63"/>
        <v>0</v>
      </c>
      <c r="Y27" s="148">
        <f t="shared" si="63"/>
        <v>0</v>
      </c>
      <c r="Z27" s="148">
        <f t="shared" si="63"/>
        <v>0</v>
      </c>
      <c r="AA27" s="148">
        <f t="shared" si="63"/>
        <v>0</v>
      </c>
      <c r="AB27" s="148">
        <f t="shared" si="63"/>
        <v>0</v>
      </c>
      <c r="AC27" s="148">
        <f t="shared" si="63"/>
        <v>0</v>
      </c>
      <c r="AD27" s="148">
        <f t="shared" si="63"/>
        <v>0</v>
      </c>
      <c r="AE27" s="148">
        <f t="shared" si="63"/>
        <v>0</v>
      </c>
      <c r="AF27" s="148">
        <f t="shared" ref="AF27:AN27" si="64">+IF(AF24&gt;0,AE31*$E$18,0)</f>
        <v>0</v>
      </c>
      <c r="AG27" s="148">
        <f t="shared" si="64"/>
        <v>0</v>
      </c>
      <c r="AH27" s="148">
        <f t="shared" si="64"/>
        <v>0</v>
      </c>
      <c r="AI27" s="148">
        <f t="shared" si="64"/>
        <v>0</v>
      </c>
      <c r="AJ27" s="148">
        <f t="shared" si="64"/>
        <v>0</v>
      </c>
      <c r="AK27" s="148">
        <f t="shared" si="64"/>
        <v>0</v>
      </c>
      <c r="AL27" s="148">
        <f t="shared" si="64"/>
        <v>0</v>
      </c>
      <c r="AM27" s="148">
        <f t="shared" si="64"/>
        <v>0</v>
      </c>
      <c r="AN27" s="148">
        <f t="shared" si="64"/>
        <v>0</v>
      </c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2:57" x14ac:dyDescent="0.3">
      <c r="B28" s="7"/>
      <c r="C28" s="226" t="s">
        <v>296</v>
      </c>
      <c r="D28" s="148">
        <f>+IF(D22=$D$9,$D$14*$D$11,0)</f>
        <v>0</v>
      </c>
      <c r="E28" s="148">
        <f t="shared" ref="E28:AN28" si="65">+IF(E22=$D$9,$D$14*$D$11,0)</f>
        <v>0.1</v>
      </c>
      <c r="F28" s="148">
        <f t="shared" si="65"/>
        <v>0</v>
      </c>
      <c r="G28" s="148">
        <f t="shared" si="65"/>
        <v>0</v>
      </c>
      <c r="H28" s="148">
        <f t="shared" si="65"/>
        <v>0</v>
      </c>
      <c r="I28" s="148">
        <f t="shared" si="65"/>
        <v>0</v>
      </c>
      <c r="J28" s="148">
        <f t="shared" si="65"/>
        <v>0</v>
      </c>
      <c r="K28" s="148">
        <f t="shared" si="65"/>
        <v>0</v>
      </c>
      <c r="L28" s="148">
        <f t="shared" si="65"/>
        <v>0</v>
      </c>
      <c r="M28" s="148">
        <f t="shared" si="65"/>
        <v>0</v>
      </c>
      <c r="N28" s="148">
        <f t="shared" si="65"/>
        <v>0</v>
      </c>
      <c r="O28" s="148">
        <f t="shared" si="65"/>
        <v>0</v>
      </c>
      <c r="P28" s="148">
        <f t="shared" si="65"/>
        <v>0</v>
      </c>
      <c r="Q28" s="148">
        <f t="shared" si="65"/>
        <v>0</v>
      </c>
      <c r="R28" s="148">
        <f t="shared" si="65"/>
        <v>0</v>
      </c>
      <c r="S28" s="148">
        <f t="shared" si="65"/>
        <v>0</v>
      </c>
      <c r="T28" s="148">
        <f t="shared" si="65"/>
        <v>0</v>
      </c>
      <c r="U28" s="148">
        <f t="shared" si="65"/>
        <v>0</v>
      </c>
      <c r="V28" s="148">
        <f t="shared" si="65"/>
        <v>0</v>
      </c>
      <c r="W28" s="148">
        <f t="shared" si="65"/>
        <v>0</v>
      </c>
      <c r="X28" s="148">
        <f t="shared" si="65"/>
        <v>0</v>
      </c>
      <c r="Y28" s="148">
        <f t="shared" si="65"/>
        <v>0</v>
      </c>
      <c r="Z28" s="148">
        <f t="shared" si="65"/>
        <v>0</v>
      </c>
      <c r="AA28" s="148">
        <f t="shared" si="65"/>
        <v>0</v>
      </c>
      <c r="AB28" s="148">
        <f t="shared" si="65"/>
        <v>0</v>
      </c>
      <c r="AC28" s="148">
        <f t="shared" si="65"/>
        <v>0</v>
      </c>
      <c r="AD28" s="148">
        <f t="shared" si="65"/>
        <v>0</v>
      </c>
      <c r="AE28" s="148">
        <f t="shared" si="65"/>
        <v>0</v>
      </c>
      <c r="AF28" s="148">
        <f t="shared" si="65"/>
        <v>0</v>
      </c>
      <c r="AG28" s="148">
        <f t="shared" si="65"/>
        <v>0</v>
      </c>
      <c r="AH28" s="148">
        <f t="shared" si="65"/>
        <v>0</v>
      </c>
      <c r="AI28" s="148">
        <f t="shared" si="65"/>
        <v>0</v>
      </c>
      <c r="AJ28" s="148">
        <f t="shared" si="65"/>
        <v>0</v>
      </c>
      <c r="AK28" s="148">
        <f t="shared" si="65"/>
        <v>0</v>
      </c>
      <c r="AL28" s="148">
        <f t="shared" si="65"/>
        <v>0</v>
      </c>
      <c r="AM28" s="148">
        <f t="shared" si="65"/>
        <v>0</v>
      </c>
      <c r="AN28" s="148">
        <f t="shared" si="65"/>
        <v>0</v>
      </c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2:57" x14ac:dyDescent="0.3">
      <c r="B29" s="7"/>
      <c r="C29" s="226" t="s">
        <v>297</v>
      </c>
      <c r="D29" s="148">
        <f>+IF(D24&gt;0,$D$13,0)</f>
        <v>0</v>
      </c>
      <c r="E29" s="148">
        <f t="shared" ref="E29:AN29" si="66">+IF(E24&gt;0,$D$13,0)</f>
        <v>0</v>
      </c>
      <c r="F29" s="148">
        <f t="shared" si="66"/>
        <v>0</v>
      </c>
      <c r="G29" s="148">
        <f t="shared" si="66"/>
        <v>0</v>
      </c>
      <c r="H29" s="148">
        <f t="shared" si="66"/>
        <v>0</v>
      </c>
      <c r="I29" s="148">
        <f t="shared" si="66"/>
        <v>0</v>
      </c>
      <c r="J29" s="148">
        <f t="shared" si="66"/>
        <v>0</v>
      </c>
      <c r="K29" s="148">
        <f t="shared" si="66"/>
        <v>0</v>
      </c>
      <c r="L29" s="148">
        <f t="shared" si="66"/>
        <v>0</v>
      </c>
      <c r="M29" s="148">
        <f t="shared" si="66"/>
        <v>0</v>
      </c>
      <c r="N29" s="148">
        <f t="shared" si="66"/>
        <v>0</v>
      </c>
      <c r="O29" s="148">
        <f t="shared" si="66"/>
        <v>0</v>
      </c>
      <c r="P29" s="148">
        <f t="shared" si="66"/>
        <v>0</v>
      </c>
      <c r="Q29" s="148">
        <f t="shared" si="66"/>
        <v>0</v>
      </c>
      <c r="R29" s="148">
        <f t="shared" si="66"/>
        <v>0</v>
      </c>
      <c r="S29" s="148">
        <f t="shared" si="66"/>
        <v>0</v>
      </c>
      <c r="T29" s="148">
        <f t="shared" si="66"/>
        <v>0</v>
      </c>
      <c r="U29" s="148">
        <f t="shared" si="66"/>
        <v>0</v>
      </c>
      <c r="V29" s="148">
        <f t="shared" si="66"/>
        <v>0</v>
      </c>
      <c r="W29" s="148">
        <f t="shared" si="66"/>
        <v>0</v>
      </c>
      <c r="X29" s="148">
        <f t="shared" si="66"/>
        <v>0</v>
      </c>
      <c r="Y29" s="148">
        <f t="shared" si="66"/>
        <v>0</v>
      </c>
      <c r="Z29" s="148">
        <f t="shared" si="66"/>
        <v>0</v>
      </c>
      <c r="AA29" s="148">
        <f t="shared" si="66"/>
        <v>0</v>
      </c>
      <c r="AB29" s="148">
        <f t="shared" si="66"/>
        <v>0</v>
      </c>
      <c r="AC29" s="148">
        <f t="shared" si="66"/>
        <v>0</v>
      </c>
      <c r="AD29" s="148">
        <f t="shared" si="66"/>
        <v>0</v>
      </c>
      <c r="AE29" s="148">
        <f t="shared" si="66"/>
        <v>0</v>
      </c>
      <c r="AF29" s="148">
        <f t="shared" si="66"/>
        <v>0</v>
      </c>
      <c r="AG29" s="148">
        <f t="shared" si="66"/>
        <v>0</v>
      </c>
      <c r="AH29" s="148">
        <f t="shared" si="66"/>
        <v>0</v>
      </c>
      <c r="AI29" s="148">
        <f t="shared" si="66"/>
        <v>0</v>
      </c>
      <c r="AJ29" s="148">
        <f t="shared" si="66"/>
        <v>0</v>
      </c>
      <c r="AK29" s="148">
        <f t="shared" si="66"/>
        <v>0</v>
      </c>
      <c r="AL29" s="148">
        <f t="shared" si="66"/>
        <v>0</v>
      </c>
      <c r="AM29" s="148">
        <f t="shared" si="66"/>
        <v>0</v>
      </c>
      <c r="AN29" s="148">
        <f t="shared" si="66"/>
        <v>0</v>
      </c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2:57" x14ac:dyDescent="0.3">
      <c r="B30" s="7"/>
      <c r="C30" s="226" t="s">
        <v>295</v>
      </c>
      <c r="D30" s="148">
        <f>+IF(D22=($D$16+$D$9),$D$11*$D$15,0)</f>
        <v>0</v>
      </c>
      <c r="E30" s="148">
        <f t="shared" ref="E30:AN30" si="67">+IF(E22=($D$16+$D$9),$D$11*$D$15,0)</f>
        <v>0</v>
      </c>
      <c r="F30" s="148">
        <f t="shared" si="67"/>
        <v>0</v>
      </c>
      <c r="G30" s="148">
        <f t="shared" si="67"/>
        <v>0</v>
      </c>
      <c r="H30" s="148">
        <f t="shared" si="67"/>
        <v>0</v>
      </c>
      <c r="I30" s="148">
        <f t="shared" si="67"/>
        <v>0</v>
      </c>
      <c r="J30" s="148">
        <f t="shared" si="67"/>
        <v>0</v>
      </c>
      <c r="K30" s="148">
        <f t="shared" si="67"/>
        <v>0</v>
      </c>
      <c r="L30" s="148">
        <f t="shared" si="67"/>
        <v>0</v>
      </c>
      <c r="M30" s="148">
        <f t="shared" si="67"/>
        <v>0</v>
      </c>
      <c r="N30" s="148">
        <f t="shared" si="67"/>
        <v>0</v>
      </c>
      <c r="O30" s="148">
        <f t="shared" si="67"/>
        <v>0</v>
      </c>
      <c r="P30" s="148">
        <f t="shared" si="67"/>
        <v>0</v>
      </c>
      <c r="Q30" s="148">
        <f t="shared" si="67"/>
        <v>0</v>
      </c>
      <c r="R30" s="148">
        <f t="shared" si="67"/>
        <v>0</v>
      </c>
      <c r="S30" s="148">
        <f t="shared" si="67"/>
        <v>0</v>
      </c>
      <c r="T30" s="148">
        <f t="shared" si="67"/>
        <v>0</v>
      </c>
      <c r="U30" s="148">
        <f t="shared" si="67"/>
        <v>0</v>
      </c>
      <c r="V30" s="148">
        <f t="shared" si="67"/>
        <v>0</v>
      </c>
      <c r="W30" s="148">
        <f t="shared" si="67"/>
        <v>0</v>
      </c>
      <c r="X30" s="148">
        <f t="shared" si="67"/>
        <v>0</v>
      </c>
      <c r="Y30" s="148">
        <f t="shared" si="67"/>
        <v>0</v>
      </c>
      <c r="Z30" s="148">
        <f t="shared" si="67"/>
        <v>0</v>
      </c>
      <c r="AA30" s="148">
        <f t="shared" si="67"/>
        <v>0</v>
      </c>
      <c r="AB30" s="148">
        <f t="shared" si="67"/>
        <v>0</v>
      </c>
      <c r="AC30" s="148">
        <f t="shared" si="67"/>
        <v>0.1</v>
      </c>
      <c r="AD30" s="148">
        <f t="shared" si="67"/>
        <v>0</v>
      </c>
      <c r="AE30" s="148">
        <f t="shared" si="67"/>
        <v>0</v>
      </c>
      <c r="AF30" s="148">
        <f t="shared" si="67"/>
        <v>0</v>
      </c>
      <c r="AG30" s="148">
        <f t="shared" si="67"/>
        <v>0</v>
      </c>
      <c r="AH30" s="148">
        <f t="shared" si="67"/>
        <v>0</v>
      </c>
      <c r="AI30" s="148">
        <f t="shared" si="67"/>
        <v>0</v>
      </c>
      <c r="AJ30" s="148">
        <f t="shared" si="67"/>
        <v>0</v>
      </c>
      <c r="AK30" s="148">
        <f t="shared" si="67"/>
        <v>0</v>
      </c>
      <c r="AL30" s="148">
        <f t="shared" si="67"/>
        <v>0</v>
      </c>
      <c r="AM30" s="148">
        <f t="shared" si="67"/>
        <v>0</v>
      </c>
      <c r="AN30" s="148">
        <f t="shared" si="67"/>
        <v>0</v>
      </c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2:57" x14ac:dyDescent="0.3">
      <c r="B31" s="7"/>
      <c r="C31" s="227" t="s">
        <v>306</v>
      </c>
      <c r="D31" s="222">
        <f>+IF(D22=D9,(D11*(1-(D14+D15))),0)</f>
        <v>0</v>
      </c>
      <c r="E31" s="223">
        <f>+IF(E22=$D$9,($D$11*(1-($D$14+$D$15))),IF(E22&lt;$D$9,0,(($D$11*((1-($D$14+$D$15)))-E26)*IF(D31&lt;1,0,1))))</f>
        <v>0.8</v>
      </c>
      <c r="F31" s="223">
        <f>+IF(F22=$D$9,($D$11*(1-($D$14+$D$15))),IF(F22&lt;$D$9,0,(($D$11*((1-($D$14+$D$15)))-F26)*IF(E31&lt;1,0,1))))</f>
        <v>0</v>
      </c>
      <c r="G31" s="223">
        <f>+IF(G22=$D$9,($D$11*(1-($D$14+$D$15))),IF(G22&lt;$D$9,0,(($D$11*((1-($D$14+$D$15)))-G26)*IF(F31&lt;1,0,1))))</f>
        <v>0</v>
      </c>
      <c r="H31" s="223">
        <f t="shared" ref="H31:AC31" si="68">+IF(H22=$D$9,($D$11*(1-($D$14+$D$15))),IF(H22&lt;$D$9,0,(($D$11*((1-($D$14+$D$15)))-H26)*IF(G31&lt;1,0,1))))</f>
        <v>0</v>
      </c>
      <c r="I31" s="223">
        <f t="shared" si="68"/>
        <v>0</v>
      </c>
      <c r="J31" s="223">
        <f t="shared" si="68"/>
        <v>0</v>
      </c>
      <c r="K31" s="223">
        <f t="shared" si="68"/>
        <v>0</v>
      </c>
      <c r="L31" s="223">
        <f t="shared" si="68"/>
        <v>0</v>
      </c>
      <c r="M31" s="223">
        <f t="shared" si="68"/>
        <v>0</v>
      </c>
      <c r="N31" s="223">
        <f t="shared" si="68"/>
        <v>0</v>
      </c>
      <c r="O31" s="223">
        <f t="shared" si="68"/>
        <v>0</v>
      </c>
      <c r="P31" s="223">
        <f t="shared" si="68"/>
        <v>0</v>
      </c>
      <c r="Q31" s="223">
        <f t="shared" si="68"/>
        <v>0</v>
      </c>
      <c r="R31" s="223">
        <f t="shared" si="68"/>
        <v>0</v>
      </c>
      <c r="S31" s="223">
        <f t="shared" si="68"/>
        <v>0</v>
      </c>
      <c r="T31" s="223">
        <f t="shared" si="68"/>
        <v>0</v>
      </c>
      <c r="U31" s="223">
        <f t="shared" si="68"/>
        <v>0</v>
      </c>
      <c r="V31" s="223">
        <f t="shared" si="68"/>
        <v>0</v>
      </c>
      <c r="W31" s="223">
        <f t="shared" si="68"/>
        <v>0</v>
      </c>
      <c r="X31" s="223">
        <f t="shared" si="68"/>
        <v>0</v>
      </c>
      <c r="Y31" s="223">
        <f t="shared" si="68"/>
        <v>0</v>
      </c>
      <c r="Z31" s="223">
        <f t="shared" si="68"/>
        <v>0</v>
      </c>
      <c r="AA31" s="223">
        <f t="shared" si="68"/>
        <v>0</v>
      </c>
      <c r="AB31" s="223">
        <f t="shared" si="68"/>
        <v>0</v>
      </c>
      <c r="AC31" s="223">
        <f t="shared" si="68"/>
        <v>0</v>
      </c>
      <c r="AD31" s="223">
        <f>+IF(AD22=$D$9,($D$11*(1-($D$14+$D$15))),IF(AD22&lt;$D$9,0,(($D$11*((1-($D$14+$D$15)))-AD26)*IF(AC31&lt;1,0,1))))</f>
        <v>0</v>
      </c>
      <c r="AE31" s="223">
        <f>+IF(AE22=$D$9,($D$11*(1-($D$14+$D$15))),IF(AE22&lt;$D$9,0,(($D$11*((1-($D$14+$D$15)))-AE26)*IF(AD31&lt;1,0,1))))</f>
        <v>0</v>
      </c>
      <c r="AF31" s="223">
        <f t="shared" ref="AF31:AN31" si="69">+IF(AF22=$D$9,($D$11*(1-($D$14+$D$15))),IF(AF22&lt;$D$9,0,(($D$11*((1-($D$14+$D$15)))-AF26)*IF(AE31&lt;1,0,1))))</f>
        <v>0</v>
      </c>
      <c r="AG31" s="223">
        <f t="shared" si="69"/>
        <v>0</v>
      </c>
      <c r="AH31" s="223">
        <f t="shared" si="69"/>
        <v>0</v>
      </c>
      <c r="AI31" s="223">
        <f t="shared" si="69"/>
        <v>0</v>
      </c>
      <c r="AJ31" s="223">
        <f t="shared" si="69"/>
        <v>0</v>
      </c>
      <c r="AK31" s="223">
        <f t="shared" si="69"/>
        <v>0</v>
      </c>
      <c r="AL31" s="223">
        <f t="shared" si="69"/>
        <v>0</v>
      </c>
      <c r="AM31" s="223">
        <f t="shared" si="69"/>
        <v>0</v>
      </c>
      <c r="AN31" s="223">
        <f t="shared" si="69"/>
        <v>0</v>
      </c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2:57" x14ac:dyDescent="0.3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2:57" x14ac:dyDescent="0.3">
      <c r="B33" s="7"/>
      <c r="C33" s="7"/>
      <c r="D33" s="218">
        <f>+D23</f>
        <v>42766</v>
      </c>
      <c r="E33" s="218">
        <f t="shared" ref="E33:AN33" si="70">+E23</f>
        <v>42794</v>
      </c>
      <c r="F33" s="218">
        <f t="shared" si="70"/>
        <v>42825</v>
      </c>
      <c r="G33" s="218">
        <f t="shared" si="70"/>
        <v>42855</v>
      </c>
      <c r="H33" s="218">
        <f t="shared" si="70"/>
        <v>42886</v>
      </c>
      <c r="I33" s="218">
        <f t="shared" si="70"/>
        <v>42916</v>
      </c>
      <c r="J33" s="218">
        <f t="shared" si="70"/>
        <v>42947</v>
      </c>
      <c r="K33" s="218">
        <f t="shared" si="70"/>
        <v>42978</v>
      </c>
      <c r="L33" s="218">
        <f t="shared" si="70"/>
        <v>43008</v>
      </c>
      <c r="M33" s="218">
        <f t="shared" si="70"/>
        <v>43039</v>
      </c>
      <c r="N33" s="218">
        <f t="shared" si="70"/>
        <v>43069</v>
      </c>
      <c r="O33" s="218">
        <f t="shared" si="70"/>
        <v>43100</v>
      </c>
      <c r="P33" s="218">
        <f t="shared" si="70"/>
        <v>43131</v>
      </c>
      <c r="Q33" s="218">
        <f t="shared" si="70"/>
        <v>43159</v>
      </c>
      <c r="R33" s="218">
        <f t="shared" si="70"/>
        <v>43190</v>
      </c>
      <c r="S33" s="218">
        <f t="shared" si="70"/>
        <v>43220</v>
      </c>
      <c r="T33" s="218">
        <f t="shared" si="70"/>
        <v>43251</v>
      </c>
      <c r="U33" s="218">
        <f t="shared" si="70"/>
        <v>43281</v>
      </c>
      <c r="V33" s="218">
        <f t="shared" si="70"/>
        <v>43312</v>
      </c>
      <c r="W33" s="218">
        <f t="shared" si="70"/>
        <v>43343</v>
      </c>
      <c r="X33" s="218">
        <f t="shared" si="70"/>
        <v>43373</v>
      </c>
      <c r="Y33" s="218">
        <f t="shared" si="70"/>
        <v>43404</v>
      </c>
      <c r="Z33" s="218">
        <f t="shared" si="70"/>
        <v>43434</v>
      </c>
      <c r="AA33" s="218">
        <f t="shared" si="70"/>
        <v>43465</v>
      </c>
      <c r="AB33" s="218">
        <f t="shared" si="70"/>
        <v>43496</v>
      </c>
      <c r="AC33" s="218">
        <f t="shared" si="70"/>
        <v>43524</v>
      </c>
      <c r="AD33" s="218">
        <f t="shared" si="70"/>
        <v>43555</v>
      </c>
      <c r="AE33" s="218">
        <f t="shared" si="70"/>
        <v>43585</v>
      </c>
      <c r="AF33" s="218">
        <f t="shared" si="70"/>
        <v>43616</v>
      </c>
      <c r="AG33" s="218">
        <f t="shared" si="70"/>
        <v>43646</v>
      </c>
      <c r="AH33" s="218">
        <f t="shared" si="70"/>
        <v>43677</v>
      </c>
      <c r="AI33" s="218">
        <f t="shared" si="70"/>
        <v>43708</v>
      </c>
      <c r="AJ33" s="218">
        <f t="shared" si="70"/>
        <v>43738</v>
      </c>
      <c r="AK33" s="218">
        <f t="shared" si="70"/>
        <v>43769</v>
      </c>
      <c r="AL33" s="218">
        <f t="shared" si="70"/>
        <v>43799</v>
      </c>
      <c r="AM33" s="218">
        <f t="shared" si="70"/>
        <v>43830</v>
      </c>
      <c r="AN33" s="218">
        <f t="shared" si="70"/>
        <v>0</v>
      </c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2:57" x14ac:dyDescent="0.3">
      <c r="B34" s="7" t="s">
        <v>308</v>
      </c>
      <c r="C34" s="7" t="s">
        <v>300</v>
      </c>
      <c r="D34" s="148">
        <f>+IF(D22=$D$9,$D$11,0)</f>
        <v>0</v>
      </c>
      <c r="E34" s="148">
        <f t="shared" ref="E34:AN34" si="71">+IF(E22=$D$9,$D$11,0)</f>
        <v>1</v>
      </c>
      <c r="F34" s="148">
        <f t="shared" si="71"/>
        <v>0</v>
      </c>
      <c r="G34" s="148">
        <f t="shared" si="71"/>
        <v>0</v>
      </c>
      <c r="H34" s="148">
        <f t="shared" si="71"/>
        <v>0</v>
      </c>
      <c r="I34" s="148">
        <f t="shared" si="71"/>
        <v>0</v>
      </c>
      <c r="J34" s="148">
        <f t="shared" si="71"/>
        <v>0</v>
      </c>
      <c r="K34" s="148">
        <f t="shared" si="71"/>
        <v>0</v>
      </c>
      <c r="L34" s="148">
        <f t="shared" si="71"/>
        <v>0</v>
      </c>
      <c r="M34" s="148">
        <f t="shared" si="71"/>
        <v>0</v>
      </c>
      <c r="N34" s="148">
        <f t="shared" si="71"/>
        <v>0</v>
      </c>
      <c r="O34" s="148">
        <f t="shared" si="71"/>
        <v>0</v>
      </c>
      <c r="P34" s="148">
        <f t="shared" si="71"/>
        <v>0</v>
      </c>
      <c r="Q34" s="148">
        <f t="shared" si="71"/>
        <v>0</v>
      </c>
      <c r="R34" s="148">
        <f t="shared" si="71"/>
        <v>0</v>
      </c>
      <c r="S34" s="148">
        <f t="shared" si="71"/>
        <v>0</v>
      </c>
      <c r="T34" s="148">
        <f t="shared" si="71"/>
        <v>0</v>
      </c>
      <c r="U34" s="148">
        <f t="shared" si="71"/>
        <v>0</v>
      </c>
      <c r="V34" s="148">
        <f t="shared" si="71"/>
        <v>0</v>
      </c>
      <c r="W34" s="148">
        <f t="shared" si="71"/>
        <v>0</v>
      </c>
      <c r="X34" s="148">
        <f t="shared" si="71"/>
        <v>0</v>
      </c>
      <c r="Y34" s="148">
        <f t="shared" si="71"/>
        <v>0</v>
      </c>
      <c r="Z34" s="148">
        <f t="shared" si="71"/>
        <v>0</v>
      </c>
      <c r="AA34" s="148">
        <f t="shared" si="71"/>
        <v>0</v>
      </c>
      <c r="AB34" s="148">
        <f t="shared" si="71"/>
        <v>0</v>
      </c>
      <c r="AC34" s="148">
        <f t="shared" si="71"/>
        <v>0</v>
      </c>
      <c r="AD34" s="148">
        <f t="shared" si="71"/>
        <v>0</v>
      </c>
      <c r="AE34" s="148">
        <f t="shared" si="71"/>
        <v>0</v>
      </c>
      <c r="AF34" s="148">
        <f t="shared" si="71"/>
        <v>0</v>
      </c>
      <c r="AG34" s="148">
        <f t="shared" si="71"/>
        <v>0</v>
      </c>
      <c r="AH34" s="148">
        <f t="shared" si="71"/>
        <v>0</v>
      </c>
      <c r="AI34" s="148">
        <f t="shared" si="71"/>
        <v>0</v>
      </c>
      <c r="AJ34" s="148">
        <f t="shared" si="71"/>
        <v>0</v>
      </c>
      <c r="AK34" s="148">
        <f t="shared" si="71"/>
        <v>0</v>
      </c>
      <c r="AL34" s="148">
        <f t="shared" si="71"/>
        <v>0</v>
      </c>
      <c r="AM34" s="148">
        <f t="shared" si="71"/>
        <v>0</v>
      </c>
      <c r="AN34" s="148">
        <f t="shared" si="71"/>
        <v>0</v>
      </c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2:57" ht="15.75" customHeight="1" x14ac:dyDescent="0.3">
      <c r="B35" s="7" t="s">
        <v>308</v>
      </c>
      <c r="C35" s="7" t="s">
        <v>305</v>
      </c>
      <c r="D35" s="148">
        <f>+IF(D22=$D$9,$D$11-D28,-D25-D30)</f>
        <v>0</v>
      </c>
      <c r="E35" s="148">
        <f t="shared" ref="E35:AN35" si="72">+IF(E22=$D$9,$D$11-E28,-E25-E30)</f>
        <v>0.9</v>
      </c>
      <c r="F35" s="148">
        <f>+IF(F22=$D$9,$D$11-F28,-F25-F30)</f>
        <v>0</v>
      </c>
      <c r="G35" s="148">
        <f t="shared" si="72"/>
        <v>0</v>
      </c>
      <c r="H35" s="148">
        <f t="shared" si="72"/>
        <v>0</v>
      </c>
      <c r="I35" s="148">
        <f t="shared" si="72"/>
        <v>0</v>
      </c>
      <c r="J35" s="148">
        <f t="shared" si="72"/>
        <v>0</v>
      </c>
      <c r="K35" s="148">
        <f t="shared" si="72"/>
        <v>0</v>
      </c>
      <c r="L35" s="148">
        <f t="shared" si="72"/>
        <v>0</v>
      </c>
      <c r="M35" s="148">
        <f t="shared" si="72"/>
        <v>0</v>
      </c>
      <c r="N35" s="148">
        <f t="shared" si="72"/>
        <v>0</v>
      </c>
      <c r="O35" s="148">
        <f t="shared" si="72"/>
        <v>0</v>
      </c>
      <c r="P35" s="148">
        <f t="shared" si="72"/>
        <v>0</v>
      </c>
      <c r="Q35" s="148">
        <f t="shared" si="72"/>
        <v>0</v>
      </c>
      <c r="R35" s="148">
        <f t="shared" si="72"/>
        <v>0</v>
      </c>
      <c r="S35" s="148">
        <f t="shared" si="72"/>
        <v>0</v>
      </c>
      <c r="T35" s="148">
        <f t="shared" si="72"/>
        <v>0</v>
      </c>
      <c r="U35" s="148">
        <f t="shared" si="72"/>
        <v>0</v>
      </c>
      <c r="V35" s="148">
        <f t="shared" si="72"/>
        <v>0</v>
      </c>
      <c r="W35" s="148">
        <f t="shared" si="72"/>
        <v>0</v>
      </c>
      <c r="X35" s="148">
        <f t="shared" si="72"/>
        <v>0</v>
      </c>
      <c r="Y35" s="148">
        <f t="shared" si="72"/>
        <v>0</v>
      </c>
      <c r="Z35" s="148">
        <f t="shared" si="72"/>
        <v>0</v>
      </c>
      <c r="AA35" s="148">
        <f t="shared" si="72"/>
        <v>0</v>
      </c>
      <c r="AB35" s="148">
        <f t="shared" si="72"/>
        <v>0</v>
      </c>
      <c r="AC35" s="148">
        <f t="shared" si="72"/>
        <v>-0.1</v>
      </c>
      <c r="AD35" s="148">
        <f t="shared" si="72"/>
        <v>0</v>
      </c>
      <c r="AE35" s="148">
        <f t="shared" si="72"/>
        <v>0</v>
      </c>
      <c r="AF35" s="148">
        <f t="shared" si="72"/>
        <v>0</v>
      </c>
      <c r="AG35" s="148">
        <f t="shared" si="72"/>
        <v>0</v>
      </c>
      <c r="AH35" s="148">
        <f t="shared" si="72"/>
        <v>0</v>
      </c>
      <c r="AI35" s="148">
        <f t="shared" si="72"/>
        <v>0</v>
      </c>
      <c r="AJ35" s="148">
        <f t="shared" si="72"/>
        <v>0</v>
      </c>
      <c r="AK35" s="148">
        <f t="shared" si="72"/>
        <v>0</v>
      </c>
      <c r="AL35" s="148">
        <f t="shared" si="72"/>
        <v>0</v>
      </c>
      <c r="AM35" s="148">
        <f t="shared" si="72"/>
        <v>0</v>
      </c>
      <c r="AN35" s="148">
        <f t="shared" si="72"/>
        <v>0</v>
      </c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2:57" x14ac:dyDescent="0.3">
      <c r="B36" s="7" t="s">
        <v>308</v>
      </c>
      <c r="C36" s="7" t="s">
        <v>118</v>
      </c>
      <c r="D36" s="148">
        <f>+$D$12*(D25+D29)</f>
        <v>0</v>
      </c>
      <c r="E36" s="148">
        <f t="shared" ref="E36:AN36" si="73">+$D$12*(E25+E29)</f>
        <v>0</v>
      </c>
      <c r="F36" s="148">
        <f t="shared" si="73"/>
        <v>0</v>
      </c>
      <c r="G36" s="148">
        <f t="shared" si="73"/>
        <v>0</v>
      </c>
      <c r="H36" s="148">
        <f t="shared" si="73"/>
        <v>0</v>
      </c>
      <c r="I36" s="148">
        <f t="shared" si="73"/>
        <v>0</v>
      </c>
      <c r="J36" s="148">
        <f t="shared" si="73"/>
        <v>0</v>
      </c>
      <c r="K36" s="148">
        <f t="shared" si="73"/>
        <v>0</v>
      </c>
      <c r="L36" s="148">
        <f t="shared" si="73"/>
        <v>0</v>
      </c>
      <c r="M36" s="148">
        <f t="shared" si="73"/>
        <v>0</v>
      </c>
      <c r="N36" s="148">
        <f t="shared" si="73"/>
        <v>0</v>
      </c>
      <c r="O36" s="148">
        <f t="shared" si="73"/>
        <v>0</v>
      </c>
      <c r="P36" s="148">
        <f t="shared" si="73"/>
        <v>0</v>
      </c>
      <c r="Q36" s="148">
        <f t="shared" si="73"/>
        <v>0</v>
      </c>
      <c r="R36" s="148">
        <f t="shared" si="73"/>
        <v>0</v>
      </c>
      <c r="S36" s="148">
        <f t="shared" si="73"/>
        <v>0</v>
      </c>
      <c r="T36" s="148">
        <f t="shared" si="73"/>
        <v>0</v>
      </c>
      <c r="U36" s="148">
        <f t="shared" si="73"/>
        <v>0</v>
      </c>
      <c r="V36" s="148">
        <f t="shared" si="73"/>
        <v>0</v>
      </c>
      <c r="W36" s="148">
        <f t="shared" si="73"/>
        <v>0</v>
      </c>
      <c r="X36" s="148">
        <f t="shared" si="73"/>
        <v>0</v>
      </c>
      <c r="Y36" s="148">
        <f t="shared" si="73"/>
        <v>0</v>
      </c>
      <c r="Z36" s="148">
        <f t="shared" si="73"/>
        <v>0</v>
      </c>
      <c r="AA36" s="148">
        <f t="shared" si="73"/>
        <v>0</v>
      </c>
      <c r="AB36" s="148">
        <f t="shared" si="73"/>
        <v>0</v>
      </c>
      <c r="AC36" s="148">
        <f t="shared" si="73"/>
        <v>0</v>
      </c>
      <c r="AD36" s="148">
        <f t="shared" si="73"/>
        <v>0</v>
      </c>
      <c r="AE36" s="148">
        <f t="shared" si="73"/>
        <v>0</v>
      </c>
      <c r="AF36" s="148">
        <f t="shared" si="73"/>
        <v>0</v>
      </c>
      <c r="AG36" s="148">
        <f t="shared" si="73"/>
        <v>0</v>
      </c>
      <c r="AH36" s="148">
        <f t="shared" si="73"/>
        <v>0</v>
      </c>
      <c r="AI36" s="148">
        <f t="shared" si="73"/>
        <v>0</v>
      </c>
      <c r="AJ36" s="148">
        <f t="shared" si="73"/>
        <v>0</v>
      </c>
      <c r="AK36" s="148">
        <f t="shared" si="73"/>
        <v>0</v>
      </c>
      <c r="AL36" s="148">
        <f t="shared" si="73"/>
        <v>0</v>
      </c>
      <c r="AM36" s="148">
        <f t="shared" si="73"/>
        <v>0</v>
      </c>
      <c r="AN36" s="148">
        <f t="shared" si="73"/>
        <v>0</v>
      </c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2:57" x14ac:dyDescent="0.3">
      <c r="B37" s="7"/>
      <c r="C37" s="7"/>
      <c r="D37" s="218">
        <f>+D33</f>
        <v>42766</v>
      </c>
      <c r="E37" s="218">
        <f>+E33</f>
        <v>42794</v>
      </c>
      <c r="F37" s="218">
        <f t="shared" ref="F37:AN37" si="74">+F33</f>
        <v>42825</v>
      </c>
      <c r="G37" s="218">
        <f t="shared" si="74"/>
        <v>42855</v>
      </c>
      <c r="H37" s="218">
        <f t="shared" si="74"/>
        <v>42886</v>
      </c>
      <c r="I37" s="218">
        <f t="shared" si="74"/>
        <v>42916</v>
      </c>
      <c r="J37" s="218">
        <f t="shared" si="74"/>
        <v>42947</v>
      </c>
      <c r="K37" s="218">
        <f t="shared" si="74"/>
        <v>42978</v>
      </c>
      <c r="L37" s="218">
        <f t="shared" si="74"/>
        <v>43008</v>
      </c>
      <c r="M37" s="218">
        <f t="shared" si="74"/>
        <v>43039</v>
      </c>
      <c r="N37" s="218">
        <f t="shared" si="74"/>
        <v>43069</v>
      </c>
      <c r="O37" s="218">
        <f t="shared" si="74"/>
        <v>43100</v>
      </c>
      <c r="P37" s="218">
        <f t="shared" si="74"/>
        <v>43131</v>
      </c>
      <c r="Q37" s="218">
        <f t="shared" si="74"/>
        <v>43159</v>
      </c>
      <c r="R37" s="218">
        <f t="shared" si="74"/>
        <v>43190</v>
      </c>
      <c r="S37" s="218">
        <f t="shared" si="74"/>
        <v>43220</v>
      </c>
      <c r="T37" s="218">
        <f t="shared" si="74"/>
        <v>43251</v>
      </c>
      <c r="U37" s="218">
        <f t="shared" si="74"/>
        <v>43281</v>
      </c>
      <c r="V37" s="218">
        <f t="shared" si="74"/>
        <v>43312</v>
      </c>
      <c r="W37" s="218">
        <f t="shared" si="74"/>
        <v>43343</v>
      </c>
      <c r="X37" s="218">
        <f t="shared" si="74"/>
        <v>43373</v>
      </c>
      <c r="Y37" s="218">
        <f t="shared" si="74"/>
        <v>43404</v>
      </c>
      <c r="Z37" s="218">
        <f t="shared" si="74"/>
        <v>43434</v>
      </c>
      <c r="AA37" s="218">
        <f t="shared" si="74"/>
        <v>43465</v>
      </c>
      <c r="AB37" s="218">
        <f t="shared" si="74"/>
        <v>43496</v>
      </c>
      <c r="AC37" s="218">
        <f t="shared" si="74"/>
        <v>43524</v>
      </c>
      <c r="AD37" s="218">
        <f t="shared" si="74"/>
        <v>43555</v>
      </c>
      <c r="AE37" s="218">
        <f t="shared" si="74"/>
        <v>43585</v>
      </c>
      <c r="AF37" s="218">
        <f t="shared" si="74"/>
        <v>43616</v>
      </c>
      <c r="AG37" s="218">
        <f t="shared" si="74"/>
        <v>43646</v>
      </c>
      <c r="AH37" s="218">
        <f t="shared" si="74"/>
        <v>43677</v>
      </c>
      <c r="AI37" s="218">
        <f t="shared" si="74"/>
        <v>43708</v>
      </c>
      <c r="AJ37" s="218">
        <f t="shared" si="74"/>
        <v>43738</v>
      </c>
      <c r="AK37" s="218">
        <f t="shared" si="74"/>
        <v>43769</v>
      </c>
      <c r="AL37" s="218">
        <f t="shared" si="74"/>
        <v>43799</v>
      </c>
      <c r="AM37" s="218">
        <f t="shared" si="74"/>
        <v>43830</v>
      </c>
      <c r="AN37" s="218">
        <f t="shared" si="74"/>
        <v>0</v>
      </c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2:57" x14ac:dyDescent="0.3">
      <c r="B38" s="229" t="s">
        <v>309</v>
      </c>
      <c r="C38" s="7" t="s">
        <v>307</v>
      </c>
      <c r="D38" s="148">
        <f>+D25</f>
        <v>0</v>
      </c>
      <c r="E38" s="148">
        <f t="shared" ref="E38:AN38" si="75">+E25</f>
        <v>0</v>
      </c>
      <c r="F38" s="148">
        <f t="shared" si="75"/>
        <v>0</v>
      </c>
      <c r="G38" s="148">
        <f t="shared" si="75"/>
        <v>0</v>
      </c>
      <c r="H38" s="148">
        <f t="shared" si="75"/>
        <v>0</v>
      </c>
      <c r="I38" s="148">
        <f t="shared" si="75"/>
        <v>0</v>
      </c>
      <c r="J38" s="148">
        <f t="shared" si="75"/>
        <v>0</v>
      </c>
      <c r="K38" s="148">
        <f t="shared" si="75"/>
        <v>0</v>
      </c>
      <c r="L38" s="148">
        <f t="shared" si="75"/>
        <v>0</v>
      </c>
      <c r="M38" s="148">
        <f t="shared" si="75"/>
        <v>0</v>
      </c>
      <c r="N38" s="148">
        <f t="shared" si="75"/>
        <v>0</v>
      </c>
      <c r="O38" s="148">
        <f t="shared" si="75"/>
        <v>0</v>
      </c>
      <c r="P38" s="148">
        <f t="shared" si="75"/>
        <v>0</v>
      </c>
      <c r="Q38" s="148">
        <f t="shared" si="75"/>
        <v>0</v>
      </c>
      <c r="R38" s="148">
        <f t="shared" si="75"/>
        <v>0</v>
      </c>
      <c r="S38" s="148">
        <f t="shared" si="75"/>
        <v>0</v>
      </c>
      <c r="T38" s="148">
        <f t="shared" si="75"/>
        <v>0</v>
      </c>
      <c r="U38" s="148">
        <f t="shared" si="75"/>
        <v>0</v>
      </c>
      <c r="V38" s="148">
        <f t="shared" si="75"/>
        <v>0</v>
      </c>
      <c r="W38" s="148">
        <f t="shared" si="75"/>
        <v>0</v>
      </c>
      <c r="X38" s="148">
        <f t="shared" si="75"/>
        <v>0</v>
      </c>
      <c r="Y38" s="148">
        <f t="shared" si="75"/>
        <v>0</v>
      </c>
      <c r="Z38" s="148">
        <f t="shared" si="75"/>
        <v>0</v>
      </c>
      <c r="AA38" s="148">
        <f t="shared" si="75"/>
        <v>0</v>
      </c>
      <c r="AB38" s="148">
        <f t="shared" si="75"/>
        <v>0</v>
      </c>
      <c r="AC38" s="148">
        <f t="shared" si="75"/>
        <v>0</v>
      </c>
      <c r="AD38" s="148">
        <f t="shared" si="75"/>
        <v>0</v>
      </c>
      <c r="AE38" s="148">
        <f t="shared" si="75"/>
        <v>0</v>
      </c>
      <c r="AF38" s="148">
        <f t="shared" si="75"/>
        <v>0</v>
      </c>
      <c r="AG38" s="148">
        <f t="shared" si="75"/>
        <v>0</v>
      </c>
      <c r="AH38" s="148">
        <f t="shared" si="75"/>
        <v>0</v>
      </c>
      <c r="AI38" s="148">
        <f t="shared" si="75"/>
        <v>0</v>
      </c>
      <c r="AJ38" s="148">
        <f t="shared" si="75"/>
        <v>0</v>
      </c>
      <c r="AK38" s="148">
        <f t="shared" si="75"/>
        <v>0</v>
      </c>
      <c r="AL38" s="148">
        <f t="shared" si="75"/>
        <v>0</v>
      </c>
      <c r="AM38" s="148">
        <f t="shared" si="75"/>
        <v>0</v>
      </c>
      <c r="AN38" s="148">
        <f t="shared" si="75"/>
        <v>0</v>
      </c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2:57" x14ac:dyDescent="0.3">
      <c r="B39" s="7" t="s">
        <v>309</v>
      </c>
      <c r="C39" s="7" t="s">
        <v>310</v>
      </c>
      <c r="D39" s="148">
        <f>+D27</f>
        <v>0</v>
      </c>
      <c r="E39" s="148">
        <f t="shared" ref="E39:AN39" si="76">+E27</f>
        <v>0</v>
      </c>
      <c r="F39" s="148">
        <f t="shared" si="76"/>
        <v>0</v>
      </c>
      <c r="G39" s="148">
        <f t="shared" si="76"/>
        <v>0</v>
      </c>
      <c r="H39" s="148">
        <f t="shared" si="76"/>
        <v>0</v>
      </c>
      <c r="I39" s="148">
        <f t="shared" si="76"/>
        <v>0</v>
      </c>
      <c r="J39" s="148">
        <f t="shared" si="76"/>
        <v>0</v>
      </c>
      <c r="K39" s="148">
        <f t="shared" si="76"/>
        <v>0</v>
      </c>
      <c r="L39" s="148">
        <f t="shared" si="76"/>
        <v>0</v>
      </c>
      <c r="M39" s="148">
        <f t="shared" si="76"/>
        <v>0</v>
      </c>
      <c r="N39" s="148">
        <f t="shared" si="76"/>
        <v>0</v>
      </c>
      <c r="O39" s="148">
        <f t="shared" si="76"/>
        <v>0</v>
      </c>
      <c r="P39" s="148">
        <f t="shared" si="76"/>
        <v>0</v>
      </c>
      <c r="Q39" s="148">
        <f t="shared" si="76"/>
        <v>0</v>
      </c>
      <c r="R39" s="148">
        <f t="shared" si="76"/>
        <v>0</v>
      </c>
      <c r="S39" s="148">
        <f t="shared" si="76"/>
        <v>0</v>
      </c>
      <c r="T39" s="148">
        <f t="shared" si="76"/>
        <v>0</v>
      </c>
      <c r="U39" s="148">
        <f t="shared" si="76"/>
        <v>0</v>
      </c>
      <c r="V39" s="148">
        <f t="shared" si="76"/>
        <v>0</v>
      </c>
      <c r="W39" s="148">
        <f t="shared" si="76"/>
        <v>0</v>
      </c>
      <c r="X39" s="148">
        <f t="shared" si="76"/>
        <v>0</v>
      </c>
      <c r="Y39" s="148">
        <f t="shared" si="76"/>
        <v>0</v>
      </c>
      <c r="Z39" s="148">
        <f t="shared" si="76"/>
        <v>0</v>
      </c>
      <c r="AA39" s="148">
        <f t="shared" si="76"/>
        <v>0</v>
      </c>
      <c r="AB39" s="148">
        <f t="shared" si="76"/>
        <v>0</v>
      </c>
      <c r="AC39" s="148">
        <f t="shared" si="76"/>
        <v>0</v>
      </c>
      <c r="AD39" s="148">
        <f t="shared" si="76"/>
        <v>0</v>
      </c>
      <c r="AE39" s="148">
        <f t="shared" si="76"/>
        <v>0</v>
      </c>
      <c r="AF39" s="148">
        <f t="shared" si="76"/>
        <v>0</v>
      </c>
      <c r="AG39" s="148">
        <f t="shared" si="76"/>
        <v>0</v>
      </c>
      <c r="AH39" s="148">
        <f t="shared" si="76"/>
        <v>0</v>
      </c>
      <c r="AI39" s="148">
        <f t="shared" si="76"/>
        <v>0</v>
      </c>
      <c r="AJ39" s="148">
        <f t="shared" si="76"/>
        <v>0</v>
      </c>
      <c r="AK39" s="148">
        <f t="shared" si="76"/>
        <v>0</v>
      </c>
      <c r="AL39" s="148">
        <f t="shared" si="76"/>
        <v>0</v>
      </c>
      <c r="AM39" s="148">
        <f t="shared" si="76"/>
        <v>0</v>
      </c>
      <c r="AN39" s="148">
        <f t="shared" si="76"/>
        <v>0</v>
      </c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2:57" x14ac:dyDescent="0.3">
      <c r="B40" s="229" t="s">
        <v>309</v>
      </c>
      <c r="C40" s="7" t="s">
        <v>311</v>
      </c>
      <c r="D40" s="148">
        <f>+D28</f>
        <v>0</v>
      </c>
      <c r="E40" s="148">
        <f t="shared" ref="E40:AN40" si="77">+E28</f>
        <v>0.1</v>
      </c>
      <c r="F40" s="148">
        <f t="shared" si="77"/>
        <v>0</v>
      </c>
      <c r="G40" s="148">
        <f t="shared" si="77"/>
        <v>0</v>
      </c>
      <c r="H40" s="148">
        <f t="shared" si="77"/>
        <v>0</v>
      </c>
      <c r="I40" s="148">
        <f t="shared" si="77"/>
        <v>0</v>
      </c>
      <c r="J40" s="148">
        <f t="shared" si="77"/>
        <v>0</v>
      </c>
      <c r="K40" s="148">
        <f t="shared" si="77"/>
        <v>0</v>
      </c>
      <c r="L40" s="148">
        <f t="shared" si="77"/>
        <v>0</v>
      </c>
      <c r="M40" s="148">
        <f t="shared" si="77"/>
        <v>0</v>
      </c>
      <c r="N40" s="148">
        <f t="shared" si="77"/>
        <v>0</v>
      </c>
      <c r="O40" s="148">
        <f t="shared" si="77"/>
        <v>0</v>
      </c>
      <c r="P40" s="148">
        <f t="shared" si="77"/>
        <v>0</v>
      </c>
      <c r="Q40" s="148">
        <f t="shared" si="77"/>
        <v>0</v>
      </c>
      <c r="R40" s="148">
        <f t="shared" si="77"/>
        <v>0</v>
      </c>
      <c r="S40" s="148">
        <f t="shared" si="77"/>
        <v>0</v>
      </c>
      <c r="T40" s="148">
        <f t="shared" si="77"/>
        <v>0</v>
      </c>
      <c r="U40" s="148">
        <f t="shared" si="77"/>
        <v>0</v>
      </c>
      <c r="V40" s="148">
        <f t="shared" si="77"/>
        <v>0</v>
      </c>
      <c r="W40" s="148">
        <f t="shared" si="77"/>
        <v>0</v>
      </c>
      <c r="X40" s="148">
        <f t="shared" si="77"/>
        <v>0</v>
      </c>
      <c r="Y40" s="148">
        <f t="shared" si="77"/>
        <v>0</v>
      </c>
      <c r="Z40" s="148">
        <f t="shared" si="77"/>
        <v>0</v>
      </c>
      <c r="AA40" s="148">
        <f t="shared" si="77"/>
        <v>0</v>
      </c>
      <c r="AB40" s="148">
        <f t="shared" si="77"/>
        <v>0</v>
      </c>
      <c r="AC40" s="148">
        <f t="shared" si="77"/>
        <v>0</v>
      </c>
      <c r="AD40" s="148">
        <f t="shared" si="77"/>
        <v>0</v>
      </c>
      <c r="AE40" s="148">
        <f t="shared" si="77"/>
        <v>0</v>
      </c>
      <c r="AF40" s="148">
        <f t="shared" si="77"/>
        <v>0</v>
      </c>
      <c r="AG40" s="148">
        <f t="shared" si="77"/>
        <v>0</v>
      </c>
      <c r="AH40" s="148">
        <f t="shared" si="77"/>
        <v>0</v>
      </c>
      <c r="AI40" s="148">
        <f t="shared" si="77"/>
        <v>0</v>
      </c>
      <c r="AJ40" s="148">
        <f t="shared" si="77"/>
        <v>0</v>
      </c>
      <c r="AK40" s="148">
        <f t="shared" si="77"/>
        <v>0</v>
      </c>
      <c r="AL40" s="148">
        <f t="shared" si="77"/>
        <v>0</v>
      </c>
      <c r="AM40" s="148">
        <f t="shared" si="77"/>
        <v>0</v>
      </c>
      <c r="AN40" s="148">
        <f t="shared" si="77"/>
        <v>0</v>
      </c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2:57" x14ac:dyDescent="0.3">
      <c r="B41" s="229" t="s">
        <v>309</v>
      </c>
      <c r="C41" s="7" t="s">
        <v>312</v>
      </c>
      <c r="D41" s="148">
        <f>+D30</f>
        <v>0</v>
      </c>
      <c r="E41" s="148">
        <f t="shared" ref="E41:AN41" si="78">+E30</f>
        <v>0</v>
      </c>
      <c r="F41" s="148">
        <f t="shared" si="78"/>
        <v>0</v>
      </c>
      <c r="G41" s="148">
        <f t="shared" si="78"/>
        <v>0</v>
      </c>
      <c r="H41" s="148">
        <f t="shared" si="78"/>
        <v>0</v>
      </c>
      <c r="I41" s="148">
        <f t="shared" si="78"/>
        <v>0</v>
      </c>
      <c r="J41" s="148">
        <f t="shared" si="78"/>
        <v>0</v>
      </c>
      <c r="K41" s="148">
        <f t="shared" si="78"/>
        <v>0</v>
      </c>
      <c r="L41" s="148">
        <f t="shared" si="78"/>
        <v>0</v>
      </c>
      <c r="M41" s="148">
        <f t="shared" si="78"/>
        <v>0</v>
      </c>
      <c r="N41" s="148">
        <f t="shared" si="78"/>
        <v>0</v>
      </c>
      <c r="O41" s="148">
        <f t="shared" si="78"/>
        <v>0</v>
      </c>
      <c r="P41" s="148">
        <f t="shared" si="78"/>
        <v>0</v>
      </c>
      <c r="Q41" s="148">
        <f t="shared" si="78"/>
        <v>0</v>
      </c>
      <c r="R41" s="148">
        <f t="shared" si="78"/>
        <v>0</v>
      </c>
      <c r="S41" s="148">
        <f t="shared" si="78"/>
        <v>0</v>
      </c>
      <c r="T41" s="148">
        <f t="shared" si="78"/>
        <v>0</v>
      </c>
      <c r="U41" s="148">
        <f t="shared" si="78"/>
        <v>0</v>
      </c>
      <c r="V41" s="148">
        <f t="shared" si="78"/>
        <v>0</v>
      </c>
      <c r="W41" s="148">
        <f t="shared" si="78"/>
        <v>0</v>
      </c>
      <c r="X41" s="148">
        <f t="shared" si="78"/>
        <v>0</v>
      </c>
      <c r="Y41" s="148">
        <f t="shared" si="78"/>
        <v>0</v>
      </c>
      <c r="Z41" s="148">
        <f t="shared" si="78"/>
        <v>0</v>
      </c>
      <c r="AA41" s="148">
        <f t="shared" si="78"/>
        <v>0</v>
      </c>
      <c r="AB41" s="148">
        <f t="shared" si="78"/>
        <v>0</v>
      </c>
      <c r="AC41" s="148">
        <f t="shared" si="78"/>
        <v>0.1</v>
      </c>
      <c r="AD41" s="148">
        <f t="shared" si="78"/>
        <v>0</v>
      </c>
      <c r="AE41" s="148">
        <f t="shared" si="78"/>
        <v>0</v>
      </c>
      <c r="AF41" s="148">
        <f t="shared" si="78"/>
        <v>0</v>
      </c>
      <c r="AG41" s="148">
        <f t="shared" si="78"/>
        <v>0</v>
      </c>
      <c r="AH41" s="148">
        <f t="shared" si="78"/>
        <v>0</v>
      </c>
      <c r="AI41" s="148">
        <f t="shared" si="78"/>
        <v>0</v>
      </c>
      <c r="AJ41" s="148">
        <f t="shared" si="78"/>
        <v>0</v>
      </c>
      <c r="AK41" s="148">
        <f t="shared" si="78"/>
        <v>0</v>
      </c>
      <c r="AL41" s="148">
        <f t="shared" si="78"/>
        <v>0</v>
      </c>
      <c r="AM41" s="148">
        <f t="shared" si="78"/>
        <v>0</v>
      </c>
      <c r="AN41" s="148">
        <f t="shared" si="78"/>
        <v>0</v>
      </c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2:57" x14ac:dyDescent="0.3">
      <c r="B42" s="7" t="s">
        <v>309</v>
      </c>
      <c r="C42" s="7" t="s">
        <v>315</v>
      </c>
      <c r="D42" s="148">
        <f>+D29</f>
        <v>0</v>
      </c>
      <c r="E42" s="148">
        <f t="shared" ref="E42:AN42" si="79">+E29</f>
        <v>0</v>
      </c>
      <c r="F42" s="148">
        <f t="shared" si="79"/>
        <v>0</v>
      </c>
      <c r="G42" s="148">
        <f t="shared" si="79"/>
        <v>0</v>
      </c>
      <c r="H42" s="148">
        <f t="shared" si="79"/>
        <v>0</v>
      </c>
      <c r="I42" s="148">
        <f t="shared" si="79"/>
        <v>0</v>
      </c>
      <c r="J42" s="148">
        <f t="shared" si="79"/>
        <v>0</v>
      </c>
      <c r="K42" s="148">
        <f t="shared" si="79"/>
        <v>0</v>
      </c>
      <c r="L42" s="148">
        <f t="shared" si="79"/>
        <v>0</v>
      </c>
      <c r="M42" s="148">
        <f t="shared" si="79"/>
        <v>0</v>
      </c>
      <c r="N42" s="148">
        <f t="shared" si="79"/>
        <v>0</v>
      </c>
      <c r="O42" s="148">
        <f t="shared" si="79"/>
        <v>0</v>
      </c>
      <c r="P42" s="148">
        <f t="shared" si="79"/>
        <v>0</v>
      </c>
      <c r="Q42" s="148">
        <f t="shared" si="79"/>
        <v>0</v>
      </c>
      <c r="R42" s="148">
        <f t="shared" si="79"/>
        <v>0</v>
      </c>
      <c r="S42" s="148">
        <f t="shared" si="79"/>
        <v>0</v>
      </c>
      <c r="T42" s="148">
        <f t="shared" si="79"/>
        <v>0</v>
      </c>
      <c r="U42" s="148">
        <f t="shared" si="79"/>
        <v>0</v>
      </c>
      <c r="V42" s="148">
        <f t="shared" si="79"/>
        <v>0</v>
      </c>
      <c r="W42" s="148">
        <f t="shared" si="79"/>
        <v>0</v>
      </c>
      <c r="X42" s="148">
        <f t="shared" si="79"/>
        <v>0</v>
      </c>
      <c r="Y42" s="148">
        <f t="shared" si="79"/>
        <v>0</v>
      </c>
      <c r="Z42" s="148">
        <f t="shared" si="79"/>
        <v>0</v>
      </c>
      <c r="AA42" s="148">
        <f t="shared" si="79"/>
        <v>0</v>
      </c>
      <c r="AB42" s="148">
        <f t="shared" si="79"/>
        <v>0</v>
      </c>
      <c r="AC42" s="148">
        <f t="shared" si="79"/>
        <v>0</v>
      </c>
      <c r="AD42" s="148">
        <f t="shared" si="79"/>
        <v>0</v>
      </c>
      <c r="AE42" s="148">
        <f t="shared" si="79"/>
        <v>0</v>
      </c>
      <c r="AF42" s="148">
        <f t="shared" si="79"/>
        <v>0</v>
      </c>
      <c r="AG42" s="148">
        <f t="shared" si="79"/>
        <v>0</v>
      </c>
      <c r="AH42" s="148">
        <f t="shared" si="79"/>
        <v>0</v>
      </c>
      <c r="AI42" s="148">
        <f t="shared" si="79"/>
        <v>0</v>
      </c>
      <c r="AJ42" s="148">
        <f t="shared" si="79"/>
        <v>0</v>
      </c>
      <c r="AK42" s="148">
        <f t="shared" si="79"/>
        <v>0</v>
      </c>
      <c r="AL42" s="148">
        <f t="shared" si="79"/>
        <v>0</v>
      </c>
      <c r="AM42" s="148">
        <f t="shared" si="79"/>
        <v>0</v>
      </c>
      <c r="AN42" s="148">
        <f t="shared" si="79"/>
        <v>0</v>
      </c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2:57" x14ac:dyDescent="0.3">
      <c r="B43" s="7" t="s">
        <v>309</v>
      </c>
      <c r="C43" s="7" t="s">
        <v>142</v>
      </c>
      <c r="D43" s="148">
        <f>+D36</f>
        <v>0</v>
      </c>
      <c r="E43" s="148">
        <f t="shared" ref="E43:AN43" si="80">+E36</f>
        <v>0</v>
      </c>
      <c r="F43" s="148">
        <f t="shared" si="80"/>
        <v>0</v>
      </c>
      <c r="G43" s="148">
        <f t="shared" si="80"/>
        <v>0</v>
      </c>
      <c r="H43" s="148">
        <f t="shared" si="80"/>
        <v>0</v>
      </c>
      <c r="I43" s="148">
        <f t="shared" si="80"/>
        <v>0</v>
      </c>
      <c r="J43" s="148">
        <f t="shared" si="80"/>
        <v>0</v>
      </c>
      <c r="K43" s="148">
        <f t="shared" si="80"/>
        <v>0</v>
      </c>
      <c r="L43" s="148">
        <f t="shared" si="80"/>
        <v>0</v>
      </c>
      <c r="M43" s="148">
        <f t="shared" si="80"/>
        <v>0</v>
      </c>
      <c r="N43" s="148">
        <f t="shared" si="80"/>
        <v>0</v>
      </c>
      <c r="O43" s="148">
        <f t="shared" si="80"/>
        <v>0</v>
      </c>
      <c r="P43" s="148">
        <f t="shared" si="80"/>
        <v>0</v>
      </c>
      <c r="Q43" s="148">
        <f t="shared" si="80"/>
        <v>0</v>
      </c>
      <c r="R43" s="148">
        <f t="shared" si="80"/>
        <v>0</v>
      </c>
      <c r="S43" s="148">
        <f t="shared" si="80"/>
        <v>0</v>
      </c>
      <c r="T43" s="148">
        <f t="shared" si="80"/>
        <v>0</v>
      </c>
      <c r="U43" s="148">
        <f t="shared" si="80"/>
        <v>0</v>
      </c>
      <c r="V43" s="148">
        <f t="shared" si="80"/>
        <v>0</v>
      </c>
      <c r="W43" s="148">
        <f t="shared" si="80"/>
        <v>0</v>
      </c>
      <c r="X43" s="148">
        <f t="shared" si="80"/>
        <v>0</v>
      </c>
      <c r="Y43" s="148">
        <f t="shared" si="80"/>
        <v>0</v>
      </c>
      <c r="Z43" s="148">
        <f t="shared" si="80"/>
        <v>0</v>
      </c>
      <c r="AA43" s="148">
        <f t="shared" si="80"/>
        <v>0</v>
      </c>
      <c r="AB43" s="148">
        <f t="shared" si="80"/>
        <v>0</v>
      </c>
      <c r="AC43" s="148">
        <f t="shared" si="80"/>
        <v>0</v>
      </c>
      <c r="AD43" s="148">
        <f t="shared" si="80"/>
        <v>0</v>
      </c>
      <c r="AE43" s="148">
        <f t="shared" si="80"/>
        <v>0</v>
      </c>
      <c r="AF43" s="148">
        <f t="shared" si="80"/>
        <v>0</v>
      </c>
      <c r="AG43" s="148">
        <f t="shared" si="80"/>
        <v>0</v>
      </c>
      <c r="AH43" s="148">
        <f t="shared" si="80"/>
        <v>0</v>
      </c>
      <c r="AI43" s="148">
        <f t="shared" si="80"/>
        <v>0</v>
      </c>
      <c r="AJ43" s="148">
        <f t="shared" si="80"/>
        <v>0</v>
      </c>
      <c r="AK43" s="148">
        <f t="shared" si="80"/>
        <v>0</v>
      </c>
      <c r="AL43" s="148">
        <f t="shared" si="80"/>
        <v>0</v>
      </c>
      <c r="AM43" s="148">
        <f t="shared" si="80"/>
        <v>0</v>
      </c>
      <c r="AN43" s="148">
        <f t="shared" si="80"/>
        <v>0</v>
      </c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2:57" x14ac:dyDescent="0.3">
      <c r="B44" s="8" t="s">
        <v>317</v>
      </c>
      <c r="C44" s="7"/>
      <c r="D44" s="8">
        <f>SUM(D38:D43)</f>
        <v>0</v>
      </c>
      <c r="E44" s="8">
        <f t="shared" ref="E44:AN44" si="81">SUM(E38:E43)</f>
        <v>0.1</v>
      </c>
      <c r="F44" s="8">
        <f t="shared" si="81"/>
        <v>0</v>
      </c>
      <c r="G44" s="8">
        <f t="shared" si="81"/>
        <v>0</v>
      </c>
      <c r="H44" s="8">
        <f t="shared" si="81"/>
        <v>0</v>
      </c>
      <c r="I44" s="8">
        <f t="shared" si="81"/>
        <v>0</v>
      </c>
      <c r="J44" s="8">
        <f t="shared" si="81"/>
        <v>0</v>
      </c>
      <c r="K44" s="8">
        <f t="shared" si="81"/>
        <v>0</v>
      </c>
      <c r="L44" s="8">
        <f t="shared" si="81"/>
        <v>0</v>
      </c>
      <c r="M44" s="8">
        <f t="shared" si="81"/>
        <v>0</v>
      </c>
      <c r="N44" s="8">
        <f t="shared" si="81"/>
        <v>0</v>
      </c>
      <c r="O44" s="8">
        <f t="shared" si="81"/>
        <v>0</v>
      </c>
      <c r="P44" s="8">
        <f t="shared" si="81"/>
        <v>0</v>
      </c>
      <c r="Q44" s="8">
        <f t="shared" si="81"/>
        <v>0</v>
      </c>
      <c r="R44" s="8">
        <f t="shared" si="81"/>
        <v>0</v>
      </c>
      <c r="S44" s="8">
        <f t="shared" si="81"/>
        <v>0</v>
      </c>
      <c r="T44" s="8">
        <f t="shared" si="81"/>
        <v>0</v>
      </c>
      <c r="U44" s="8">
        <f t="shared" si="81"/>
        <v>0</v>
      </c>
      <c r="V44" s="8">
        <f t="shared" si="81"/>
        <v>0</v>
      </c>
      <c r="W44" s="8">
        <f t="shared" si="81"/>
        <v>0</v>
      </c>
      <c r="X44" s="8">
        <f t="shared" si="81"/>
        <v>0</v>
      </c>
      <c r="Y44" s="8">
        <f t="shared" si="81"/>
        <v>0</v>
      </c>
      <c r="Z44" s="8">
        <f t="shared" si="81"/>
        <v>0</v>
      </c>
      <c r="AA44" s="8">
        <f t="shared" si="81"/>
        <v>0</v>
      </c>
      <c r="AB44" s="8">
        <f t="shared" si="81"/>
        <v>0</v>
      </c>
      <c r="AC44" s="8">
        <f t="shared" si="81"/>
        <v>0.1</v>
      </c>
      <c r="AD44" s="8">
        <f t="shared" si="81"/>
        <v>0</v>
      </c>
      <c r="AE44" s="8">
        <f t="shared" si="81"/>
        <v>0</v>
      </c>
      <c r="AF44" s="8">
        <f t="shared" si="81"/>
        <v>0</v>
      </c>
      <c r="AG44" s="8">
        <f t="shared" si="81"/>
        <v>0</v>
      </c>
      <c r="AH44" s="8">
        <f t="shared" si="81"/>
        <v>0</v>
      </c>
      <c r="AI44" s="8">
        <f t="shared" si="81"/>
        <v>0</v>
      </c>
      <c r="AJ44" s="8">
        <f t="shared" si="81"/>
        <v>0</v>
      </c>
      <c r="AK44" s="8">
        <f t="shared" si="81"/>
        <v>0</v>
      </c>
      <c r="AL44" s="8">
        <f t="shared" si="81"/>
        <v>0</v>
      </c>
      <c r="AM44" s="8">
        <f t="shared" si="81"/>
        <v>0</v>
      </c>
      <c r="AN44" s="8">
        <f t="shared" si="81"/>
        <v>0</v>
      </c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2:57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2:57" x14ac:dyDescent="0.3">
      <c r="C46" s="7"/>
      <c r="D46" s="218">
        <f>+D23</f>
        <v>42766</v>
      </c>
      <c r="E46" s="218">
        <f t="shared" ref="E46:AN46" si="82">+E23</f>
        <v>42794</v>
      </c>
      <c r="F46" s="218">
        <f t="shared" si="82"/>
        <v>42825</v>
      </c>
      <c r="G46" s="218">
        <f t="shared" si="82"/>
        <v>42855</v>
      </c>
      <c r="H46" s="218">
        <f t="shared" si="82"/>
        <v>42886</v>
      </c>
      <c r="I46" s="218">
        <f t="shared" si="82"/>
        <v>42916</v>
      </c>
      <c r="J46" s="218">
        <f t="shared" si="82"/>
        <v>42947</v>
      </c>
      <c r="K46" s="218">
        <f t="shared" si="82"/>
        <v>42978</v>
      </c>
      <c r="L46" s="218">
        <f t="shared" si="82"/>
        <v>43008</v>
      </c>
      <c r="M46" s="218">
        <f t="shared" si="82"/>
        <v>43039</v>
      </c>
      <c r="N46" s="218">
        <f t="shared" si="82"/>
        <v>43069</v>
      </c>
      <c r="O46" s="218">
        <f t="shared" si="82"/>
        <v>43100</v>
      </c>
      <c r="P46" s="218">
        <f t="shared" si="82"/>
        <v>43131</v>
      </c>
      <c r="Q46" s="218">
        <f t="shared" si="82"/>
        <v>43159</v>
      </c>
      <c r="R46" s="218">
        <f t="shared" si="82"/>
        <v>43190</v>
      </c>
      <c r="S46" s="218">
        <f t="shared" si="82"/>
        <v>43220</v>
      </c>
      <c r="T46" s="218">
        <f t="shared" si="82"/>
        <v>43251</v>
      </c>
      <c r="U46" s="218">
        <f t="shared" si="82"/>
        <v>43281</v>
      </c>
      <c r="V46" s="218">
        <f t="shared" si="82"/>
        <v>43312</v>
      </c>
      <c r="W46" s="218">
        <f t="shared" si="82"/>
        <v>43343</v>
      </c>
      <c r="X46" s="218">
        <f t="shared" si="82"/>
        <v>43373</v>
      </c>
      <c r="Y46" s="218">
        <f t="shared" si="82"/>
        <v>43404</v>
      </c>
      <c r="Z46" s="218">
        <f t="shared" si="82"/>
        <v>43434</v>
      </c>
      <c r="AA46" s="218">
        <f t="shared" si="82"/>
        <v>43465</v>
      </c>
      <c r="AB46" s="218">
        <f t="shared" si="82"/>
        <v>43496</v>
      </c>
      <c r="AC46" s="218">
        <f t="shared" si="82"/>
        <v>43524</v>
      </c>
      <c r="AD46" s="218">
        <f t="shared" si="82"/>
        <v>43555</v>
      </c>
      <c r="AE46" s="218">
        <f t="shared" si="82"/>
        <v>43585</v>
      </c>
      <c r="AF46" s="218">
        <f t="shared" si="82"/>
        <v>43616</v>
      </c>
      <c r="AG46" s="218">
        <f t="shared" si="82"/>
        <v>43646</v>
      </c>
      <c r="AH46" s="218">
        <f t="shared" si="82"/>
        <v>43677</v>
      </c>
      <c r="AI46" s="218">
        <f t="shared" si="82"/>
        <v>43708</v>
      </c>
      <c r="AJ46" s="218">
        <f t="shared" si="82"/>
        <v>43738</v>
      </c>
      <c r="AK46" s="218">
        <f t="shared" si="82"/>
        <v>43769</v>
      </c>
      <c r="AL46" s="218">
        <f t="shared" si="82"/>
        <v>43799</v>
      </c>
      <c r="AM46" s="218">
        <f t="shared" si="82"/>
        <v>43830</v>
      </c>
      <c r="AN46" s="218">
        <f t="shared" si="82"/>
        <v>0</v>
      </c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2:57" x14ac:dyDescent="0.3">
      <c r="B47" s="7" t="s">
        <v>318</v>
      </c>
      <c r="C47" s="7" t="s">
        <v>319</v>
      </c>
      <c r="D47" s="7">
        <f>+IF(D24&gt;0,(($D$11*$D$14)/$D$16),0)</f>
        <v>0</v>
      </c>
      <c r="E47" s="7">
        <f t="shared" ref="E47:AN47" si="83">+IF(E24&gt;0,(($D$11*$D$14)/$D$16),0)</f>
        <v>0</v>
      </c>
      <c r="F47" s="7">
        <f t="shared" si="83"/>
        <v>0</v>
      </c>
      <c r="G47" s="7">
        <f t="shared" si="83"/>
        <v>0</v>
      </c>
      <c r="H47" s="7">
        <f t="shared" si="83"/>
        <v>0</v>
      </c>
      <c r="I47" s="7">
        <f t="shared" si="83"/>
        <v>0</v>
      </c>
      <c r="J47" s="7">
        <f t="shared" si="83"/>
        <v>0</v>
      </c>
      <c r="K47" s="7">
        <f t="shared" si="83"/>
        <v>0</v>
      </c>
      <c r="L47" s="7">
        <f t="shared" si="83"/>
        <v>0</v>
      </c>
      <c r="M47" s="7">
        <f t="shared" si="83"/>
        <v>0</v>
      </c>
      <c r="N47" s="7">
        <f t="shared" si="83"/>
        <v>0</v>
      </c>
      <c r="O47" s="7">
        <f t="shared" si="83"/>
        <v>0</v>
      </c>
      <c r="P47" s="7">
        <f t="shared" si="83"/>
        <v>0</v>
      </c>
      <c r="Q47" s="7">
        <f t="shared" si="83"/>
        <v>0</v>
      </c>
      <c r="R47" s="7">
        <f t="shared" si="83"/>
        <v>0</v>
      </c>
      <c r="S47" s="7">
        <f t="shared" si="83"/>
        <v>0</v>
      </c>
      <c r="T47" s="7">
        <f t="shared" si="83"/>
        <v>0</v>
      </c>
      <c r="U47" s="7">
        <f t="shared" si="83"/>
        <v>0</v>
      </c>
      <c r="V47" s="7">
        <f t="shared" si="83"/>
        <v>0</v>
      </c>
      <c r="W47" s="7">
        <f t="shared" si="83"/>
        <v>0</v>
      </c>
      <c r="X47" s="7">
        <f t="shared" si="83"/>
        <v>0</v>
      </c>
      <c r="Y47" s="7">
        <f t="shared" si="83"/>
        <v>0</v>
      </c>
      <c r="Z47" s="7">
        <f t="shared" si="83"/>
        <v>0</v>
      </c>
      <c r="AA47" s="7">
        <f t="shared" si="83"/>
        <v>0</v>
      </c>
      <c r="AB47" s="7">
        <f t="shared" si="83"/>
        <v>0</v>
      </c>
      <c r="AC47" s="7">
        <f t="shared" si="83"/>
        <v>0</v>
      </c>
      <c r="AD47" s="7">
        <f t="shared" si="83"/>
        <v>0</v>
      </c>
      <c r="AE47" s="7">
        <f t="shared" si="83"/>
        <v>0</v>
      </c>
      <c r="AF47" s="7">
        <f t="shared" si="83"/>
        <v>0</v>
      </c>
      <c r="AG47" s="7">
        <f t="shared" si="83"/>
        <v>0</v>
      </c>
      <c r="AH47" s="7">
        <f t="shared" si="83"/>
        <v>0</v>
      </c>
      <c r="AI47" s="7">
        <f t="shared" si="83"/>
        <v>0</v>
      </c>
      <c r="AJ47" s="7">
        <f t="shared" si="83"/>
        <v>0</v>
      </c>
      <c r="AK47" s="7">
        <f t="shared" si="83"/>
        <v>0</v>
      </c>
      <c r="AL47" s="7">
        <f t="shared" si="83"/>
        <v>0</v>
      </c>
      <c r="AM47" s="7">
        <f t="shared" si="83"/>
        <v>0</v>
      </c>
      <c r="AN47" s="7">
        <f t="shared" si="83"/>
        <v>0</v>
      </c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2:57" x14ac:dyDescent="0.3">
      <c r="B48" s="7" t="s">
        <v>318</v>
      </c>
      <c r="C48" s="7" t="s">
        <v>320</v>
      </c>
      <c r="D48" s="7">
        <f>+IF(D24&gt;0,($D$11*$D$15)/$D$16,0)</f>
        <v>0</v>
      </c>
      <c r="E48" s="7">
        <f t="shared" ref="E48:AN48" si="84">+IF(E24&gt;0,($D$11*$D$15)/$D$16,0)</f>
        <v>0</v>
      </c>
      <c r="F48" s="7">
        <f t="shared" si="84"/>
        <v>0</v>
      </c>
      <c r="G48" s="7">
        <f t="shared" si="84"/>
        <v>0</v>
      </c>
      <c r="H48" s="7">
        <f t="shared" si="84"/>
        <v>0</v>
      </c>
      <c r="I48" s="7">
        <f t="shared" si="84"/>
        <v>0</v>
      </c>
      <c r="J48" s="7">
        <f t="shared" si="84"/>
        <v>0</v>
      </c>
      <c r="K48" s="7">
        <f t="shared" si="84"/>
        <v>0</v>
      </c>
      <c r="L48" s="7">
        <f t="shared" si="84"/>
        <v>0</v>
      </c>
      <c r="M48" s="7">
        <f t="shared" si="84"/>
        <v>0</v>
      </c>
      <c r="N48" s="7">
        <f t="shared" si="84"/>
        <v>0</v>
      </c>
      <c r="O48" s="7">
        <f t="shared" si="84"/>
        <v>0</v>
      </c>
      <c r="P48" s="7">
        <f t="shared" si="84"/>
        <v>0</v>
      </c>
      <c r="Q48" s="7">
        <f t="shared" si="84"/>
        <v>0</v>
      </c>
      <c r="R48" s="7">
        <f t="shared" si="84"/>
        <v>0</v>
      </c>
      <c r="S48" s="7">
        <f t="shared" si="84"/>
        <v>0</v>
      </c>
      <c r="T48" s="7">
        <f t="shared" si="84"/>
        <v>0</v>
      </c>
      <c r="U48" s="7">
        <f t="shared" si="84"/>
        <v>0</v>
      </c>
      <c r="V48" s="7">
        <f t="shared" si="84"/>
        <v>0</v>
      </c>
      <c r="W48" s="7">
        <f t="shared" si="84"/>
        <v>0</v>
      </c>
      <c r="X48" s="7">
        <f t="shared" si="84"/>
        <v>0</v>
      </c>
      <c r="Y48" s="7">
        <f t="shared" si="84"/>
        <v>0</v>
      </c>
      <c r="Z48" s="7">
        <f t="shared" si="84"/>
        <v>0</v>
      </c>
      <c r="AA48" s="7">
        <f t="shared" si="84"/>
        <v>0</v>
      </c>
      <c r="AB48" s="7">
        <f t="shared" si="84"/>
        <v>0</v>
      </c>
      <c r="AC48" s="7">
        <f t="shared" si="84"/>
        <v>0</v>
      </c>
      <c r="AD48" s="7">
        <f t="shared" si="84"/>
        <v>0</v>
      </c>
      <c r="AE48" s="7">
        <f t="shared" si="84"/>
        <v>0</v>
      </c>
      <c r="AF48" s="7">
        <f t="shared" si="84"/>
        <v>0</v>
      </c>
      <c r="AG48" s="7">
        <f t="shared" si="84"/>
        <v>0</v>
      </c>
      <c r="AH48" s="7">
        <f t="shared" si="84"/>
        <v>0</v>
      </c>
      <c r="AI48" s="7">
        <f t="shared" si="84"/>
        <v>0</v>
      </c>
      <c r="AJ48" s="7">
        <f t="shared" si="84"/>
        <v>0</v>
      </c>
      <c r="AK48" s="7">
        <f t="shared" si="84"/>
        <v>0</v>
      </c>
      <c r="AL48" s="7">
        <f t="shared" si="84"/>
        <v>0</v>
      </c>
      <c r="AM48" s="7">
        <f t="shared" si="84"/>
        <v>0</v>
      </c>
      <c r="AN48" s="7">
        <f t="shared" si="84"/>
        <v>0</v>
      </c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2:57" x14ac:dyDescent="0.3">
      <c r="B49" s="7" t="s">
        <v>318</v>
      </c>
      <c r="C49" s="7" t="s">
        <v>321</v>
      </c>
      <c r="D49" s="7">
        <f>+D38</f>
        <v>0</v>
      </c>
      <c r="E49" s="7">
        <f t="shared" ref="E49:AN49" si="85">+E38</f>
        <v>0</v>
      </c>
      <c r="F49" s="7">
        <f t="shared" si="85"/>
        <v>0</v>
      </c>
      <c r="G49" s="7">
        <f t="shared" si="85"/>
        <v>0</v>
      </c>
      <c r="H49" s="7">
        <f t="shared" si="85"/>
        <v>0</v>
      </c>
      <c r="I49" s="7">
        <f t="shared" si="85"/>
        <v>0</v>
      </c>
      <c r="J49" s="7">
        <f t="shared" si="85"/>
        <v>0</v>
      </c>
      <c r="K49" s="7">
        <f t="shared" si="85"/>
        <v>0</v>
      </c>
      <c r="L49" s="7">
        <f t="shared" si="85"/>
        <v>0</v>
      </c>
      <c r="M49" s="7">
        <f t="shared" si="85"/>
        <v>0</v>
      </c>
      <c r="N49" s="7">
        <f t="shared" si="85"/>
        <v>0</v>
      </c>
      <c r="O49" s="7">
        <f t="shared" si="85"/>
        <v>0</v>
      </c>
      <c r="P49" s="7">
        <f t="shared" si="85"/>
        <v>0</v>
      </c>
      <c r="Q49" s="7">
        <f t="shared" si="85"/>
        <v>0</v>
      </c>
      <c r="R49" s="7">
        <f t="shared" si="85"/>
        <v>0</v>
      </c>
      <c r="S49" s="7">
        <f t="shared" si="85"/>
        <v>0</v>
      </c>
      <c r="T49" s="7">
        <f t="shared" si="85"/>
        <v>0</v>
      </c>
      <c r="U49" s="7">
        <f t="shared" si="85"/>
        <v>0</v>
      </c>
      <c r="V49" s="7">
        <f t="shared" si="85"/>
        <v>0</v>
      </c>
      <c r="W49" s="7">
        <f t="shared" si="85"/>
        <v>0</v>
      </c>
      <c r="X49" s="7">
        <f t="shared" si="85"/>
        <v>0</v>
      </c>
      <c r="Y49" s="7">
        <f t="shared" si="85"/>
        <v>0</v>
      </c>
      <c r="Z49" s="7">
        <f t="shared" si="85"/>
        <v>0</v>
      </c>
      <c r="AA49" s="7">
        <f t="shared" si="85"/>
        <v>0</v>
      </c>
      <c r="AB49" s="7">
        <f t="shared" si="85"/>
        <v>0</v>
      </c>
      <c r="AC49" s="7">
        <f t="shared" si="85"/>
        <v>0</v>
      </c>
      <c r="AD49" s="7">
        <f t="shared" si="85"/>
        <v>0</v>
      </c>
      <c r="AE49" s="7">
        <f t="shared" si="85"/>
        <v>0</v>
      </c>
      <c r="AF49" s="7">
        <f t="shared" si="85"/>
        <v>0</v>
      </c>
      <c r="AG49" s="7">
        <f t="shared" si="85"/>
        <v>0</v>
      </c>
      <c r="AH49" s="7">
        <f t="shared" si="85"/>
        <v>0</v>
      </c>
      <c r="AI49" s="7">
        <f t="shared" si="85"/>
        <v>0</v>
      </c>
      <c r="AJ49" s="7">
        <f t="shared" si="85"/>
        <v>0</v>
      </c>
      <c r="AK49" s="7">
        <f t="shared" si="85"/>
        <v>0</v>
      </c>
      <c r="AL49" s="7">
        <f t="shared" si="85"/>
        <v>0</v>
      </c>
      <c r="AM49" s="7">
        <f t="shared" si="85"/>
        <v>0</v>
      </c>
      <c r="AN49" s="7">
        <f t="shared" si="85"/>
        <v>0</v>
      </c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2:57" x14ac:dyDescent="0.3">
      <c r="B50" s="8" t="s">
        <v>322</v>
      </c>
      <c r="C50" s="8"/>
      <c r="D50" s="8">
        <f t="shared" ref="D50:AN50" si="86">SUM(D47:D49)</f>
        <v>0</v>
      </c>
      <c r="E50" s="8">
        <f t="shared" si="86"/>
        <v>0</v>
      </c>
      <c r="F50" s="8">
        <f t="shared" si="86"/>
        <v>0</v>
      </c>
      <c r="G50" s="8">
        <f t="shared" si="86"/>
        <v>0</v>
      </c>
      <c r="H50" s="8">
        <f t="shared" si="86"/>
        <v>0</v>
      </c>
      <c r="I50" s="8">
        <f t="shared" si="86"/>
        <v>0</v>
      </c>
      <c r="J50" s="8">
        <f t="shared" si="86"/>
        <v>0</v>
      </c>
      <c r="K50" s="8">
        <f t="shared" si="86"/>
        <v>0</v>
      </c>
      <c r="L50" s="8">
        <f t="shared" si="86"/>
        <v>0</v>
      </c>
      <c r="M50" s="8">
        <f t="shared" si="86"/>
        <v>0</v>
      </c>
      <c r="N50" s="8">
        <f t="shared" si="86"/>
        <v>0</v>
      </c>
      <c r="O50" s="8">
        <f t="shared" si="86"/>
        <v>0</v>
      </c>
      <c r="P50" s="8">
        <f t="shared" si="86"/>
        <v>0</v>
      </c>
      <c r="Q50" s="8">
        <f t="shared" si="86"/>
        <v>0</v>
      </c>
      <c r="R50" s="8">
        <f t="shared" si="86"/>
        <v>0</v>
      </c>
      <c r="S50" s="8">
        <f t="shared" si="86"/>
        <v>0</v>
      </c>
      <c r="T50" s="8">
        <f t="shared" si="86"/>
        <v>0</v>
      </c>
      <c r="U50" s="8">
        <f t="shared" si="86"/>
        <v>0</v>
      </c>
      <c r="V50" s="8">
        <f t="shared" si="86"/>
        <v>0</v>
      </c>
      <c r="W50" s="8">
        <f t="shared" si="86"/>
        <v>0</v>
      </c>
      <c r="X50" s="8">
        <f t="shared" si="86"/>
        <v>0</v>
      </c>
      <c r="Y50" s="8">
        <f t="shared" si="86"/>
        <v>0</v>
      </c>
      <c r="Z50" s="8">
        <f t="shared" si="86"/>
        <v>0</v>
      </c>
      <c r="AA50" s="8">
        <f t="shared" si="86"/>
        <v>0</v>
      </c>
      <c r="AB50" s="8">
        <f t="shared" si="86"/>
        <v>0</v>
      </c>
      <c r="AC50" s="8">
        <f t="shared" si="86"/>
        <v>0</v>
      </c>
      <c r="AD50" s="8">
        <f t="shared" si="86"/>
        <v>0</v>
      </c>
      <c r="AE50" s="8">
        <f t="shared" si="86"/>
        <v>0</v>
      </c>
      <c r="AF50" s="8">
        <f t="shared" si="86"/>
        <v>0</v>
      </c>
      <c r="AG50" s="8">
        <f t="shared" si="86"/>
        <v>0</v>
      </c>
      <c r="AH50" s="8">
        <f t="shared" si="86"/>
        <v>0</v>
      </c>
      <c r="AI50" s="8">
        <f t="shared" si="86"/>
        <v>0</v>
      </c>
      <c r="AJ50" s="8">
        <f t="shared" si="86"/>
        <v>0</v>
      </c>
      <c r="AK50" s="8">
        <f t="shared" si="86"/>
        <v>0</v>
      </c>
      <c r="AL50" s="8">
        <f t="shared" si="86"/>
        <v>0</v>
      </c>
      <c r="AM50" s="8">
        <f t="shared" si="86"/>
        <v>0</v>
      </c>
      <c r="AN50" s="8">
        <f t="shared" si="86"/>
        <v>0</v>
      </c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2:57" x14ac:dyDescent="0.3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2:57" ht="15" thickBot="1" x14ac:dyDescent="0.35">
      <c r="B52" s="7" t="s">
        <v>323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2:57" ht="15.6" thickTop="1" thickBot="1" x14ac:dyDescent="0.35">
      <c r="B53" s="7" t="s">
        <v>324</v>
      </c>
      <c r="C53" s="212">
        <v>0.2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2:57" ht="15" thickTop="1" x14ac:dyDescent="0.3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2:57" x14ac:dyDescent="0.3">
      <c r="B55" s="7" t="s">
        <v>318</v>
      </c>
      <c r="C55" s="7" t="s">
        <v>325</v>
      </c>
      <c r="D55" s="7">
        <f>+IF(D22&gt;$D$9,(($D$11*$C$53)/12),0)</f>
        <v>0</v>
      </c>
      <c r="E55" s="7">
        <f t="shared" ref="E55:AN55" si="87">+IF(E22&gt;$D$9,(($D$11*$C$53)/12),0)</f>
        <v>0</v>
      </c>
      <c r="F55" s="7">
        <f t="shared" si="87"/>
        <v>1.6666666666666666E-2</v>
      </c>
      <c r="G55" s="7">
        <f t="shared" si="87"/>
        <v>1.6666666666666666E-2</v>
      </c>
      <c r="H55" s="7">
        <f t="shared" si="87"/>
        <v>1.6666666666666666E-2</v>
      </c>
      <c r="I55" s="7">
        <f t="shared" si="87"/>
        <v>1.6666666666666666E-2</v>
      </c>
      <c r="J55" s="7">
        <f t="shared" si="87"/>
        <v>1.6666666666666666E-2</v>
      </c>
      <c r="K55" s="7">
        <f t="shared" si="87"/>
        <v>1.6666666666666666E-2</v>
      </c>
      <c r="L55" s="7">
        <f t="shared" si="87"/>
        <v>1.6666666666666666E-2</v>
      </c>
      <c r="M55" s="7">
        <f t="shared" si="87"/>
        <v>1.6666666666666666E-2</v>
      </c>
      <c r="N55" s="7">
        <f t="shared" si="87"/>
        <v>1.6666666666666666E-2</v>
      </c>
      <c r="O55" s="7">
        <f t="shared" si="87"/>
        <v>1.6666666666666666E-2</v>
      </c>
      <c r="P55" s="7">
        <f t="shared" si="87"/>
        <v>1.6666666666666666E-2</v>
      </c>
      <c r="Q55" s="7">
        <f t="shared" si="87"/>
        <v>1.6666666666666666E-2</v>
      </c>
      <c r="R55" s="7">
        <f t="shared" si="87"/>
        <v>1.6666666666666666E-2</v>
      </c>
      <c r="S55" s="7">
        <f t="shared" si="87"/>
        <v>1.6666666666666666E-2</v>
      </c>
      <c r="T55" s="7">
        <f t="shared" si="87"/>
        <v>1.6666666666666666E-2</v>
      </c>
      <c r="U55" s="7">
        <f t="shared" si="87"/>
        <v>1.6666666666666666E-2</v>
      </c>
      <c r="V55" s="7">
        <f t="shared" si="87"/>
        <v>1.6666666666666666E-2</v>
      </c>
      <c r="W55" s="7">
        <f t="shared" si="87"/>
        <v>1.6666666666666666E-2</v>
      </c>
      <c r="X55" s="7">
        <f t="shared" si="87"/>
        <v>1.6666666666666666E-2</v>
      </c>
      <c r="Y55" s="7">
        <f t="shared" si="87"/>
        <v>1.6666666666666666E-2</v>
      </c>
      <c r="Z55" s="7">
        <f t="shared" si="87"/>
        <v>1.6666666666666666E-2</v>
      </c>
      <c r="AA55" s="7">
        <f t="shared" si="87"/>
        <v>1.6666666666666666E-2</v>
      </c>
      <c r="AB55" s="7">
        <f t="shared" si="87"/>
        <v>1.6666666666666666E-2</v>
      </c>
      <c r="AC55" s="7">
        <f t="shared" si="87"/>
        <v>1.6666666666666666E-2</v>
      </c>
      <c r="AD55" s="7">
        <f t="shared" si="87"/>
        <v>1.6666666666666666E-2</v>
      </c>
      <c r="AE55" s="7">
        <f t="shared" si="87"/>
        <v>1.6666666666666666E-2</v>
      </c>
      <c r="AF55" s="7">
        <f t="shared" si="87"/>
        <v>1.6666666666666666E-2</v>
      </c>
      <c r="AG55" s="7">
        <f t="shared" si="87"/>
        <v>1.6666666666666666E-2</v>
      </c>
      <c r="AH55" s="7">
        <f t="shared" si="87"/>
        <v>1.6666666666666666E-2</v>
      </c>
      <c r="AI55" s="7">
        <f t="shared" si="87"/>
        <v>1.6666666666666666E-2</v>
      </c>
      <c r="AJ55" s="7">
        <f t="shared" si="87"/>
        <v>1.6666666666666666E-2</v>
      </c>
      <c r="AK55" s="7">
        <f t="shared" si="87"/>
        <v>1.6666666666666666E-2</v>
      </c>
      <c r="AL55" s="7">
        <f t="shared" si="87"/>
        <v>1.6666666666666666E-2</v>
      </c>
      <c r="AM55" s="7">
        <f t="shared" si="87"/>
        <v>1.6666666666666666E-2</v>
      </c>
      <c r="AN55" s="7">
        <f t="shared" si="87"/>
        <v>1.6666666666666666E-2</v>
      </c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2:57" x14ac:dyDescent="0.3">
      <c r="B56" s="8" t="s">
        <v>326</v>
      </c>
      <c r="C56" s="7"/>
      <c r="D56" s="8">
        <f>+D55</f>
        <v>0</v>
      </c>
      <c r="E56" s="8">
        <f t="shared" ref="E56:AN56" si="88">+E55</f>
        <v>0</v>
      </c>
      <c r="F56" s="8">
        <f t="shared" si="88"/>
        <v>1.6666666666666666E-2</v>
      </c>
      <c r="G56" s="8">
        <f t="shared" si="88"/>
        <v>1.6666666666666666E-2</v>
      </c>
      <c r="H56" s="8">
        <f t="shared" si="88"/>
        <v>1.6666666666666666E-2</v>
      </c>
      <c r="I56" s="8">
        <f t="shared" si="88"/>
        <v>1.6666666666666666E-2</v>
      </c>
      <c r="J56" s="8">
        <f t="shared" si="88"/>
        <v>1.6666666666666666E-2</v>
      </c>
      <c r="K56" s="8">
        <f t="shared" si="88"/>
        <v>1.6666666666666666E-2</v>
      </c>
      <c r="L56" s="8">
        <f t="shared" si="88"/>
        <v>1.6666666666666666E-2</v>
      </c>
      <c r="M56" s="8">
        <f t="shared" si="88"/>
        <v>1.6666666666666666E-2</v>
      </c>
      <c r="N56" s="8">
        <f t="shared" si="88"/>
        <v>1.6666666666666666E-2</v>
      </c>
      <c r="O56" s="8">
        <f t="shared" si="88"/>
        <v>1.6666666666666666E-2</v>
      </c>
      <c r="P56" s="8">
        <f t="shared" si="88"/>
        <v>1.6666666666666666E-2</v>
      </c>
      <c r="Q56" s="8">
        <f t="shared" si="88"/>
        <v>1.6666666666666666E-2</v>
      </c>
      <c r="R56" s="8">
        <f t="shared" si="88"/>
        <v>1.6666666666666666E-2</v>
      </c>
      <c r="S56" s="8">
        <f t="shared" si="88"/>
        <v>1.6666666666666666E-2</v>
      </c>
      <c r="T56" s="8">
        <f t="shared" si="88"/>
        <v>1.6666666666666666E-2</v>
      </c>
      <c r="U56" s="8">
        <f t="shared" si="88"/>
        <v>1.6666666666666666E-2</v>
      </c>
      <c r="V56" s="8">
        <f t="shared" si="88"/>
        <v>1.6666666666666666E-2</v>
      </c>
      <c r="W56" s="8">
        <f t="shared" si="88"/>
        <v>1.6666666666666666E-2</v>
      </c>
      <c r="X56" s="8">
        <f t="shared" si="88"/>
        <v>1.6666666666666666E-2</v>
      </c>
      <c r="Y56" s="8">
        <f t="shared" si="88"/>
        <v>1.6666666666666666E-2</v>
      </c>
      <c r="Z56" s="8">
        <f t="shared" si="88"/>
        <v>1.6666666666666666E-2</v>
      </c>
      <c r="AA56" s="8">
        <f t="shared" si="88"/>
        <v>1.6666666666666666E-2</v>
      </c>
      <c r="AB56" s="8">
        <f t="shared" si="88"/>
        <v>1.6666666666666666E-2</v>
      </c>
      <c r="AC56" s="8">
        <f t="shared" si="88"/>
        <v>1.6666666666666666E-2</v>
      </c>
      <c r="AD56" s="8">
        <f t="shared" si="88"/>
        <v>1.6666666666666666E-2</v>
      </c>
      <c r="AE56" s="8">
        <f t="shared" si="88"/>
        <v>1.6666666666666666E-2</v>
      </c>
      <c r="AF56" s="8">
        <f t="shared" si="88"/>
        <v>1.6666666666666666E-2</v>
      </c>
      <c r="AG56" s="8">
        <f t="shared" si="88"/>
        <v>1.6666666666666666E-2</v>
      </c>
      <c r="AH56" s="8">
        <f t="shared" si="88"/>
        <v>1.6666666666666666E-2</v>
      </c>
      <c r="AI56" s="8">
        <f t="shared" si="88"/>
        <v>1.6666666666666666E-2</v>
      </c>
      <c r="AJ56" s="8">
        <f t="shared" si="88"/>
        <v>1.6666666666666666E-2</v>
      </c>
      <c r="AK56" s="8">
        <f t="shared" si="88"/>
        <v>1.6666666666666666E-2</v>
      </c>
      <c r="AL56" s="8">
        <f t="shared" si="88"/>
        <v>1.6666666666666666E-2</v>
      </c>
      <c r="AM56" s="8">
        <f t="shared" si="88"/>
        <v>1.6666666666666666E-2</v>
      </c>
      <c r="AN56" s="8">
        <f t="shared" si="88"/>
        <v>1.6666666666666666E-2</v>
      </c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2:57" x14ac:dyDescent="0.3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2:57" x14ac:dyDescent="0.3">
      <c r="B58" s="7" t="s">
        <v>112</v>
      </c>
      <c r="C58" s="7" t="s">
        <v>327</v>
      </c>
      <c r="D58" s="7">
        <f>+D55</f>
        <v>0</v>
      </c>
      <c r="E58" s="7">
        <f t="shared" ref="E58:AN58" si="89">+E55</f>
        <v>0</v>
      </c>
      <c r="F58" s="7">
        <f t="shared" si="89"/>
        <v>1.6666666666666666E-2</v>
      </c>
      <c r="G58" s="7">
        <f t="shared" si="89"/>
        <v>1.6666666666666666E-2</v>
      </c>
      <c r="H58" s="7">
        <f t="shared" si="89"/>
        <v>1.6666666666666666E-2</v>
      </c>
      <c r="I58" s="7">
        <f t="shared" si="89"/>
        <v>1.6666666666666666E-2</v>
      </c>
      <c r="J58" s="7">
        <f t="shared" si="89"/>
        <v>1.6666666666666666E-2</v>
      </c>
      <c r="K58" s="7">
        <f t="shared" si="89"/>
        <v>1.6666666666666666E-2</v>
      </c>
      <c r="L58" s="7">
        <f t="shared" si="89"/>
        <v>1.6666666666666666E-2</v>
      </c>
      <c r="M58" s="7">
        <f t="shared" si="89"/>
        <v>1.6666666666666666E-2</v>
      </c>
      <c r="N58" s="7">
        <f t="shared" si="89"/>
        <v>1.6666666666666666E-2</v>
      </c>
      <c r="O58" s="7">
        <f t="shared" si="89"/>
        <v>1.6666666666666666E-2</v>
      </c>
      <c r="P58" s="7">
        <f t="shared" si="89"/>
        <v>1.6666666666666666E-2</v>
      </c>
      <c r="Q58" s="7">
        <f t="shared" si="89"/>
        <v>1.6666666666666666E-2</v>
      </c>
      <c r="R58" s="7">
        <f t="shared" si="89"/>
        <v>1.6666666666666666E-2</v>
      </c>
      <c r="S58" s="7">
        <f t="shared" si="89"/>
        <v>1.6666666666666666E-2</v>
      </c>
      <c r="T58" s="7">
        <f t="shared" si="89"/>
        <v>1.6666666666666666E-2</v>
      </c>
      <c r="U58" s="7">
        <f t="shared" si="89"/>
        <v>1.6666666666666666E-2</v>
      </c>
      <c r="V58" s="7">
        <f t="shared" si="89"/>
        <v>1.6666666666666666E-2</v>
      </c>
      <c r="W58" s="7">
        <f t="shared" si="89"/>
        <v>1.6666666666666666E-2</v>
      </c>
      <c r="X58" s="7">
        <f t="shared" si="89"/>
        <v>1.6666666666666666E-2</v>
      </c>
      <c r="Y58" s="7">
        <f t="shared" si="89"/>
        <v>1.6666666666666666E-2</v>
      </c>
      <c r="Z58" s="7">
        <f t="shared" si="89"/>
        <v>1.6666666666666666E-2</v>
      </c>
      <c r="AA58" s="7">
        <f t="shared" si="89"/>
        <v>1.6666666666666666E-2</v>
      </c>
      <c r="AB58" s="7">
        <f t="shared" si="89"/>
        <v>1.6666666666666666E-2</v>
      </c>
      <c r="AC58" s="7">
        <f t="shared" si="89"/>
        <v>1.6666666666666666E-2</v>
      </c>
      <c r="AD58" s="7">
        <f t="shared" si="89"/>
        <v>1.6666666666666666E-2</v>
      </c>
      <c r="AE58" s="7">
        <f t="shared" si="89"/>
        <v>1.6666666666666666E-2</v>
      </c>
      <c r="AF58" s="7">
        <f t="shared" si="89"/>
        <v>1.6666666666666666E-2</v>
      </c>
      <c r="AG58" s="7">
        <f t="shared" si="89"/>
        <v>1.6666666666666666E-2</v>
      </c>
      <c r="AH58" s="7">
        <f t="shared" si="89"/>
        <v>1.6666666666666666E-2</v>
      </c>
      <c r="AI58" s="7">
        <f t="shared" si="89"/>
        <v>1.6666666666666666E-2</v>
      </c>
      <c r="AJ58" s="7">
        <f t="shared" si="89"/>
        <v>1.6666666666666666E-2</v>
      </c>
      <c r="AK58" s="7">
        <f t="shared" si="89"/>
        <v>1.6666666666666666E-2</v>
      </c>
      <c r="AL58" s="7">
        <f t="shared" si="89"/>
        <v>1.6666666666666666E-2</v>
      </c>
      <c r="AM58" s="7">
        <f t="shared" si="89"/>
        <v>1.6666666666666666E-2</v>
      </c>
      <c r="AN58" s="7">
        <f t="shared" si="89"/>
        <v>1.6666666666666666E-2</v>
      </c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2:57" x14ac:dyDescent="0.3">
      <c r="B59" s="8" t="s">
        <v>328</v>
      </c>
      <c r="C59" s="7"/>
      <c r="D59" s="8">
        <f>+D58</f>
        <v>0</v>
      </c>
      <c r="E59" s="8">
        <f t="shared" ref="E59:AN59" si="90">+E58</f>
        <v>0</v>
      </c>
      <c r="F59" s="8">
        <f t="shared" si="90"/>
        <v>1.6666666666666666E-2</v>
      </c>
      <c r="G59" s="8">
        <f t="shared" si="90"/>
        <v>1.6666666666666666E-2</v>
      </c>
      <c r="H59" s="8">
        <f t="shared" si="90"/>
        <v>1.6666666666666666E-2</v>
      </c>
      <c r="I59" s="8">
        <f t="shared" si="90"/>
        <v>1.6666666666666666E-2</v>
      </c>
      <c r="J59" s="8">
        <f t="shared" si="90"/>
        <v>1.6666666666666666E-2</v>
      </c>
      <c r="K59" s="8">
        <f t="shared" si="90"/>
        <v>1.6666666666666666E-2</v>
      </c>
      <c r="L59" s="8">
        <f t="shared" si="90"/>
        <v>1.6666666666666666E-2</v>
      </c>
      <c r="M59" s="8">
        <f t="shared" si="90"/>
        <v>1.6666666666666666E-2</v>
      </c>
      <c r="N59" s="8">
        <f t="shared" si="90"/>
        <v>1.6666666666666666E-2</v>
      </c>
      <c r="O59" s="8">
        <f t="shared" si="90"/>
        <v>1.6666666666666666E-2</v>
      </c>
      <c r="P59" s="8">
        <f t="shared" si="90"/>
        <v>1.6666666666666666E-2</v>
      </c>
      <c r="Q59" s="8">
        <f t="shared" si="90"/>
        <v>1.6666666666666666E-2</v>
      </c>
      <c r="R59" s="8">
        <f t="shared" si="90"/>
        <v>1.6666666666666666E-2</v>
      </c>
      <c r="S59" s="8">
        <f t="shared" si="90"/>
        <v>1.6666666666666666E-2</v>
      </c>
      <c r="T59" s="8">
        <f t="shared" si="90"/>
        <v>1.6666666666666666E-2</v>
      </c>
      <c r="U59" s="8">
        <f t="shared" si="90"/>
        <v>1.6666666666666666E-2</v>
      </c>
      <c r="V59" s="8">
        <f t="shared" si="90"/>
        <v>1.6666666666666666E-2</v>
      </c>
      <c r="W59" s="8">
        <f t="shared" si="90"/>
        <v>1.6666666666666666E-2</v>
      </c>
      <c r="X59" s="8">
        <f t="shared" si="90"/>
        <v>1.6666666666666666E-2</v>
      </c>
      <c r="Y59" s="8">
        <f t="shared" si="90"/>
        <v>1.6666666666666666E-2</v>
      </c>
      <c r="Z59" s="8">
        <f t="shared" si="90"/>
        <v>1.6666666666666666E-2</v>
      </c>
      <c r="AA59" s="8">
        <f t="shared" si="90"/>
        <v>1.6666666666666666E-2</v>
      </c>
      <c r="AB59" s="8">
        <f t="shared" si="90"/>
        <v>1.6666666666666666E-2</v>
      </c>
      <c r="AC59" s="8">
        <f t="shared" si="90"/>
        <v>1.6666666666666666E-2</v>
      </c>
      <c r="AD59" s="8">
        <f t="shared" si="90"/>
        <v>1.6666666666666666E-2</v>
      </c>
      <c r="AE59" s="8">
        <f t="shared" si="90"/>
        <v>1.6666666666666666E-2</v>
      </c>
      <c r="AF59" s="8">
        <f t="shared" si="90"/>
        <v>1.6666666666666666E-2</v>
      </c>
      <c r="AG59" s="8">
        <f t="shared" si="90"/>
        <v>1.6666666666666666E-2</v>
      </c>
      <c r="AH59" s="8">
        <f t="shared" si="90"/>
        <v>1.6666666666666666E-2</v>
      </c>
      <c r="AI59" s="8">
        <f t="shared" si="90"/>
        <v>1.6666666666666666E-2</v>
      </c>
      <c r="AJ59" s="8">
        <f t="shared" si="90"/>
        <v>1.6666666666666666E-2</v>
      </c>
      <c r="AK59" s="8">
        <f t="shared" si="90"/>
        <v>1.6666666666666666E-2</v>
      </c>
      <c r="AL59" s="8">
        <f t="shared" si="90"/>
        <v>1.6666666666666666E-2</v>
      </c>
      <c r="AM59" s="8">
        <f t="shared" si="90"/>
        <v>1.6666666666666666E-2</v>
      </c>
      <c r="AN59" s="8">
        <f t="shared" si="90"/>
        <v>1.6666666666666666E-2</v>
      </c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2:57" x14ac:dyDescent="0.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2:57" x14ac:dyDescent="0.3">
      <c r="B61" s="7" t="s">
        <v>275</v>
      </c>
      <c r="C61" s="7"/>
      <c r="D61" s="7">
        <f>+D59-D50</f>
        <v>0</v>
      </c>
      <c r="E61" s="7">
        <f t="shared" ref="E61:AN61" si="91">+E59-E50</f>
        <v>0</v>
      </c>
      <c r="F61" s="7">
        <f t="shared" si="91"/>
        <v>1.6666666666666666E-2</v>
      </c>
      <c r="G61" s="7">
        <f t="shared" si="91"/>
        <v>1.6666666666666666E-2</v>
      </c>
      <c r="H61" s="7">
        <f t="shared" si="91"/>
        <v>1.6666666666666666E-2</v>
      </c>
      <c r="I61" s="7">
        <f t="shared" si="91"/>
        <v>1.6666666666666666E-2</v>
      </c>
      <c r="J61" s="7">
        <f t="shared" si="91"/>
        <v>1.6666666666666666E-2</v>
      </c>
      <c r="K61" s="7">
        <f t="shared" si="91"/>
        <v>1.6666666666666666E-2</v>
      </c>
      <c r="L61" s="7">
        <f t="shared" si="91"/>
        <v>1.6666666666666666E-2</v>
      </c>
      <c r="M61" s="7">
        <f t="shared" si="91"/>
        <v>1.6666666666666666E-2</v>
      </c>
      <c r="N61" s="7">
        <f t="shared" si="91"/>
        <v>1.6666666666666666E-2</v>
      </c>
      <c r="O61" s="7">
        <f t="shared" si="91"/>
        <v>1.6666666666666666E-2</v>
      </c>
      <c r="P61" s="7">
        <f t="shared" si="91"/>
        <v>1.6666666666666666E-2</v>
      </c>
      <c r="Q61" s="7">
        <f t="shared" si="91"/>
        <v>1.6666666666666666E-2</v>
      </c>
      <c r="R61" s="7">
        <f t="shared" si="91"/>
        <v>1.6666666666666666E-2</v>
      </c>
      <c r="S61" s="7">
        <f t="shared" si="91"/>
        <v>1.6666666666666666E-2</v>
      </c>
      <c r="T61" s="7">
        <f t="shared" si="91"/>
        <v>1.6666666666666666E-2</v>
      </c>
      <c r="U61" s="7">
        <f t="shared" si="91"/>
        <v>1.6666666666666666E-2</v>
      </c>
      <c r="V61" s="7">
        <f t="shared" si="91"/>
        <v>1.6666666666666666E-2</v>
      </c>
      <c r="W61" s="7">
        <f t="shared" si="91"/>
        <v>1.6666666666666666E-2</v>
      </c>
      <c r="X61" s="7">
        <f t="shared" si="91"/>
        <v>1.6666666666666666E-2</v>
      </c>
      <c r="Y61" s="7">
        <f t="shared" si="91"/>
        <v>1.6666666666666666E-2</v>
      </c>
      <c r="Z61" s="7">
        <f t="shared" si="91"/>
        <v>1.6666666666666666E-2</v>
      </c>
      <c r="AA61" s="7">
        <f t="shared" si="91"/>
        <v>1.6666666666666666E-2</v>
      </c>
      <c r="AB61" s="7">
        <f t="shared" si="91"/>
        <v>1.6666666666666666E-2</v>
      </c>
      <c r="AC61" s="7">
        <f t="shared" si="91"/>
        <v>1.6666666666666666E-2</v>
      </c>
      <c r="AD61" s="7">
        <f t="shared" si="91"/>
        <v>1.6666666666666666E-2</v>
      </c>
      <c r="AE61" s="7">
        <f t="shared" si="91"/>
        <v>1.6666666666666666E-2</v>
      </c>
      <c r="AF61" s="7">
        <f t="shared" si="91"/>
        <v>1.6666666666666666E-2</v>
      </c>
      <c r="AG61" s="7">
        <f t="shared" si="91"/>
        <v>1.6666666666666666E-2</v>
      </c>
      <c r="AH61" s="7">
        <f t="shared" si="91"/>
        <v>1.6666666666666666E-2</v>
      </c>
      <c r="AI61" s="7">
        <f t="shared" si="91"/>
        <v>1.6666666666666666E-2</v>
      </c>
      <c r="AJ61" s="7">
        <f t="shared" si="91"/>
        <v>1.6666666666666666E-2</v>
      </c>
      <c r="AK61" s="7">
        <f t="shared" si="91"/>
        <v>1.6666666666666666E-2</v>
      </c>
      <c r="AL61" s="7">
        <f t="shared" si="91"/>
        <v>1.6666666666666666E-2</v>
      </c>
      <c r="AM61" s="7">
        <f t="shared" si="91"/>
        <v>1.6666666666666666E-2</v>
      </c>
      <c r="AN61" s="7">
        <f t="shared" si="91"/>
        <v>1.6666666666666666E-2</v>
      </c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2:57" x14ac:dyDescent="0.3">
      <c r="B62" s="7"/>
      <c r="C62" s="7"/>
      <c r="D62" s="218">
        <f>+D46</f>
        <v>42766</v>
      </c>
      <c r="E62" s="218">
        <f t="shared" ref="E62:AN62" si="92">+E46</f>
        <v>42794</v>
      </c>
      <c r="F62" s="218">
        <f t="shared" si="92"/>
        <v>42825</v>
      </c>
      <c r="G62" s="218">
        <f t="shared" si="92"/>
        <v>42855</v>
      </c>
      <c r="H62" s="218">
        <f t="shared" si="92"/>
        <v>42886</v>
      </c>
      <c r="I62" s="218">
        <f t="shared" si="92"/>
        <v>42916</v>
      </c>
      <c r="J62" s="218">
        <f t="shared" si="92"/>
        <v>42947</v>
      </c>
      <c r="K62" s="218">
        <f t="shared" si="92"/>
        <v>42978</v>
      </c>
      <c r="L62" s="218">
        <f t="shared" si="92"/>
        <v>43008</v>
      </c>
      <c r="M62" s="218">
        <f t="shared" si="92"/>
        <v>43039</v>
      </c>
      <c r="N62" s="218">
        <f t="shared" si="92"/>
        <v>43069</v>
      </c>
      <c r="O62" s="218">
        <f t="shared" si="92"/>
        <v>43100</v>
      </c>
      <c r="P62" s="218">
        <f t="shared" si="92"/>
        <v>43131</v>
      </c>
      <c r="Q62" s="218">
        <f t="shared" si="92"/>
        <v>43159</v>
      </c>
      <c r="R62" s="218">
        <f t="shared" si="92"/>
        <v>43190</v>
      </c>
      <c r="S62" s="218">
        <f t="shared" si="92"/>
        <v>43220</v>
      </c>
      <c r="T62" s="218">
        <f t="shared" si="92"/>
        <v>43251</v>
      </c>
      <c r="U62" s="218">
        <f t="shared" si="92"/>
        <v>43281</v>
      </c>
      <c r="V62" s="218">
        <f t="shared" si="92"/>
        <v>43312</v>
      </c>
      <c r="W62" s="218">
        <f t="shared" si="92"/>
        <v>43343</v>
      </c>
      <c r="X62" s="218">
        <f t="shared" si="92"/>
        <v>43373</v>
      </c>
      <c r="Y62" s="218">
        <f t="shared" si="92"/>
        <v>43404</v>
      </c>
      <c r="Z62" s="218">
        <f t="shared" si="92"/>
        <v>43434</v>
      </c>
      <c r="AA62" s="218">
        <f t="shared" si="92"/>
        <v>43465</v>
      </c>
      <c r="AB62" s="218">
        <f t="shared" si="92"/>
        <v>43496</v>
      </c>
      <c r="AC62" s="218">
        <f t="shared" si="92"/>
        <v>43524</v>
      </c>
      <c r="AD62" s="218">
        <f t="shared" si="92"/>
        <v>43555</v>
      </c>
      <c r="AE62" s="218">
        <f t="shared" si="92"/>
        <v>43585</v>
      </c>
      <c r="AF62" s="218">
        <f t="shared" si="92"/>
        <v>43616</v>
      </c>
      <c r="AG62" s="218">
        <f t="shared" si="92"/>
        <v>43646</v>
      </c>
      <c r="AH62" s="218">
        <f t="shared" si="92"/>
        <v>43677</v>
      </c>
      <c r="AI62" s="218">
        <f t="shared" si="92"/>
        <v>43708</v>
      </c>
      <c r="AJ62" s="218">
        <f t="shared" si="92"/>
        <v>43738</v>
      </c>
      <c r="AK62" s="218">
        <f t="shared" si="92"/>
        <v>43769</v>
      </c>
      <c r="AL62" s="218">
        <f t="shared" si="92"/>
        <v>43799</v>
      </c>
      <c r="AM62" s="218">
        <f t="shared" si="92"/>
        <v>43830</v>
      </c>
      <c r="AN62" s="218">
        <f t="shared" si="92"/>
        <v>0</v>
      </c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2:57" x14ac:dyDescent="0.3">
      <c r="B63" s="7" t="s">
        <v>318</v>
      </c>
      <c r="C63" s="7" t="s">
        <v>315</v>
      </c>
      <c r="D63" s="7">
        <f>+D29</f>
        <v>0</v>
      </c>
      <c r="E63" s="7">
        <f t="shared" ref="E63:AN63" si="93">+E29</f>
        <v>0</v>
      </c>
      <c r="F63" s="7">
        <f t="shared" si="93"/>
        <v>0</v>
      </c>
      <c r="G63" s="7">
        <f t="shared" si="93"/>
        <v>0</v>
      </c>
      <c r="H63" s="7">
        <f t="shared" si="93"/>
        <v>0</v>
      </c>
      <c r="I63" s="7">
        <f t="shared" si="93"/>
        <v>0</v>
      </c>
      <c r="J63" s="7">
        <f t="shared" si="93"/>
        <v>0</v>
      </c>
      <c r="K63" s="7">
        <f t="shared" si="93"/>
        <v>0</v>
      </c>
      <c r="L63" s="7">
        <f t="shared" si="93"/>
        <v>0</v>
      </c>
      <c r="M63" s="7">
        <f t="shared" si="93"/>
        <v>0</v>
      </c>
      <c r="N63" s="7">
        <f t="shared" si="93"/>
        <v>0</v>
      </c>
      <c r="O63" s="7">
        <f t="shared" si="93"/>
        <v>0</v>
      </c>
      <c r="P63" s="7">
        <f t="shared" si="93"/>
        <v>0</v>
      </c>
      <c r="Q63" s="7">
        <f t="shared" si="93"/>
        <v>0</v>
      </c>
      <c r="R63" s="7">
        <f t="shared" si="93"/>
        <v>0</v>
      </c>
      <c r="S63" s="7">
        <f t="shared" si="93"/>
        <v>0</v>
      </c>
      <c r="T63" s="7">
        <f t="shared" si="93"/>
        <v>0</v>
      </c>
      <c r="U63" s="7">
        <f t="shared" si="93"/>
        <v>0</v>
      </c>
      <c r="V63" s="7">
        <f t="shared" si="93"/>
        <v>0</v>
      </c>
      <c r="W63" s="7">
        <f t="shared" si="93"/>
        <v>0</v>
      </c>
      <c r="X63" s="7">
        <f t="shared" si="93"/>
        <v>0</v>
      </c>
      <c r="Y63" s="7">
        <f t="shared" si="93"/>
        <v>0</v>
      </c>
      <c r="Z63" s="7">
        <f t="shared" si="93"/>
        <v>0</v>
      </c>
      <c r="AA63" s="7">
        <f t="shared" si="93"/>
        <v>0</v>
      </c>
      <c r="AB63" s="7">
        <f t="shared" si="93"/>
        <v>0</v>
      </c>
      <c r="AC63" s="7">
        <f t="shared" si="93"/>
        <v>0</v>
      </c>
      <c r="AD63" s="7">
        <f t="shared" si="93"/>
        <v>0</v>
      </c>
      <c r="AE63" s="7">
        <f t="shared" si="93"/>
        <v>0</v>
      </c>
      <c r="AF63" s="7">
        <f t="shared" si="93"/>
        <v>0</v>
      </c>
      <c r="AG63" s="7">
        <f t="shared" si="93"/>
        <v>0</v>
      </c>
      <c r="AH63" s="7">
        <f t="shared" si="93"/>
        <v>0</v>
      </c>
      <c r="AI63" s="7">
        <f t="shared" si="93"/>
        <v>0</v>
      </c>
      <c r="AJ63" s="7">
        <f t="shared" si="93"/>
        <v>0</v>
      </c>
      <c r="AK63" s="7">
        <f t="shared" si="93"/>
        <v>0</v>
      </c>
      <c r="AL63" s="7">
        <f t="shared" si="93"/>
        <v>0</v>
      </c>
      <c r="AM63" s="7">
        <f t="shared" si="93"/>
        <v>0</v>
      </c>
      <c r="AN63" s="7">
        <f t="shared" si="93"/>
        <v>0</v>
      </c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2:57" x14ac:dyDescent="0.3">
      <c r="B64" s="7" t="s">
        <v>318</v>
      </c>
      <c r="C64" s="7" t="s">
        <v>330</v>
      </c>
      <c r="D64" s="7">
        <f>+D39</f>
        <v>0</v>
      </c>
      <c r="E64" s="7">
        <f t="shared" ref="E64:AN64" si="94">+E39</f>
        <v>0</v>
      </c>
      <c r="F64" s="7">
        <f t="shared" si="94"/>
        <v>0</v>
      </c>
      <c r="G64" s="7">
        <f t="shared" si="94"/>
        <v>0</v>
      </c>
      <c r="H64" s="7">
        <f t="shared" si="94"/>
        <v>0</v>
      </c>
      <c r="I64" s="7">
        <f t="shared" si="94"/>
        <v>0</v>
      </c>
      <c r="J64" s="7">
        <f t="shared" si="94"/>
        <v>0</v>
      </c>
      <c r="K64" s="7">
        <f t="shared" si="94"/>
        <v>0</v>
      </c>
      <c r="L64" s="7">
        <f t="shared" si="94"/>
        <v>0</v>
      </c>
      <c r="M64" s="7">
        <f t="shared" si="94"/>
        <v>0</v>
      </c>
      <c r="N64" s="7">
        <f t="shared" si="94"/>
        <v>0</v>
      </c>
      <c r="O64" s="7">
        <f t="shared" si="94"/>
        <v>0</v>
      </c>
      <c r="P64" s="7">
        <f t="shared" si="94"/>
        <v>0</v>
      </c>
      <c r="Q64" s="7">
        <f t="shared" si="94"/>
        <v>0</v>
      </c>
      <c r="R64" s="7">
        <f t="shared" si="94"/>
        <v>0</v>
      </c>
      <c r="S64" s="7">
        <f t="shared" si="94"/>
        <v>0</v>
      </c>
      <c r="T64" s="7">
        <f t="shared" si="94"/>
        <v>0</v>
      </c>
      <c r="U64" s="7">
        <f t="shared" si="94"/>
        <v>0</v>
      </c>
      <c r="V64" s="7">
        <f t="shared" si="94"/>
        <v>0</v>
      </c>
      <c r="W64" s="7">
        <f t="shared" si="94"/>
        <v>0</v>
      </c>
      <c r="X64" s="7">
        <f t="shared" si="94"/>
        <v>0</v>
      </c>
      <c r="Y64" s="7">
        <f t="shared" si="94"/>
        <v>0</v>
      </c>
      <c r="Z64" s="7">
        <f t="shared" si="94"/>
        <v>0</v>
      </c>
      <c r="AA64" s="7">
        <f t="shared" si="94"/>
        <v>0</v>
      </c>
      <c r="AB64" s="7">
        <f t="shared" si="94"/>
        <v>0</v>
      </c>
      <c r="AC64" s="7">
        <f t="shared" si="94"/>
        <v>0</v>
      </c>
      <c r="AD64" s="7">
        <f t="shared" si="94"/>
        <v>0</v>
      </c>
      <c r="AE64" s="7">
        <f t="shared" si="94"/>
        <v>0</v>
      </c>
      <c r="AF64" s="7">
        <f t="shared" si="94"/>
        <v>0</v>
      </c>
      <c r="AG64" s="7">
        <f t="shared" si="94"/>
        <v>0</v>
      </c>
      <c r="AH64" s="7">
        <f t="shared" si="94"/>
        <v>0</v>
      </c>
      <c r="AI64" s="7">
        <f t="shared" si="94"/>
        <v>0</v>
      </c>
      <c r="AJ64" s="7">
        <f t="shared" si="94"/>
        <v>0</v>
      </c>
      <c r="AK64" s="7">
        <f t="shared" si="94"/>
        <v>0</v>
      </c>
      <c r="AL64" s="7">
        <f t="shared" si="94"/>
        <v>0</v>
      </c>
      <c r="AM64" s="7">
        <f t="shared" si="94"/>
        <v>0</v>
      </c>
      <c r="AN64" s="7">
        <f t="shared" si="94"/>
        <v>0</v>
      </c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2:57" x14ac:dyDescent="0.3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2:57" x14ac:dyDescent="0.3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2:57" x14ac:dyDescent="0.3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2:57" x14ac:dyDescent="0.3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2:57" x14ac:dyDescent="0.3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2:57" x14ac:dyDescent="0.3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2:57" x14ac:dyDescent="0.3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2:57" x14ac:dyDescent="0.3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2:57" x14ac:dyDescent="0.3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2:57" x14ac:dyDescent="0.3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2:57" x14ac:dyDescent="0.3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2:57" x14ac:dyDescent="0.3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2:57" x14ac:dyDescent="0.3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2:57" x14ac:dyDescent="0.3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2:57" x14ac:dyDescent="0.3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2:57" x14ac:dyDescent="0.3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2:57" x14ac:dyDescent="0.3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2:57" x14ac:dyDescent="0.3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2:57" x14ac:dyDescent="0.3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2:57" x14ac:dyDescent="0.3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2:57" x14ac:dyDescent="0.3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2:57" x14ac:dyDescent="0.3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2:57" x14ac:dyDescent="0.3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2:57" x14ac:dyDescent="0.3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2:57" x14ac:dyDescent="0.3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2:57" x14ac:dyDescent="0.3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2:57" x14ac:dyDescent="0.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2:57" x14ac:dyDescent="0.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2:57" x14ac:dyDescent="0.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2:57" x14ac:dyDescent="0.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2:57" x14ac:dyDescent="0.3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2:57" x14ac:dyDescent="0.3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2:57" x14ac:dyDescent="0.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spans="2:57" x14ac:dyDescent="0.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spans="2:57" x14ac:dyDescent="0.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spans="2:57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  <row r="101" spans="2:57" x14ac:dyDescent="0.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spans="2:57" x14ac:dyDescent="0.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 spans="2:57" x14ac:dyDescent="0.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spans="2:57" x14ac:dyDescent="0.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spans="2:57" x14ac:dyDescent="0.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</row>
    <row r="106" spans="2:57" x14ac:dyDescent="0.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</row>
    <row r="107" spans="2:57" x14ac:dyDescent="0.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</row>
    <row r="108" spans="2:57" x14ac:dyDescent="0.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</row>
    <row r="109" spans="2:57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</row>
    <row r="110" spans="2:57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</row>
    <row r="111" spans="2:57" x14ac:dyDescent="0.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spans="2:57" x14ac:dyDescent="0.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 spans="2:57" x14ac:dyDescent="0.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</row>
    <row r="114" spans="2:57" x14ac:dyDescent="0.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</row>
    <row r="115" spans="2:57" x14ac:dyDescent="0.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</row>
    <row r="116" spans="2:57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</row>
    <row r="117" spans="2:57" x14ac:dyDescent="0.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</row>
    <row r="118" spans="2:57" x14ac:dyDescent="0.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</row>
    <row r="119" spans="2:57" x14ac:dyDescent="0.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</row>
    <row r="120" spans="2:57" x14ac:dyDescent="0.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</row>
    <row r="121" spans="2:57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</row>
    <row r="122" spans="2:57" x14ac:dyDescent="0.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</row>
    <row r="123" spans="2:57" x14ac:dyDescent="0.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</row>
    <row r="124" spans="2:57" x14ac:dyDescent="0.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</row>
    <row r="125" spans="2:57" x14ac:dyDescent="0.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spans="2:57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 spans="2:57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</row>
    <row r="128" spans="2:57" x14ac:dyDescent="0.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</row>
    <row r="129" spans="2:57" x14ac:dyDescent="0.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</row>
    <row r="130" spans="2:57" x14ac:dyDescent="0.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 spans="2:57" x14ac:dyDescent="0.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</row>
    <row r="132" spans="2:57" x14ac:dyDescent="0.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</row>
    <row r="133" spans="2:57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</row>
    <row r="134" spans="2:57" x14ac:dyDescent="0.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</row>
    <row r="135" spans="2:57" x14ac:dyDescent="0.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</row>
    <row r="136" spans="2:57" x14ac:dyDescent="0.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</row>
    <row r="137" spans="2:57" x14ac:dyDescent="0.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</row>
    <row r="138" spans="2:57" x14ac:dyDescent="0.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</row>
    <row r="139" spans="2:57" x14ac:dyDescent="0.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</row>
    <row r="140" spans="2:57" x14ac:dyDescent="0.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</row>
    <row r="141" spans="2:57" x14ac:dyDescent="0.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</row>
    <row r="142" spans="2:57" x14ac:dyDescent="0.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</row>
    <row r="143" spans="2:57" x14ac:dyDescent="0.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</row>
    <row r="144" spans="2:57" x14ac:dyDescent="0.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</row>
    <row r="145" spans="2:57" x14ac:dyDescent="0.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</row>
    <row r="146" spans="2:57" x14ac:dyDescent="0.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</row>
    <row r="147" spans="2:57" x14ac:dyDescent="0.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</row>
    <row r="148" spans="2:57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</row>
    <row r="149" spans="2:57" x14ac:dyDescent="0.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</row>
    <row r="150" spans="2:57" x14ac:dyDescent="0.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</row>
    <row r="151" spans="2:57" x14ac:dyDescent="0.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</row>
    <row r="152" spans="2:57" x14ac:dyDescent="0.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</row>
    <row r="153" spans="2:57" x14ac:dyDescent="0.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</row>
    <row r="154" spans="2:57" x14ac:dyDescent="0.3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</row>
    <row r="155" spans="2:57" x14ac:dyDescent="0.3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 spans="2:57" x14ac:dyDescent="0.3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</row>
    <row r="157" spans="2:57" x14ac:dyDescent="0.3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</row>
    <row r="158" spans="2:57" x14ac:dyDescent="0.3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</row>
    <row r="159" spans="2:57" x14ac:dyDescent="0.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</row>
    <row r="160" spans="2:57" x14ac:dyDescent="0.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</row>
    <row r="161" spans="2:57" x14ac:dyDescent="0.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</row>
    <row r="162" spans="2:57" x14ac:dyDescent="0.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</row>
    <row r="163" spans="2:57" x14ac:dyDescent="0.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</row>
    <row r="164" spans="2:57" x14ac:dyDescent="0.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</row>
    <row r="165" spans="2:57" x14ac:dyDescent="0.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</row>
    <row r="166" spans="2:57" x14ac:dyDescent="0.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</row>
    <row r="167" spans="2:57" x14ac:dyDescent="0.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</row>
    <row r="168" spans="2:57" x14ac:dyDescent="0.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</row>
    <row r="169" spans="2:57" x14ac:dyDescent="0.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spans="2:57" x14ac:dyDescent="0.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</row>
    <row r="171" spans="2:57" x14ac:dyDescent="0.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</row>
    <row r="172" spans="2:57" x14ac:dyDescent="0.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</row>
    <row r="173" spans="2:57" x14ac:dyDescent="0.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</row>
    <row r="174" spans="2:57" x14ac:dyDescent="0.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</row>
    <row r="175" spans="2:57" x14ac:dyDescent="0.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</row>
    <row r="176" spans="2:57" x14ac:dyDescent="0.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</row>
    <row r="177" spans="2:57" x14ac:dyDescent="0.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</row>
    <row r="178" spans="2:57" x14ac:dyDescent="0.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</row>
    <row r="179" spans="2:57" x14ac:dyDescent="0.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 spans="2:57" x14ac:dyDescent="0.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</row>
    <row r="181" spans="2:57" x14ac:dyDescent="0.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</row>
    <row r="182" spans="2:57" x14ac:dyDescent="0.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</row>
    <row r="183" spans="2:57" x14ac:dyDescent="0.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</row>
    <row r="184" spans="2:57" x14ac:dyDescent="0.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</row>
    <row r="185" spans="2:57" x14ac:dyDescent="0.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</row>
    <row r="186" spans="2:57" x14ac:dyDescent="0.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</row>
    <row r="187" spans="2:57" x14ac:dyDescent="0.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</row>
    <row r="188" spans="2:57" x14ac:dyDescent="0.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</row>
    <row r="189" spans="2:57" x14ac:dyDescent="0.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</row>
    <row r="190" spans="2:57" x14ac:dyDescent="0.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</row>
    <row r="191" spans="2:57" x14ac:dyDescent="0.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</row>
    <row r="192" spans="2:57" x14ac:dyDescent="0.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</row>
    <row r="193" spans="2:57" x14ac:dyDescent="0.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</row>
    <row r="194" spans="2:57" x14ac:dyDescent="0.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</row>
    <row r="195" spans="2:57" x14ac:dyDescent="0.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</row>
    <row r="196" spans="2:57" x14ac:dyDescent="0.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</row>
    <row r="197" spans="2:57" x14ac:dyDescent="0.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</row>
    <row r="198" spans="2:57" x14ac:dyDescent="0.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</row>
    <row r="199" spans="2:57" x14ac:dyDescent="0.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</row>
    <row r="200" spans="2:57" x14ac:dyDescent="0.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</row>
    <row r="201" spans="2:57" x14ac:dyDescent="0.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</row>
    <row r="202" spans="2:57" x14ac:dyDescent="0.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</row>
    <row r="203" spans="2:57" x14ac:dyDescent="0.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</row>
    <row r="204" spans="2:57" x14ac:dyDescent="0.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2:57" x14ac:dyDescent="0.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2:57" x14ac:dyDescent="0.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2:57" x14ac:dyDescent="0.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2:57" x14ac:dyDescent="0.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2:41" x14ac:dyDescent="0.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2:41" x14ac:dyDescent="0.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2:41" x14ac:dyDescent="0.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2:41" x14ac:dyDescent="0.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2:41" x14ac:dyDescent="0.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2:41" x14ac:dyDescent="0.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2:41" x14ac:dyDescent="0.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2:41" x14ac:dyDescent="0.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2:41" x14ac:dyDescent="0.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2:41" x14ac:dyDescent="0.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2:41" x14ac:dyDescent="0.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2:41" x14ac:dyDescent="0.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2:41" x14ac:dyDescent="0.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2:41" x14ac:dyDescent="0.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2:41" x14ac:dyDescent="0.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2:41" x14ac:dyDescent="0.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2:41" x14ac:dyDescent="0.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2:41" x14ac:dyDescent="0.3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2:41" x14ac:dyDescent="0.3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2:41" x14ac:dyDescent="0.3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2:41" x14ac:dyDescent="0.3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2:41" x14ac:dyDescent="0.3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2:41" x14ac:dyDescent="0.3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2:41" x14ac:dyDescent="0.3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2:41" x14ac:dyDescent="0.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2:41" x14ac:dyDescent="0.3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2:41" x14ac:dyDescent="0.3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2:41" x14ac:dyDescent="0.3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2:41" x14ac:dyDescent="0.3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2:41" x14ac:dyDescent="0.3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2:41" x14ac:dyDescent="0.3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2:41" x14ac:dyDescent="0.3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2:41" x14ac:dyDescent="0.3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2:41" x14ac:dyDescent="0.3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2:41" x14ac:dyDescent="0.3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2:41" x14ac:dyDescent="0.3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2:41" x14ac:dyDescent="0.3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2:41" x14ac:dyDescent="0.3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2:41" x14ac:dyDescent="0.3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2:41" x14ac:dyDescent="0.3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2:41" x14ac:dyDescent="0.3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2:41" x14ac:dyDescent="0.3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2:41" x14ac:dyDescent="0.3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2:41" x14ac:dyDescent="0.3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2:41" x14ac:dyDescent="0.3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2:41" x14ac:dyDescent="0.3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2:41" x14ac:dyDescent="0.3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2:41" x14ac:dyDescent="0.3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2:41" x14ac:dyDescent="0.3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2:41" x14ac:dyDescent="0.3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2:41" x14ac:dyDescent="0.3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2:41" x14ac:dyDescent="0.3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2:41" x14ac:dyDescent="0.3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2:41" x14ac:dyDescent="0.3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2:41" x14ac:dyDescent="0.3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2:41" x14ac:dyDescent="0.3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2:41" x14ac:dyDescent="0.3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2:41" x14ac:dyDescent="0.3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2:41" x14ac:dyDescent="0.3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2:41" x14ac:dyDescent="0.3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2:41" x14ac:dyDescent="0.3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2:41" x14ac:dyDescent="0.3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2:41" x14ac:dyDescent="0.3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2:41" x14ac:dyDescent="0.3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2:41" x14ac:dyDescent="0.3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2:41" x14ac:dyDescent="0.3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2:41" x14ac:dyDescent="0.3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2:41" x14ac:dyDescent="0.3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2:41" x14ac:dyDescent="0.3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2:41" x14ac:dyDescent="0.3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2:41" x14ac:dyDescent="0.3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2:41" x14ac:dyDescent="0.3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2:41" x14ac:dyDescent="0.3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2:41" x14ac:dyDescent="0.3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2:41" x14ac:dyDescent="0.3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2:41" x14ac:dyDescent="0.3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2:41" x14ac:dyDescent="0.3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2:41" x14ac:dyDescent="0.3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2:41" x14ac:dyDescent="0.3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2:41" x14ac:dyDescent="0.3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2:41" x14ac:dyDescent="0.3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2:41" x14ac:dyDescent="0.3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2:41" x14ac:dyDescent="0.3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2:41" x14ac:dyDescent="0.3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2:41" x14ac:dyDescent="0.3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2:41" x14ac:dyDescent="0.3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2:41" x14ac:dyDescent="0.3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2:41" x14ac:dyDescent="0.3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2:41" x14ac:dyDescent="0.3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2:41" x14ac:dyDescent="0.3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2:41" x14ac:dyDescent="0.3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2:41" x14ac:dyDescent="0.3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2:41" x14ac:dyDescent="0.3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2:41" x14ac:dyDescent="0.3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2:41" x14ac:dyDescent="0.3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2:41" x14ac:dyDescent="0.3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2:41" x14ac:dyDescent="0.3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2:41" x14ac:dyDescent="0.3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2:41" x14ac:dyDescent="0.3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6"/>
  <sheetViews>
    <sheetView tabSelected="1" workbookViewId="0">
      <selection activeCell="F15" sqref="F15"/>
    </sheetView>
  </sheetViews>
  <sheetFormatPr defaultRowHeight="14.4" x14ac:dyDescent="0.3"/>
  <cols>
    <col min="1" max="1" width="10.5546875" style="16" customWidth="1"/>
    <col min="2" max="2" width="12.33203125" customWidth="1"/>
    <col min="3" max="3" width="39" bestFit="1" customWidth="1"/>
    <col min="4" max="4" width="20.88671875" customWidth="1"/>
    <col min="5" max="5" width="13.33203125" customWidth="1"/>
    <col min="6" max="6" width="14.33203125" customWidth="1"/>
    <col min="7" max="7" width="12" customWidth="1"/>
    <col min="8" max="8" width="8.44140625" customWidth="1"/>
    <col min="9" max="9" width="10.6640625" bestFit="1" customWidth="1"/>
    <col min="10" max="10" width="9.5546875" bestFit="1" customWidth="1"/>
    <col min="11" max="12" width="11.5546875" bestFit="1" customWidth="1"/>
    <col min="13" max="41" width="9.5546875" bestFit="1" customWidth="1"/>
  </cols>
  <sheetData>
    <row r="1" spans="2:57" s="16" customFormat="1" ht="11.7" customHeight="1" x14ac:dyDescent="0.25"/>
    <row r="2" spans="2:57" s="16" customFormat="1" ht="11.7" customHeight="1" x14ac:dyDescent="0.25"/>
    <row r="3" spans="2:57" s="16" customFormat="1" ht="11.7" customHeight="1" x14ac:dyDescent="0.25"/>
    <row r="4" spans="2:57" s="16" customFormat="1" ht="12" x14ac:dyDescent="0.25"/>
    <row r="5" spans="2:57" s="16" customFormat="1" ht="12" x14ac:dyDescent="0.25"/>
    <row r="6" spans="2:57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2:57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15" thickBot="1" x14ac:dyDescent="0.35">
      <c r="B8" s="7"/>
      <c r="C8" s="208" t="s">
        <v>276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2:57" ht="15.6" thickTop="1" thickBot="1" x14ac:dyDescent="0.35">
      <c r="B9" s="7"/>
      <c r="C9" s="209" t="s">
        <v>277</v>
      </c>
      <c r="D9" s="211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2:57" ht="15.6" thickTop="1" thickBot="1" x14ac:dyDescent="0.35">
      <c r="B10" s="7"/>
      <c r="C10" s="209" t="s">
        <v>278</v>
      </c>
      <c r="D10" s="212">
        <v>0.06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2:57" ht="15.6" thickTop="1" thickBot="1" x14ac:dyDescent="0.35">
      <c r="B11" s="7"/>
      <c r="C11" s="209" t="s">
        <v>130</v>
      </c>
      <c r="D11" s="213">
        <v>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2:57" ht="15.6" thickTop="1" thickBot="1" x14ac:dyDescent="0.35">
      <c r="B12" s="7"/>
      <c r="C12" s="209" t="s">
        <v>279</v>
      </c>
      <c r="D12" s="211">
        <f>+Scenari!E28</f>
        <v>120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2:57" ht="15.6" thickTop="1" thickBot="1" x14ac:dyDescent="0.35">
      <c r="B13" s="7"/>
      <c r="C13" s="2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2:57" ht="15.6" thickTop="1" thickBot="1" x14ac:dyDescent="0.35">
      <c r="B14" s="7"/>
      <c r="C14" s="209" t="s">
        <v>280</v>
      </c>
      <c r="D14" s="214">
        <f>+((1+D10)^(1/12)-1)</f>
        <v>4.8675505653430484E-3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2:57" ht="15.6" thickTop="1" thickBot="1" x14ac:dyDescent="0.35">
      <c r="B15" s="7"/>
      <c r="C15" s="21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2:57" ht="15.6" thickTop="1" thickBot="1" x14ac:dyDescent="0.35">
      <c r="B16" s="7"/>
      <c r="C16" s="209" t="s">
        <v>281</v>
      </c>
      <c r="D16" s="213">
        <f>+D11/((1-(1+D14)^(-D12))/D14)</f>
        <v>1.1022402614127152E-2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2:57" ht="15" thickTop="1" x14ac:dyDescent="0.3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2:57" x14ac:dyDescent="0.3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2:57" x14ac:dyDescent="0.3">
      <c r="B19" s="7"/>
      <c r="C19" s="7"/>
      <c r="D19" s="215">
        <v>1</v>
      </c>
      <c r="E19" s="215">
        <f>+D19+1</f>
        <v>2</v>
      </c>
      <c r="F19" s="215">
        <f t="shared" ref="F19:AN19" si="0">+E19+1</f>
        <v>3</v>
      </c>
      <c r="G19" s="215">
        <f t="shared" si="0"/>
        <v>4</v>
      </c>
      <c r="H19" s="215">
        <f t="shared" si="0"/>
        <v>5</v>
      </c>
      <c r="I19" s="215">
        <f t="shared" si="0"/>
        <v>6</v>
      </c>
      <c r="J19" s="215">
        <f t="shared" si="0"/>
        <v>7</v>
      </c>
      <c r="K19" s="215">
        <f t="shared" si="0"/>
        <v>8</v>
      </c>
      <c r="L19" s="215">
        <f t="shared" si="0"/>
        <v>9</v>
      </c>
      <c r="M19" s="215">
        <f t="shared" si="0"/>
        <v>10</v>
      </c>
      <c r="N19" s="215">
        <f t="shared" si="0"/>
        <v>11</v>
      </c>
      <c r="O19" s="215">
        <f t="shared" si="0"/>
        <v>12</v>
      </c>
      <c r="P19" s="215">
        <f t="shared" si="0"/>
        <v>13</v>
      </c>
      <c r="Q19" s="215">
        <f t="shared" si="0"/>
        <v>14</v>
      </c>
      <c r="R19" s="215">
        <f t="shared" si="0"/>
        <v>15</v>
      </c>
      <c r="S19" s="215">
        <f t="shared" si="0"/>
        <v>16</v>
      </c>
      <c r="T19" s="215">
        <f t="shared" si="0"/>
        <v>17</v>
      </c>
      <c r="U19" s="215">
        <f t="shared" si="0"/>
        <v>18</v>
      </c>
      <c r="V19" s="215">
        <f t="shared" si="0"/>
        <v>19</v>
      </c>
      <c r="W19" s="215">
        <f t="shared" si="0"/>
        <v>20</v>
      </c>
      <c r="X19" s="215">
        <f t="shared" si="0"/>
        <v>21</v>
      </c>
      <c r="Y19" s="215">
        <f t="shared" si="0"/>
        <v>22</v>
      </c>
      <c r="Z19" s="215">
        <f t="shared" si="0"/>
        <v>23</v>
      </c>
      <c r="AA19" s="215">
        <f t="shared" si="0"/>
        <v>24</v>
      </c>
      <c r="AB19" s="215">
        <f t="shared" si="0"/>
        <v>25</v>
      </c>
      <c r="AC19" s="215">
        <f t="shared" si="0"/>
        <v>26</v>
      </c>
      <c r="AD19" s="215">
        <f t="shared" si="0"/>
        <v>27</v>
      </c>
      <c r="AE19" s="215">
        <f t="shared" si="0"/>
        <v>28</v>
      </c>
      <c r="AF19" s="215">
        <f t="shared" si="0"/>
        <v>29</v>
      </c>
      <c r="AG19" s="215">
        <f t="shared" si="0"/>
        <v>30</v>
      </c>
      <c r="AH19" s="215">
        <f t="shared" si="0"/>
        <v>31</v>
      </c>
      <c r="AI19" s="215">
        <f t="shared" si="0"/>
        <v>32</v>
      </c>
      <c r="AJ19" s="215">
        <f t="shared" si="0"/>
        <v>33</v>
      </c>
      <c r="AK19" s="215">
        <f t="shared" si="0"/>
        <v>34</v>
      </c>
      <c r="AL19" s="215">
        <f t="shared" si="0"/>
        <v>35</v>
      </c>
      <c r="AM19" s="215">
        <f t="shared" si="0"/>
        <v>36</v>
      </c>
      <c r="AN19" s="215">
        <f t="shared" si="0"/>
        <v>37</v>
      </c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2:57" x14ac:dyDescent="0.3">
      <c r="B20" s="7"/>
      <c r="C20" s="216" t="s">
        <v>130</v>
      </c>
      <c r="D20" s="218">
        <f>+M_Investimenti!F9</f>
        <v>42766</v>
      </c>
      <c r="E20" s="219">
        <f>+M_Investimenti!G9</f>
        <v>42794</v>
      </c>
      <c r="F20" s="219">
        <f>+M_Investimenti!H9</f>
        <v>42825</v>
      </c>
      <c r="G20" s="219">
        <f>+M_Investimenti!I9</f>
        <v>42855</v>
      </c>
      <c r="H20" s="219">
        <f>+M_Investimenti!J9</f>
        <v>42886</v>
      </c>
      <c r="I20" s="219">
        <f>+M_Investimenti!K9</f>
        <v>42916</v>
      </c>
      <c r="J20" s="219">
        <f>+M_Investimenti!L9</f>
        <v>42947</v>
      </c>
      <c r="K20" s="219">
        <f>+M_Investimenti!M9</f>
        <v>42978</v>
      </c>
      <c r="L20" s="219">
        <f>+M_Investimenti!N9</f>
        <v>43008</v>
      </c>
      <c r="M20" s="219">
        <f>+M_Investimenti!O9</f>
        <v>43039</v>
      </c>
      <c r="N20" s="219">
        <f>+M_Investimenti!P9</f>
        <v>43069</v>
      </c>
      <c r="O20" s="219">
        <f>+M_Investimenti!Q9</f>
        <v>43100</v>
      </c>
      <c r="P20" s="219">
        <f>+M_Investimenti!R9</f>
        <v>43131</v>
      </c>
      <c r="Q20" s="219">
        <f>+M_Investimenti!S9</f>
        <v>43159</v>
      </c>
      <c r="R20" s="219">
        <f>+M_Investimenti!T9</f>
        <v>43190</v>
      </c>
      <c r="S20" s="219">
        <f>+M_Investimenti!U9</f>
        <v>43220</v>
      </c>
      <c r="T20" s="219">
        <f>+M_Investimenti!V9</f>
        <v>43251</v>
      </c>
      <c r="U20" s="219">
        <f>+M_Investimenti!W9</f>
        <v>43281</v>
      </c>
      <c r="V20" s="219">
        <f>+M_Investimenti!X9</f>
        <v>43312</v>
      </c>
      <c r="W20" s="219">
        <f>+M_Investimenti!Y9</f>
        <v>43343</v>
      </c>
      <c r="X20" s="219">
        <f>+M_Investimenti!Z9</f>
        <v>43373</v>
      </c>
      <c r="Y20" s="219">
        <f>+M_Investimenti!AA9</f>
        <v>43404</v>
      </c>
      <c r="Z20" s="219">
        <f>+M_Investimenti!AB9</f>
        <v>43434</v>
      </c>
      <c r="AA20" s="219">
        <f>+M_Investimenti!AC9</f>
        <v>43465</v>
      </c>
      <c r="AB20" s="219">
        <f>+M_Investimenti!AD9</f>
        <v>43496</v>
      </c>
      <c r="AC20" s="219">
        <f>+M_Investimenti!AE9</f>
        <v>43524</v>
      </c>
      <c r="AD20" s="219">
        <f>+M_Investimenti!AF9</f>
        <v>43555</v>
      </c>
      <c r="AE20" s="219">
        <f>+M_Investimenti!AG9</f>
        <v>43585</v>
      </c>
      <c r="AF20" s="219">
        <f>+M_Investimenti!AH9</f>
        <v>43616</v>
      </c>
      <c r="AG20" s="219">
        <f>+M_Investimenti!AI9</f>
        <v>43646</v>
      </c>
      <c r="AH20" s="219">
        <f>+M_Investimenti!AJ9</f>
        <v>43677</v>
      </c>
      <c r="AI20" s="219">
        <f>+M_Investimenti!AK9</f>
        <v>43708</v>
      </c>
      <c r="AJ20" s="219">
        <f>+M_Investimenti!AL9</f>
        <v>43738</v>
      </c>
      <c r="AK20" s="219">
        <f>+M_Investimenti!AM9</f>
        <v>43769</v>
      </c>
      <c r="AL20" s="219">
        <f>+M_Investimenti!AN9</f>
        <v>43799</v>
      </c>
      <c r="AM20" s="219">
        <f>+M_Investimenti!AO9</f>
        <v>43830</v>
      </c>
      <c r="AN20" s="219">
        <f>+M_Investimenti!$F$9</f>
        <v>42766</v>
      </c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2:57" x14ac:dyDescent="0.3">
      <c r="B21" s="7"/>
      <c r="C21" s="217" t="s">
        <v>282</v>
      </c>
      <c r="D21" s="220"/>
      <c r="E21" s="148">
        <f>+IF(E19&gt;$D$9,$D$16,0)*IF(D25&lt;1,0,1)</f>
        <v>1.1022402614127152E-2</v>
      </c>
      <c r="F21" s="148">
        <f t="shared" ref="F21:AM21" si="1">+IF(F19&gt;$D$9,$D$16,0)*IF(E25&lt;1,0,1)</f>
        <v>0</v>
      </c>
      <c r="G21" s="148">
        <f t="shared" si="1"/>
        <v>0</v>
      </c>
      <c r="H21" s="148">
        <f t="shared" si="1"/>
        <v>0</v>
      </c>
      <c r="I21" s="148">
        <f t="shared" si="1"/>
        <v>0</v>
      </c>
      <c r="J21" s="148">
        <f t="shared" si="1"/>
        <v>0</v>
      </c>
      <c r="K21" s="148">
        <f t="shared" si="1"/>
        <v>0</v>
      </c>
      <c r="L21" s="148">
        <f t="shared" si="1"/>
        <v>0</v>
      </c>
      <c r="M21" s="148">
        <f t="shared" si="1"/>
        <v>0</v>
      </c>
      <c r="N21" s="148">
        <f t="shared" si="1"/>
        <v>0</v>
      </c>
      <c r="O21" s="148">
        <f t="shared" si="1"/>
        <v>0</v>
      </c>
      <c r="P21" s="148">
        <f t="shared" si="1"/>
        <v>0</v>
      </c>
      <c r="Q21" s="148">
        <f t="shared" si="1"/>
        <v>0</v>
      </c>
      <c r="R21" s="148">
        <f t="shared" si="1"/>
        <v>0</v>
      </c>
      <c r="S21" s="148">
        <f t="shared" si="1"/>
        <v>0</v>
      </c>
      <c r="T21" s="148">
        <f t="shared" si="1"/>
        <v>0</v>
      </c>
      <c r="U21" s="148">
        <f t="shared" si="1"/>
        <v>0</v>
      </c>
      <c r="V21" s="148">
        <f t="shared" si="1"/>
        <v>0</v>
      </c>
      <c r="W21" s="148">
        <f t="shared" si="1"/>
        <v>0</v>
      </c>
      <c r="X21" s="148">
        <f t="shared" si="1"/>
        <v>0</v>
      </c>
      <c r="Y21" s="148">
        <f t="shared" si="1"/>
        <v>0</v>
      </c>
      <c r="Z21" s="148">
        <f t="shared" si="1"/>
        <v>0</v>
      </c>
      <c r="AA21" s="148">
        <f t="shared" si="1"/>
        <v>0</v>
      </c>
      <c r="AB21" s="148">
        <f t="shared" si="1"/>
        <v>0</v>
      </c>
      <c r="AC21" s="148">
        <f t="shared" si="1"/>
        <v>0</v>
      </c>
      <c r="AD21" s="148">
        <f t="shared" si="1"/>
        <v>0</v>
      </c>
      <c r="AE21" s="148">
        <f t="shared" si="1"/>
        <v>0</v>
      </c>
      <c r="AF21" s="148">
        <f t="shared" si="1"/>
        <v>0</v>
      </c>
      <c r="AG21" s="148">
        <f t="shared" si="1"/>
        <v>0</v>
      </c>
      <c r="AH21" s="148">
        <f t="shared" si="1"/>
        <v>0</v>
      </c>
      <c r="AI21" s="148">
        <f t="shared" si="1"/>
        <v>0</v>
      </c>
      <c r="AJ21" s="148">
        <f t="shared" si="1"/>
        <v>0</v>
      </c>
      <c r="AK21" s="148">
        <f t="shared" si="1"/>
        <v>0</v>
      </c>
      <c r="AL21" s="148">
        <f t="shared" si="1"/>
        <v>0</v>
      </c>
      <c r="AM21" s="148">
        <f t="shared" si="1"/>
        <v>0</v>
      </c>
      <c r="AN21" s="221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2:57" x14ac:dyDescent="0.3">
      <c r="B22" s="7"/>
      <c r="C22" s="217" t="s">
        <v>283</v>
      </c>
      <c r="D22" s="220"/>
      <c r="E22" s="148">
        <f>+E21-E24</f>
        <v>6.1548520487841041E-3</v>
      </c>
      <c r="F22" s="148">
        <f t="shared" ref="F22:I22" si="2">+F21-F24</f>
        <v>0</v>
      </c>
      <c r="G22" s="148">
        <f t="shared" si="2"/>
        <v>0</v>
      </c>
      <c r="H22" s="148">
        <f t="shared" si="2"/>
        <v>0</v>
      </c>
      <c r="I22" s="148">
        <f t="shared" si="2"/>
        <v>0</v>
      </c>
      <c r="J22" s="148">
        <f t="shared" ref="J22" si="3">+J21-J24</f>
        <v>0</v>
      </c>
      <c r="K22" s="148">
        <f t="shared" ref="K22" si="4">+K21-K24</f>
        <v>0</v>
      </c>
      <c r="L22" s="148">
        <f t="shared" ref="L22" si="5">+L21-L24</f>
        <v>0</v>
      </c>
      <c r="M22" s="148">
        <f t="shared" ref="M22" si="6">+M21-M24</f>
        <v>0</v>
      </c>
      <c r="N22" s="148">
        <f t="shared" ref="N22" si="7">+N21-N24</f>
        <v>0</v>
      </c>
      <c r="O22" s="148">
        <f t="shared" ref="O22" si="8">+O21-O24</f>
        <v>0</v>
      </c>
      <c r="P22" s="148">
        <f t="shared" ref="P22" si="9">+P21-P24</f>
        <v>0</v>
      </c>
      <c r="Q22" s="148">
        <f t="shared" ref="Q22" si="10">+Q21-Q24</f>
        <v>0</v>
      </c>
      <c r="R22" s="148">
        <f t="shared" ref="R22" si="11">+R21-R24</f>
        <v>0</v>
      </c>
      <c r="S22" s="148">
        <f t="shared" ref="S22" si="12">+S21-S24</f>
        <v>0</v>
      </c>
      <c r="T22" s="148">
        <f t="shared" ref="T22" si="13">+T21-T24</f>
        <v>0</v>
      </c>
      <c r="U22" s="148">
        <f t="shared" ref="U22" si="14">+U21-U24</f>
        <v>0</v>
      </c>
      <c r="V22" s="148">
        <f t="shared" ref="V22" si="15">+V21-V24</f>
        <v>0</v>
      </c>
      <c r="W22" s="148">
        <f t="shared" ref="W22" si="16">+W21-W24</f>
        <v>0</v>
      </c>
      <c r="X22" s="148">
        <f t="shared" ref="X22" si="17">+X21-X24</f>
        <v>0</v>
      </c>
      <c r="Y22" s="148">
        <f t="shared" ref="Y22" si="18">+Y21-Y24</f>
        <v>0</v>
      </c>
      <c r="Z22" s="148">
        <f t="shared" ref="Z22" si="19">+Z21-Z24</f>
        <v>0</v>
      </c>
      <c r="AA22" s="148">
        <f t="shared" ref="AA22" si="20">+AA21-AA24</f>
        <v>0</v>
      </c>
      <c r="AB22" s="148">
        <f t="shared" ref="AB22" si="21">+AB21-AB24</f>
        <v>0</v>
      </c>
      <c r="AC22" s="148">
        <f t="shared" ref="AC22" si="22">+AC21-AC24</f>
        <v>0</v>
      </c>
      <c r="AD22" s="148">
        <f t="shared" ref="AD22" si="23">+AD21-AD24</f>
        <v>0</v>
      </c>
      <c r="AE22" s="148">
        <f t="shared" ref="AE22" si="24">+AE21-AE24</f>
        <v>0</v>
      </c>
      <c r="AF22" s="148">
        <f t="shared" ref="AF22" si="25">+AF21-AF24</f>
        <v>0</v>
      </c>
      <c r="AG22" s="148">
        <f t="shared" ref="AG22" si="26">+AG21-AG24</f>
        <v>0</v>
      </c>
      <c r="AH22" s="148">
        <f t="shared" ref="AH22" si="27">+AH21-AH24</f>
        <v>0</v>
      </c>
      <c r="AI22" s="148">
        <f t="shared" ref="AI22" si="28">+AI21-AI24</f>
        <v>0</v>
      </c>
      <c r="AJ22" s="148">
        <f t="shared" ref="AJ22" si="29">+AJ21-AJ24</f>
        <v>0</v>
      </c>
      <c r="AK22" s="148">
        <f t="shared" ref="AK22" si="30">+AK21-AK24</f>
        <v>0</v>
      </c>
      <c r="AL22" s="148">
        <f t="shared" ref="AL22" si="31">+AL21-AL24</f>
        <v>0</v>
      </c>
      <c r="AM22" s="148">
        <f t="shared" ref="AM22:AN22" si="32">+AM21-AM24</f>
        <v>0</v>
      </c>
      <c r="AN22" s="221">
        <f t="shared" si="32"/>
        <v>0</v>
      </c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2:57" x14ac:dyDescent="0.3">
      <c r="B23" s="7"/>
      <c r="C23" s="217" t="s">
        <v>284</v>
      </c>
      <c r="D23" s="220"/>
      <c r="E23" s="148">
        <f>+E22+D23</f>
        <v>6.1548520487841041E-3</v>
      </c>
      <c r="F23" s="148">
        <f t="shared" ref="F23:I23" si="33">+F22+E23</f>
        <v>6.1548520487841041E-3</v>
      </c>
      <c r="G23" s="148">
        <f t="shared" si="33"/>
        <v>6.1548520487841041E-3</v>
      </c>
      <c r="H23" s="148">
        <f t="shared" si="33"/>
        <v>6.1548520487841041E-3</v>
      </c>
      <c r="I23" s="148">
        <f t="shared" si="33"/>
        <v>6.1548520487841041E-3</v>
      </c>
      <c r="J23" s="148">
        <f t="shared" ref="J23" si="34">+J22+I23</f>
        <v>6.1548520487841041E-3</v>
      </c>
      <c r="K23" s="148">
        <f t="shared" ref="K23" si="35">+K22+J23</f>
        <v>6.1548520487841041E-3</v>
      </c>
      <c r="L23" s="148">
        <f t="shared" ref="L23" si="36">+L22+K23</f>
        <v>6.1548520487841041E-3</v>
      </c>
      <c r="M23" s="148">
        <f t="shared" ref="M23" si="37">+M22+L23</f>
        <v>6.1548520487841041E-3</v>
      </c>
      <c r="N23" s="148">
        <f t="shared" ref="N23" si="38">+N22+M23</f>
        <v>6.1548520487841041E-3</v>
      </c>
      <c r="O23" s="148">
        <f t="shared" ref="O23" si="39">+O22+N23</f>
        <v>6.1548520487841041E-3</v>
      </c>
      <c r="P23" s="148">
        <f t="shared" ref="P23" si="40">+P22+O23</f>
        <v>6.1548520487841041E-3</v>
      </c>
      <c r="Q23" s="148">
        <f t="shared" ref="Q23" si="41">+Q22+P23</f>
        <v>6.1548520487841041E-3</v>
      </c>
      <c r="R23" s="148">
        <f t="shared" ref="R23" si="42">+R22+Q23</f>
        <v>6.1548520487841041E-3</v>
      </c>
      <c r="S23" s="148">
        <f t="shared" ref="S23" si="43">+S22+R23</f>
        <v>6.1548520487841041E-3</v>
      </c>
      <c r="T23" s="148">
        <f t="shared" ref="T23" si="44">+T22+S23</f>
        <v>6.1548520487841041E-3</v>
      </c>
      <c r="U23" s="148">
        <f t="shared" ref="U23" si="45">+U22+T23</f>
        <v>6.1548520487841041E-3</v>
      </c>
      <c r="V23" s="148">
        <f t="shared" ref="V23" si="46">+V22+U23</f>
        <v>6.1548520487841041E-3</v>
      </c>
      <c r="W23" s="148">
        <f t="shared" ref="W23" si="47">+W22+V23</f>
        <v>6.1548520487841041E-3</v>
      </c>
      <c r="X23" s="148">
        <f t="shared" ref="X23" si="48">+X22+W23</f>
        <v>6.1548520487841041E-3</v>
      </c>
      <c r="Y23" s="148">
        <f t="shared" ref="Y23" si="49">+Y22+X23</f>
        <v>6.1548520487841041E-3</v>
      </c>
      <c r="Z23" s="148">
        <f t="shared" ref="Z23" si="50">+Z22+Y23</f>
        <v>6.1548520487841041E-3</v>
      </c>
      <c r="AA23" s="148">
        <f t="shared" ref="AA23" si="51">+AA22+Z23</f>
        <v>6.1548520487841041E-3</v>
      </c>
      <c r="AB23" s="148">
        <f t="shared" ref="AB23" si="52">+AB22+AA23</f>
        <v>6.1548520487841041E-3</v>
      </c>
      <c r="AC23" s="148">
        <f t="shared" ref="AC23" si="53">+AC22+AB23</f>
        <v>6.1548520487841041E-3</v>
      </c>
      <c r="AD23" s="148">
        <f t="shared" ref="AD23" si="54">+AD22+AC23</f>
        <v>6.1548520487841041E-3</v>
      </c>
      <c r="AE23" s="148">
        <f t="shared" ref="AE23" si="55">+AE22+AD23</f>
        <v>6.1548520487841041E-3</v>
      </c>
      <c r="AF23" s="148">
        <f t="shared" ref="AF23" si="56">+AF22+AE23</f>
        <v>6.1548520487841041E-3</v>
      </c>
      <c r="AG23" s="148">
        <f t="shared" ref="AG23" si="57">+AG22+AF23</f>
        <v>6.1548520487841041E-3</v>
      </c>
      <c r="AH23" s="148">
        <f t="shared" ref="AH23" si="58">+AH22+AG23</f>
        <v>6.1548520487841041E-3</v>
      </c>
      <c r="AI23" s="148">
        <f t="shared" ref="AI23" si="59">+AI22+AH23</f>
        <v>6.1548520487841041E-3</v>
      </c>
      <c r="AJ23" s="148">
        <f t="shared" ref="AJ23" si="60">+AJ22+AI23</f>
        <v>6.1548520487841041E-3</v>
      </c>
      <c r="AK23" s="148">
        <f t="shared" ref="AK23" si="61">+AK22+AJ23</f>
        <v>6.1548520487841041E-3</v>
      </c>
      <c r="AL23" s="148">
        <f t="shared" ref="AL23" si="62">+AL22+AK23</f>
        <v>6.1548520487841041E-3</v>
      </c>
      <c r="AM23" s="148">
        <f t="shared" ref="AM23:AN23" si="63">+AM22+AL23</f>
        <v>6.1548520487841041E-3</v>
      </c>
      <c r="AN23" s="221">
        <f t="shared" si="63"/>
        <v>6.1548520487841041E-3</v>
      </c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2:57" x14ac:dyDescent="0.3">
      <c r="B24" s="7"/>
      <c r="C24" s="217" t="s">
        <v>285</v>
      </c>
      <c r="D24" s="220"/>
      <c r="E24" s="148">
        <f>+IF(E21&gt;0,D25*$D$14,0)</f>
        <v>4.8675505653430484E-3</v>
      </c>
      <c r="F24" s="148">
        <f t="shared" ref="F24:AN24" si="64">+IF(F21&gt;0,E25*$D$14,0)</f>
        <v>0</v>
      </c>
      <c r="G24" s="148">
        <f t="shared" si="64"/>
        <v>0</v>
      </c>
      <c r="H24" s="148">
        <f t="shared" si="64"/>
        <v>0</v>
      </c>
      <c r="I24" s="148">
        <f t="shared" si="64"/>
        <v>0</v>
      </c>
      <c r="J24" s="148">
        <f t="shared" si="64"/>
        <v>0</v>
      </c>
      <c r="K24" s="148">
        <f t="shared" si="64"/>
        <v>0</v>
      </c>
      <c r="L24" s="148">
        <f t="shared" si="64"/>
        <v>0</v>
      </c>
      <c r="M24" s="148">
        <f t="shared" si="64"/>
        <v>0</v>
      </c>
      <c r="N24" s="148">
        <f t="shared" si="64"/>
        <v>0</v>
      </c>
      <c r="O24" s="148">
        <f t="shared" si="64"/>
        <v>0</v>
      </c>
      <c r="P24" s="148">
        <f t="shared" si="64"/>
        <v>0</v>
      </c>
      <c r="Q24" s="148">
        <f t="shared" si="64"/>
        <v>0</v>
      </c>
      <c r="R24" s="148">
        <f t="shared" si="64"/>
        <v>0</v>
      </c>
      <c r="S24" s="148">
        <f t="shared" si="64"/>
        <v>0</v>
      </c>
      <c r="T24" s="148">
        <f t="shared" si="64"/>
        <v>0</v>
      </c>
      <c r="U24" s="148">
        <f t="shared" si="64"/>
        <v>0</v>
      </c>
      <c r="V24" s="148">
        <f t="shared" si="64"/>
        <v>0</v>
      </c>
      <c r="W24" s="148">
        <f t="shared" si="64"/>
        <v>0</v>
      </c>
      <c r="X24" s="148">
        <f t="shared" si="64"/>
        <v>0</v>
      </c>
      <c r="Y24" s="148">
        <f t="shared" si="64"/>
        <v>0</v>
      </c>
      <c r="Z24" s="148">
        <f t="shared" si="64"/>
        <v>0</v>
      </c>
      <c r="AA24" s="148">
        <f t="shared" si="64"/>
        <v>0</v>
      </c>
      <c r="AB24" s="148">
        <f t="shared" si="64"/>
        <v>0</v>
      </c>
      <c r="AC24" s="148">
        <f t="shared" si="64"/>
        <v>0</v>
      </c>
      <c r="AD24" s="148">
        <f t="shared" si="64"/>
        <v>0</v>
      </c>
      <c r="AE24" s="148">
        <f t="shared" si="64"/>
        <v>0</v>
      </c>
      <c r="AF24" s="148">
        <f t="shared" si="64"/>
        <v>0</v>
      </c>
      <c r="AG24" s="148">
        <f t="shared" si="64"/>
        <v>0</v>
      </c>
      <c r="AH24" s="148">
        <f t="shared" si="64"/>
        <v>0</v>
      </c>
      <c r="AI24" s="148">
        <f t="shared" si="64"/>
        <v>0</v>
      </c>
      <c r="AJ24" s="148">
        <f t="shared" si="64"/>
        <v>0</v>
      </c>
      <c r="AK24" s="148">
        <f t="shared" si="64"/>
        <v>0</v>
      </c>
      <c r="AL24" s="148">
        <f t="shared" si="64"/>
        <v>0</v>
      </c>
      <c r="AM24" s="148">
        <f t="shared" si="64"/>
        <v>0</v>
      </c>
      <c r="AN24" s="221">
        <f t="shared" si="64"/>
        <v>0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2:57" x14ac:dyDescent="0.3">
      <c r="B25" s="7"/>
      <c r="C25" s="217" t="s">
        <v>286</v>
      </c>
      <c r="D25" s="222">
        <f>+IF(D19=D9,D11,0)</f>
        <v>1</v>
      </c>
      <c r="E25" s="223">
        <f>+IF(E19=$D$9,$D$11,IF(E19&lt;$D$9,0,$D$11-E23)*IF(D25&lt;1,0,1))</f>
        <v>0.99384514795121592</v>
      </c>
      <c r="F25" s="223">
        <f t="shared" ref="F25:AN25" si="65">+IF(F19=$D$9,$D$11,IF(F19&lt;$D$9,0,$D$11-F23)*IF(E25&lt;1,0,1))</f>
        <v>0</v>
      </c>
      <c r="G25" s="223">
        <f t="shared" si="65"/>
        <v>0</v>
      </c>
      <c r="H25" s="223">
        <f t="shared" si="65"/>
        <v>0</v>
      </c>
      <c r="I25" s="223">
        <f t="shared" si="65"/>
        <v>0</v>
      </c>
      <c r="J25" s="223">
        <f t="shared" si="65"/>
        <v>0</v>
      </c>
      <c r="K25" s="223">
        <f t="shared" si="65"/>
        <v>0</v>
      </c>
      <c r="L25" s="223">
        <f t="shared" si="65"/>
        <v>0</v>
      </c>
      <c r="M25" s="223">
        <f t="shared" si="65"/>
        <v>0</v>
      </c>
      <c r="N25" s="223">
        <f t="shared" si="65"/>
        <v>0</v>
      </c>
      <c r="O25" s="223">
        <f t="shared" si="65"/>
        <v>0</v>
      </c>
      <c r="P25" s="223">
        <f t="shared" si="65"/>
        <v>0</v>
      </c>
      <c r="Q25" s="223">
        <f t="shared" si="65"/>
        <v>0</v>
      </c>
      <c r="R25" s="223">
        <f t="shared" si="65"/>
        <v>0</v>
      </c>
      <c r="S25" s="223">
        <f t="shared" si="65"/>
        <v>0</v>
      </c>
      <c r="T25" s="223">
        <f t="shared" si="65"/>
        <v>0</v>
      </c>
      <c r="U25" s="223">
        <f t="shared" si="65"/>
        <v>0</v>
      </c>
      <c r="V25" s="223">
        <f t="shared" si="65"/>
        <v>0</v>
      </c>
      <c r="W25" s="223">
        <f t="shared" si="65"/>
        <v>0</v>
      </c>
      <c r="X25" s="223">
        <f t="shared" si="65"/>
        <v>0</v>
      </c>
      <c r="Y25" s="223">
        <f t="shared" si="65"/>
        <v>0</v>
      </c>
      <c r="Z25" s="223">
        <f t="shared" si="65"/>
        <v>0</v>
      </c>
      <c r="AA25" s="223">
        <f t="shared" si="65"/>
        <v>0</v>
      </c>
      <c r="AB25" s="223">
        <f t="shared" si="65"/>
        <v>0</v>
      </c>
      <c r="AC25" s="223">
        <f t="shared" si="65"/>
        <v>0</v>
      </c>
      <c r="AD25" s="223">
        <f t="shared" si="65"/>
        <v>0</v>
      </c>
      <c r="AE25" s="223">
        <f t="shared" si="65"/>
        <v>0</v>
      </c>
      <c r="AF25" s="223">
        <f t="shared" si="65"/>
        <v>0</v>
      </c>
      <c r="AG25" s="223">
        <f t="shared" si="65"/>
        <v>0</v>
      </c>
      <c r="AH25" s="223">
        <f t="shared" si="65"/>
        <v>0</v>
      </c>
      <c r="AI25" s="223">
        <f t="shared" si="65"/>
        <v>0</v>
      </c>
      <c r="AJ25" s="223">
        <f t="shared" si="65"/>
        <v>0</v>
      </c>
      <c r="AK25" s="223">
        <f t="shared" si="65"/>
        <v>0</v>
      </c>
      <c r="AL25" s="223">
        <f t="shared" si="65"/>
        <v>0</v>
      </c>
      <c r="AM25" s="223">
        <f t="shared" si="65"/>
        <v>0</v>
      </c>
      <c r="AN25" s="224">
        <f t="shared" si="65"/>
        <v>0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2:57" x14ac:dyDescent="0.3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2:57" x14ac:dyDescent="0.3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2:57" x14ac:dyDescent="0.3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2:57" x14ac:dyDescent="0.3">
      <c r="B29" s="7"/>
      <c r="C29" s="209" t="s">
        <v>287</v>
      </c>
      <c r="D29" s="7">
        <f>+D24</f>
        <v>0</v>
      </c>
      <c r="E29" s="7">
        <f t="shared" ref="E29:AN29" si="66">+E24</f>
        <v>4.8675505653430484E-3</v>
      </c>
      <c r="F29" s="7">
        <f t="shared" si="66"/>
        <v>0</v>
      </c>
      <c r="G29" s="7">
        <f t="shared" si="66"/>
        <v>0</v>
      </c>
      <c r="H29" s="7">
        <f t="shared" si="66"/>
        <v>0</v>
      </c>
      <c r="I29" s="7">
        <f t="shared" si="66"/>
        <v>0</v>
      </c>
      <c r="J29" s="7">
        <f t="shared" si="66"/>
        <v>0</v>
      </c>
      <c r="K29" s="7">
        <f t="shared" si="66"/>
        <v>0</v>
      </c>
      <c r="L29" s="7">
        <f t="shared" si="66"/>
        <v>0</v>
      </c>
      <c r="M29" s="7">
        <f t="shared" si="66"/>
        <v>0</v>
      </c>
      <c r="N29" s="7">
        <f t="shared" si="66"/>
        <v>0</v>
      </c>
      <c r="O29" s="7">
        <f t="shared" si="66"/>
        <v>0</v>
      </c>
      <c r="P29" s="7">
        <f t="shared" si="66"/>
        <v>0</v>
      </c>
      <c r="Q29" s="7">
        <f t="shared" si="66"/>
        <v>0</v>
      </c>
      <c r="R29" s="7">
        <f t="shared" si="66"/>
        <v>0</v>
      </c>
      <c r="S29" s="7">
        <f t="shared" si="66"/>
        <v>0</v>
      </c>
      <c r="T29" s="7">
        <f t="shared" si="66"/>
        <v>0</v>
      </c>
      <c r="U29" s="7">
        <f t="shared" si="66"/>
        <v>0</v>
      </c>
      <c r="V29" s="7">
        <f t="shared" si="66"/>
        <v>0</v>
      </c>
      <c r="W29" s="7">
        <f t="shared" si="66"/>
        <v>0</v>
      </c>
      <c r="X29" s="7">
        <f t="shared" si="66"/>
        <v>0</v>
      </c>
      <c r="Y29" s="7">
        <f t="shared" si="66"/>
        <v>0</v>
      </c>
      <c r="Z29" s="7">
        <f t="shared" si="66"/>
        <v>0</v>
      </c>
      <c r="AA29" s="7">
        <f t="shared" si="66"/>
        <v>0</v>
      </c>
      <c r="AB29" s="7">
        <f t="shared" si="66"/>
        <v>0</v>
      </c>
      <c r="AC29" s="7">
        <f t="shared" si="66"/>
        <v>0</v>
      </c>
      <c r="AD29" s="7">
        <f t="shared" si="66"/>
        <v>0</v>
      </c>
      <c r="AE29" s="7">
        <f t="shared" si="66"/>
        <v>0</v>
      </c>
      <c r="AF29" s="7">
        <f t="shared" si="66"/>
        <v>0</v>
      </c>
      <c r="AG29" s="7">
        <f t="shared" si="66"/>
        <v>0</v>
      </c>
      <c r="AH29" s="7">
        <f t="shared" si="66"/>
        <v>0</v>
      </c>
      <c r="AI29" s="7">
        <f t="shared" si="66"/>
        <v>0</v>
      </c>
      <c r="AJ29" s="7">
        <f t="shared" si="66"/>
        <v>0</v>
      </c>
      <c r="AK29" s="7">
        <f t="shared" si="66"/>
        <v>0</v>
      </c>
      <c r="AL29" s="7">
        <f t="shared" si="66"/>
        <v>0</v>
      </c>
      <c r="AM29" s="7">
        <f t="shared" si="66"/>
        <v>0</v>
      </c>
      <c r="AN29" s="7">
        <f t="shared" si="66"/>
        <v>0</v>
      </c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2:57" x14ac:dyDescent="0.3">
      <c r="B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2:57" x14ac:dyDescent="0.3">
      <c r="B31" s="7"/>
      <c r="C31" s="209" t="s">
        <v>121</v>
      </c>
      <c r="D31" s="7">
        <f>+IF(D19=$D$9,D25,0)</f>
        <v>1</v>
      </c>
      <c r="E31" s="7">
        <f t="shared" ref="E31:AN31" si="67">+IF(E19=$D$9,E25,0)</f>
        <v>0</v>
      </c>
      <c r="F31" s="7">
        <f t="shared" si="67"/>
        <v>0</v>
      </c>
      <c r="G31" s="7">
        <f t="shared" si="67"/>
        <v>0</v>
      </c>
      <c r="H31" s="7">
        <f t="shared" si="67"/>
        <v>0</v>
      </c>
      <c r="I31" s="7">
        <f t="shared" si="67"/>
        <v>0</v>
      </c>
      <c r="J31" s="7">
        <f t="shared" si="67"/>
        <v>0</v>
      </c>
      <c r="K31" s="7">
        <f t="shared" si="67"/>
        <v>0</v>
      </c>
      <c r="L31" s="7">
        <f t="shared" si="67"/>
        <v>0</v>
      </c>
      <c r="M31" s="7">
        <f t="shared" si="67"/>
        <v>0</v>
      </c>
      <c r="N31" s="7">
        <f t="shared" si="67"/>
        <v>0</v>
      </c>
      <c r="O31" s="7">
        <f t="shared" si="67"/>
        <v>0</v>
      </c>
      <c r="P31" s="7">
        <f t="shared" si="67"/>
        <v>0</v>
      </c>
      <c r="Q31" s="7">
        <f t="shared" si="67"/>
        <v>0</v>
      </c>
      <c r="R31" s="7">
        <f t="shared" si="67"/>
        <v>0</v>
      </c>
      <c r="S31" s="7">
        <f t="shared" si="67"/>
        <v>0</v>
      </c>
      <c r="T31" s="7">
        <f t="shared" si="67"/>
        <v>0</v>
      </c>
      <c r="U31" s="7">
        <f t="shared" si="67"/>
        <v>0</v>
      </c>
      <c r="V31" s="7">
        <f t="shared" si="67"/>
        <v>0</v>
      </c>
      <c r="W31" s="7">
        <f t="shared" si="67"/>
        <v>0</v>
      </c>
      <c r="X31" s="7">
        <f t="shared" si="67"/>
        <v>0</v>
      </c>
      <c r="Y31" s="7">
        <f t="shared" si="67"/>
        <v>0</v>
      </c>
      <c r="Z31" s="7">
        <f t="shared" si="67"/>
        <v>0</v>
      </c>
      <c r="AA31" s="7">
        <f t="shared" si="67"/>
        <v>0</v>
      </c>
      <c r="AB31" s="7">
        <f t="shared" si="67"/>
        <v>0</v>
      </c>
      <c r="AC31" s="7">
        <f t="shared" si="67"/>
        <v>0</v>
      </c>
      <c r="AD31" s="7">
        <f t="shared" si="67"/>
        <v>0</v>
      </c>
      <c r="AE31" s="7">
        <f t="shared" si="67"/>
        <v>0</v>
      </c>
      <c r="AF31" s="7">
        <f t="shared" si="67"/>
        <v>0</v>
      </c>
      <c r="AG31" s="7">
        <f t="shared" si="67"/>
        <v>0</v>
      </c>
      <c r="AH31" s="7">
        <f t="shared" si="67"/>
        <v>0</v>
      </c>
      <c r="AI31" s="7">
        <f t="shared" si="67"/>
        <v>0</v>
      </c>
      <c r="AJ31" s="7">
        <f t="shared" si="67"/>
        <v>0</v>
      </c>
      <c r="AK31" s="7">
        <f t="shared" si="67"/>
        <v>0</v>
      </c>
      <c r="AL31" s="7">
        <f t="shared" si="67"/>
        <v>0</v>
      </c>
      <c r="AM31" s="7">
        <f t="shared" si="67"/>
        <v>0</v>
      </c>
      <c r="AN31" s="7">
        <f t="shared" si="67"/>
        <v>0</v>
      </c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2:57" x14ac:dyDescent="0.3">
      <c r="B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2:57" x14ac:dyDescent="0.3">
      <c r="B33" s="7"/>
      <c r="C33" s="209" t="s">
        <v>131</v>
      </c>
      <c r="D33" s="7">
        <f>+D21</f>
        <v>0</v>
      </c>
      <c r="E33" s="7">
        <f t="shared" ref="E33:AN33" si="68">+E21</f>
        <v>1.1022402614127152E-2</v>
      </c>
      <c r="F33" s="7">
        <f t="shared" si="68"/>
        <v>0</v>
      </c>
      <c r="G33" s="7">
        <f t="shared" si="68"/>
        <v>0</v>
      </c>
      <c r="H33" s="7">
        <f t="shared" si="68"/>
        <v>0</v>
      </c>
      <c r="I33" s="7">
        <f t="shared" si="68"/>
        <v>0</v>
      </c>
      <c r="J33" s="7">
        <f t="shared" si="68"/>
        <v>0</v>
      </c>
      <c r="K33" s="7">
        <f t="shared" si="68"/>
        <v>0</v>
      </c>
      <c r="L33" s="7">
        <f t="shared" si="68"/>
        <v>0</v>
      </c>
      <c r="M33" s="7">
        <f t="shared" si="68"/>
        <v>0</v>
      </c>
      <c r="N33" s="7">
        <f t="shared" si="68"/>
        <v>0</v>
      </c>
      <c r="O33" s="7">
        <f t="shared" si="68"/>
        <v>0</v>
      </c>
      <c r="P33" s="7">
        <f t="shared" si="68"/>
        <v>0</v>
      </c>
      <c r="Q33" s="7">
        <f t="shared" si="68"/>
        <v>0</v>
      </c>
      <c r="R33" s="7">
        <f t="shared" si="68"/>
        <v>0</v>
      </c>
      <c r="S33" s="7">
        <f t="shared" si="68"/>
        <v>0</v>
      </c>
      <c r="T33" s="7">
        <f t="shared" si="68"/>
        <v>0</v>
      </c>
      <c r="U33" s="7">
        <f t="shared" si="68"/>
        <v>0</v>
      </c>
      <c r="V33" s="7">
        <f t="shared" si="68"/>
        <v>0</v>
      </c>
      <c r="W33" s="7">
        <f t="shared" si="68"/>
        <v>0</v>
      </c>
      <c r="X33" s="7">
        <f t="shared" si="68"/>
        <v>0</v>
      </c>
      <c r="Y33" s="7">
        <f t="shared" si="68"/>
        <v>0</v>
      </c>
      <c r="Z33" s="7">
        <f t="shared" si="68"/>
        <v>0</v>
      </c>
      <c r="AA33" s="7">
        <f t="shared" si="68"/>
        <v>0</v>
      </c>
      <c r="AB33" s="7">
        <f t="shared" si="68"/>
        <v>0</v>
      </c>
      <c r="AC33" s="7">
        <f t="shared" si="68"/>
        <v>0</v>
      </c>
      <c r="AD33" s="7">
        <f t="shared" si="68"/>
        <v>0</v>
      </c>
      <c r="AE33" s="7">
        <f t="shared" si="68"/>
        <v>0</v>
      </c>
      <c r="AF33" s="7">
        <f t="shared" si="68"/>
        <v>0</v>
      </c>
      <c r="AG33" s="7">
        <f t="shared" si="68"/>
        <v>0</v>
      </c>
      <c r="AH33" s="7">
        <f t="shared" si="68"/>
        <v>0</v>
      </c>
      <c r="AI33" s="7">
        <f t="shared" si="68"/>
        <v>0</v>
      </c>
      <c r="AJ33" s="7">
        <f t="shared" si="68"/>
        <v>0</v>
      </c>
      <c r="AK33" s="7">
        <f t="shared" si="68"/>
        <v>0</v>
      </c>
      <c r="AL33" s="7">
        <f t="shared" si="68"/>
        <v>0</v>
      </c>
      <c r="AM33" s="7">
        <f t="shared" si="68"/>
        <v>0</v>
      </c>
      <c r="AN33" s="7">
        <f t="shared" si="68"/>
        <v>0</v>
      </c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2:57" x14ac:dyDescent="0.3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2:57" x14ac:dyDescent="0.3">
      <c r="B35" s="7"/>
      <c r="C35" s="209" t="s">
        <v>288</v>
      </c>
      <c r="D35" s="7">
        <f>+D22</f>
        <v>0</v>
      </c>
      <c r="E35" s="7">
        <f t="shared" ref="E35:AN35" si="69">+E22</f>
        <v>6.1548520487841041E-3</v>
      </c>
      <c r="F35" s="7">
        <f t="shared" si="69"/>
        <v>0</v>
      </c>
      <c r="G35" s="7">
        <f t="shared" si="69"/>
        <v>0</v>
      </c>
      <c r="H35" s="7">
        <f t="shared" si="69"/>
        <v>0</v>
      </c>
      <c r="I35" s="7">
        <f t="shared" si="69"/>
        <v>0</v>
      </c>
      <c r="J35" s="7">
        <f t="shared" si="69"/>
        <v>0</v>
      </c>
      <c r="K35" s="7">
        <f t="shared" si="69"/>
        <v>0</v>
      </c>
      <c r="L35" s="7">
        <f t="shared" si="69"/>
        <v>0</v>
      </c>
      <c r="M35" s="7">
        <f t="shared" si="69"/>
        <v>0</v>
      </c>
      <c r="N35" s="7">
        <f t="shared" si="69"/>
        <v>0</v>
      </c>
      <c r="O35" s="7">
        <f t="shared" si="69"/>
        <v>0</v>
      </c>
      <c r="P35" s="7">
        <f t="shared" si="69"/>
        <v>0</v>
      </c>
      <c r="Q35" s="7">
        <f t="shared" si="69"/>
        <v>0</v>
      </c>
      <c r="R35" s="7">
        <f t="shared" si="69"/>
        <v>0</v>
      </c>
      <c r="S35" s="7">
        <f t="shared" si="69"/>
        <v>0</v>
      </c>
      <c r="T35" s="7">
        <f t="shared" si="69"/>
        <v>0</v>
      </c>
      <c r="U35" s="7">
        <f t="shared" si="69"/>
        <v>0</v>
      </c>
      <c r="V35" s="7">
        <f t="shared" si="69"/>
        <v>0</v>
      </c>
      <c r="W35" s="7">
        <f t="shared" si="69"/>
        <v>0</v>
      </c>
      <c r="X35" s="7">
        <f t="shared" si="69"/>
        <v>0</v>
      </c>
      <c r="Y35" s="7">
        <f t="shared" si="69"/>
        <v>0</v>
      </c>
      <c r="Z35" s="7">
        <f t="shared" si="69"/>
        <v>0</v>
      </c>
      <c r="AA35" s="7">
        <f t="shared" si="69"/>
        <v>0</v>
      </c>
      <c r="AB35" s="7">
        <f t="shared" si="69"/>
        <v>0</v>
      </c>
      <c r="AC35" s="7">
        <f t="shared" si="69"/>
        <v>0</v>
      </c>
      <c r="AD35" s="7">
        <f t="shared" si="69"/>
        <v>0</v>
      </c>
      <c r="AE35" s="7">
        <f t="shared" si="69"/>
        <v>0</v>
      </c>
      <c r="AF35" s="7">
        <f t="shared" si="69"/>
        <v>0</v>
      </c>
      <c r="AG35" s="7">
        <f t="shared" si="69"/>
        <v>0</v>
      </c>
      <c r="AH35" s="7">
        <f t="shared" si="69"/>
        <v>0</v>
      </c>
      <c r="AI35" s="7">
        <f t="shared" si="69"/>
        <v>0</v>
      </c>
      <c r="AJ35" s="7">
        <f t="shared" si="69"/>
        <v>0</v>
      </c>
      <c r="AK35" s="7">
        <f t="shared" si="69"/>
        <v>0</v>
      </c>
      <c r="AL35" s="7">
        <f t="shared" si="69"/>
        <v>0</v>
      </c>
      <c r="AM35" s="7">
        <f t="shared" si="69"/>
        <v>0</v>
      </c>
      <c r="AN35" s="7">
        <f t="shared" si="69"/>
        <v>0</v>
      </c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2:57" x14ac:dyDescent="0.3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2:57" x14ac:dyDescent="0.3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2:57" x14ac:dyDescent="0.3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2:57" x14ac:dyDescent="0.3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2:57" x14ac:dyDescent="0.3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2:57" x14ac:dyDescent="0.3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2:57" x14ac:dyDescent="0.3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2:57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2:57" x14ac:dyDescent="0.3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2:57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2:57" x14ac:dyDescent="0.3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2:57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2:57" x14ac:dyDescent="0.3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2:57" x14ac:dyDescent="0.3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2:57" x14ac:dyDescent="0.3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2:57" x14ac:dyDescent="0.3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2:57" x14ac:dyDescent="0.3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2:57" x14ac:dyDescent="0.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2:57" x14ac:dyDescent="0.3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2:57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2:57" x14ac:dyDescent="0.3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2:57" x14ac:dyDescent="0.3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2:57" x14ac:dyDescent="0.3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2:57" x14ac:dyDescent="0.3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2:57" x14ac:dyDescent="0.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2:57" x14ac:dyDescent="0.3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2:57" x14ac:dyDescent="0.3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2:57" x14ac:dyDescent="0.3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2:57" x14ac:dyDescent="0.3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2:57" x14ac:dyDescent="0.3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2:57" x14ac:dyDescent="0.3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2:57" x14ac:dyDescent="0.3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2:57" x14ac:dyDescent="0.3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2:57" x14ac:dyDescent="0.3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2:57" x14ac:dyDescent="0.3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2:57" x14ac:dyDescent="0.3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2:57" x14ac:dyDescent="0.3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2:57" x14ac:dyDescent="0.3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2:57" x14ac:dyDescent="0.3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2:57" x14ac:dyDescent="0.3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2:57" x14ac:dyDescent="0.3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2:57" x14ac:dyDescent="0.3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2:57" x14ac:dyDescent="0.3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2:57" x14ac:dyDescent="0.3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2:57" x14ac:dyDescent="0.3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2:57" x14ac:dyDescent="0.3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2:57" x14ac:dyDescent="0.3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2:57" x14ac:dyDescent="0.3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2:57" x14ac:dyDescent="0.3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2:57" x14ac:dyDescent="0.3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2:57" x14ac:dyDescent="0.3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2:57" x14ac:dyDescent="0.3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2:57" x14ac:dyDescent="0.3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2:57" x14ac:dyDescent="0.3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2:57" x14ac:dyDescent="0.3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2:57" x14ac:dyDescent="0.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2:57" x14ac:dyDescent="0.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2:57" x14ac:dyDescent="0.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2:57" x14ac:dyDescent="0.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2:57" x14ac:dyDescent="0.3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2:57" x14ac:dyDescent="0.3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2:57" x14ac:dyDescent="0.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spans="2:57" x14ac:dyDescent="0.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spans="2:57" x14ac:dyDescent="0.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spans="2:57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  <row r="101" spans="2:57" x14ac:dyDescent="0.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spans="2:57" x14ac:dyDescent="0.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 spans="2:57" x14ac:dyDescent="0.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spans="2:57" x14ac:dyDescent="0.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spans="2:57" x14ac:dyDescent="0.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</row>
    <row r="106" spans="2:57" x14ac:dyDescent="0.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</row>
    <row r="107" spans="2:57" x14ac:dyDescent="0.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</row>
    <row r="108" spans="2:57" x14ac:dyDescent="0.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</row>
    <row r="109" spans="2:57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</row>
    <row r="110" spans="2:57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</row>
    <row r="111" spans="2:57" x14ac:dyDescent="0.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spans="2:57" x14ac:dyDescent="0.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 spans="2:57" x14ac:dyDescent="0.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</row>
    <row r="114" spans="2:57" x14ac:dyDescent="0.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</row>
    <row r="115" spans="2:57" x14ac:dyDescent="0.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</row>
    <row r="116" spans="2:57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</row>
    <row r="117" spans="2:57" x14ac:dyDescent="0.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</row>
    <row r="118" spans="2:57" x14ac:dyDescent="0.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</row>
    <row r="119" spans="2:57" x14ac:dyDescent="0.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</row>
    <row r="120" spans="2:57" x14ac:dyDescent="0.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</row>
    <row r="121" spans="2:57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</row>
    <row r="122" spans="2:57" x14ac:dyDescent="0.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</row>
    <row r="123" spans="2:57" x14ac:dyDescent="0.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</row>
    <row r="124" spans="2:57" x14ac:dyDescent="0.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</row>
    <row r="125" spans="2:57" x14ac:dyDescent="0.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spans="2:57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 spans="2:57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</row>
    <row r="128" spans="2:57" x14ac:dyDescent="0.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</row>
    <row r="129" spans="2:57" x14ac:dyDescent="0.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</row>
    <row r="130" spans="2:57" x14ac:dyDescent="0.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 spans="2:57" x14ac:dyDescent="0.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</row>
    <row r="132" spans="2:57" x14ac:dyDescent="0.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</row>
    <row r="133" spans="2:57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</row>
    <row r="134" spans="2:57" x14ac:dyDescent="0.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</row>
    <row r="135" spans="2:57" x14ac:dyDescent="0.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</row>
    <row r="136" spans="2:57" x14ac:dyDescent="0.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</row>
    <row r="137" spans="2:57" x14ac:dyDescent="0.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</row>
    <row r="138" spans="2:57" x14ac:dyDescent="0.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</row>
    <row r="139" spans="2:57" x14ac:dyDescent="0.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</row>
    <row r="140" spans="2:57" x14ac:dyDescent="0.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</row>
    <row r="141" spans="2:57" x14ac:dyDescent="0.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</row>
    <row r="142" spans="2:57" x14ac:dyDescent="0.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</row>
    <row r="143" spans="2:57" x14ac:dyDescent="0.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</row>
    <row r="144" spans="2:57" x14ac:dyDescent="0.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</row>
    <row r="145" spans="2:57" x14ac:dyDescent="0.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</row>
    <row r="146" spans="2:57" x14ac:dyDescent="0.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</row>
    <row r="147" spans="2:57" x14ac:dyDescent="0.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</row>
    <row r="148" spans="2:57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</row>
    <row r="149" spans="2:57" x14ac:dyDescent="0.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</row>
    <row r="150" spans="2:57" x14ac:dyDescent="0.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</row>
    <row r="151" spans="2:57" x14ac:dyDescent="0.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</row>
    <row r="152" spans="2:57" x14ac:dyDescent="0.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</row>
    <row r="153" spans="2:57" x14ac:dyDescent="0.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</row>
    <row r="154" spans="2:57" x14ac:dyDescent="0.3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</row>
    <row r="155" spans="2:57" x14ac:dyDescent="0.3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 spans="2:57" x14ac:dyDescent="0.3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</row>
    <row r="157" spans="2:57" x14ac:dyDescent="0.3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</row>
    <row r="158" spans="2:57" x14ac:dyDescent="0.3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</row>
    <row r="159" spans="2:57" x14ac:dyDescent="0.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</row>
    <row r="160" spans="2:57" x14ac:dyDescent="0.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</row>
    <row r="161" spans="2:57" x14ac:dyDescent="0.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</row>
    <row r="162" spans="2:57" x14ac:dyDescent="0.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</row>
    <row r="163" spans="2:57" x14ac:dyDescent="0.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</row>
    <row r="164" spans="2:57" x14ac:dyDescent="0.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</row>
    <row r="165" spans="2:57" x14ac:dyDescent="0.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</row>
    <row r="166" spans="2:57" x14ac:dyDescent="0.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</row>
    <row r="167" spans="2:57" x14ac:dyDescent="0.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</row>
    <row r="168" spans="2:57" x14ac:dyDescent="0.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</row>
    <row r="169" spans="2:57" x14ac:dyDescent="0.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spans="2:57" x14ac:dyDescent="0.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</row>
    <row r="171" spans="2:57" x14ac:dyDescent="0.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</row>
    <row r="172" spans="2:57" x14ac:dyDescent="0.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</row>
    <row r="173" spans="2:57" x14ac:dyDescent="0.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</row>
    <row r="174" spans="2:57" x14ac:dyDescent="0.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</row>
    <row r="175" spans="2:57" x14ac:dyDescent="0.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</row>
    <row r="176" spans="2:57" x14ac:dyDescent="0.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</row>
    <row r="177" spans="2:57" x14ac:dyDescent="0.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</row>
    <row r="178" spans="2:57" x14ac:dyDescent="0.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</row>
    <row r="179" spans="2:57" x14ac:dyDescent="0.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 spans="2:57" x14ac:dyDescent="0.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</row>
    <row r="181" spans="2:57" x14ac:dyDescent="0.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</row>
    <row r="182" spans="2:57" x14ac:dyDescent="0.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</row>
    <row r="183" spans="2:57" x14ac:dyDescent="0.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</row>
    <row r="184" spans="2:57" x14ac:dyDescent="0.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</row>
    <row r="185" spans="2:57" x14ac:dyDescent="0.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</row>
    <row r="186" spans="2:57" x14ac:dyDescent="0.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</row>
    <row r="187" spans="2:57" x14ac:dyDescent="0.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</row>
    <row r="188" spans="2:57" x14ac:dyDescent="0.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</row>
    <row r="189" spans="2:57" x14ac:dyDescent="0.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</row>
    <row r="190" spans="2:57" x14ac:dyDescent="0.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</row>
    <row r="191" spans="2:57" x14ac:dyDescent="0.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</row>
    <row r="192" spans="2:57" x14ac:dyDescent="0.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</row>
    <row r="193" spans="2:57" x14ac:dyDescent="0.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</row>
    <row r="194" spans="2:57" x14ac:dyDescent="0.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</row>
    <row r="195" spans="2:57" x14ac:dyDescent="0.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</row>
    <row r="196" spans="2:57" x14ac:dyDescent="0.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</row>
    <row r="197" spans="2:57" x14ac:dyDescent="0.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</row>
    <row r="198" spans="2:57" x14ac:dyDescent="0.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</row>
    <row r="199" spans="2:57" x14ac:dyDescent="0.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</row>
    <row r="200" spans="2:57" x14ac:dyDescent="0.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</row>
    <row r="201" spans="2:57" x14ac:dyDescent="0.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</row>
    <row r="202" spans="2:57" x14ac:dyDescent="0.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</row>
    <row r="203" spans="2:57" x14ac:dyDescent="0.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</row>
    <row r="204" spans="2:57" x14ac:dyDescent="0.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</row>
    <row r="205" spans="2:57" x14ac:dyDescent="0.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</row>
    <row r="206" spans="2:57" x14ac:dyDescent="0.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</row>
    <row r="207" spans="2:57" x14ac:dyDescent="0.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</row>
    <row r="208" spans="2:57" x14ac:dyDescent="0.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</row>
    <row r="209" spans="2:57" x14ac:dyDescent="0.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</row>
    <row r="210" spans="2:57" x14ac:dyDescent="0.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</row>
    <row r="211" spans="2:57" x14ac:dyDescent="0.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</row>
    <row r="212" spans="2:57" x14ac:dyDescent="0.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</row>
    <row r="213" spans="2:57" x14ac:dyDescent="0.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2:57" x14ac:dyDescent="0.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2:57" x14ac:dyDescent="0.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2:57" x14ac:dyDescent="0.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2:57" x14ac:dyDescent="0.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2:57" x14ac:dyDescent="0.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2:57" x14ac:dyDescent="0.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2:57" x14ac:dyDescent="0.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2:57" x14ac:dyDescent="0.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2:57" x14ac:dyDescent="0.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2:57" x14ac:dyDescent="0.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2:57" x14ac:dyDescent="0.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2:41" x14ac:dyDescent="0.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2:41" x14ac:dyDescent="0.3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2:41" x14ac:dyDescent="0.3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2:41" x14ac:dyDescent="0.3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2:41" x14ac:dyDescent="0.3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2:41" x14ac:dyDescent="0.3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2:41" x14ac:dyDescent="0.3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2:41" x14ac:dyDescent="0.3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2:41" x14ac:dyDescent="0.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2:41" x14ac:dyDescent="0.3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2:41" x14ac:dyDescent="0.3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2:41" x14ac:dyDescent="0.3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2:41" x14ac:dyDescent="0.3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2:41" x14ac:dyDescent="0.3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2:41" x14ac:dyDescent="0.3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2:41" x14ac:dyDescent="0.3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2:41" x14ac:dyDescent="0.3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2:41" x14ac:dyDescent="0.3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2:41" x14ac:dyDescent="0.3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2:41" x14ac:dyDescent="0.3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2:41" x14ac:dyDescent="0.3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2:41" x14ac:dyDescent="0.3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2:41" x14ac:dyDescent="0.3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2:41" x14ac:dyDescent="0.3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2:41" x14ac:dyDescent="0.3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2:41" x14ac:dyDescent="0.3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2:41" x14ac:dyDescent="0.3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2:41" x14ac:dyDescent="0.3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2:41" x14ac:dyDescent="0.3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2:41" x14ac:dyDescent="0.3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2:41" x14ac:dyDescent="0.3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2:41" x14ac:dyDescent="0.3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2:41" x14ac:dyDescent="0.3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2:41" x14ac:dyDescent="0.3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2:41" x14ac:dyDescent="0.3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2:41" x14ac:dyDescent="0.3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2:41" x14ac:dyDescent="0.3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2:41" x14ac:dyDescent="0.3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2:41" x14ac:dyDescent="0.3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2:41" x14ac:dyDescent="0.3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2:41" x14ac:dyDescent="0.3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2:41" x14ac:dyDescent="0.3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2:41" x14ac:dyDescent="0.3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2:41" x14ac:dyDescent="0.3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2:41" x14ac:dyDescent="0.3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2:41" x14ac:dyDescent="0.3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2:41" x14ac:dyDescent="0.3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2:41" x14ac:dyDescent="0.3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2:41" x14ac:dyDescent="0.3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2:41" x14ac:dyDescent="0.3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2:41" x14ac:dyDescent="0.3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2:41" x14ac:dyDescent="0.3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2:41" x14ac:dyDescent="0.3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2:41" x14ac:dyDescent="0.3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2:41" x14ac:dyDescent="0.3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2:41" x14ac:dyDescent="0.3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2:41" x14ac:dyDescent="0.3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2:41" x14ac:dyDescent="0.3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2:41" x14ac:dyDescent="0.3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2:41" x14ac:dyDescent="0.3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2:41" x14ac:dyDescent="0.3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2:41" x14ac:dyDescent="0.3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2:41" x14ac:dyDescent="0.3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2:41" x14ac:dyDescent="0.3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2:41" x14ac:dyDescent="0.3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2:41" x14ac:dyDescent="0.3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2:41" x14ac:dyDescent="0.3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2:41" x14ac:dyDescent="0.3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2:41" x14ac:dyDescent="0.3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2:41" x14ac:dyDescent="0.3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2:41" x14ac:dyDescent="0.3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2:41" x14ac:dyDescent="0.3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2:41" x14ac:dyDescent="0.3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2:41" x14ac:dyDescent="0.3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2:41" x14ac:dyDescent="0.3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2:41" x14ac:dyDescent="0.3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2:41" x14ac:dyDescent="0.3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2:41" x14ac:dyDescent="0.3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2:41" x14ac:dyDescent="0.3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2:41" x14ac:dyDescent="0.3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2:41" x14ac:dyDescent="0.3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2:41" x14ac:dyDescent="0.3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2:41" x14ac:dyDescent="0.3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2:41" x14ac:dyDescent="0.3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2:41" x14ac:dyDescent="0.3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2:41" x14ac:dyDescent="0.3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2:41" x14ac:dyDescent="0.3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2:41" x14ac:dyDescent="0.3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2:41" x14ac:dyDescent="0.3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2:41" x14ac:dyDescent="0.3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2:41" x14ac:dyDescent="0.3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2:41" x14ac:dyDescent="0.3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6"/>
  <sheetViews>
    <sheetView topLeftCell="B26" workbookViewId="0">
      <selection activeCell="F14" sqref="F14"/>
    </sheetView>
  </sheetViews>
  <sheetFormatPr defaultColWidth="30.6640625" defaultRowHeight="14.4" x14ac:dyDescent="0.3"/>
  <cols>
    <col min="1" max="1" width="30.6640625" style="16"/>
  </cols>
  <sheetData>
    <row r="1" spans="1:57" s="16" customFormat="1" ht="11.7" customHeight="1" x14ac:dyDescent="0.25"/>
    <row r="2" spans="1:57" s="16" customFormat="1" ht="11.7" customHeight="1" x14ac:dyDescent="0.25"/>
    <row r="3" spans="1:57" s="16" customFormat="1" ht="11.7" customHeight="1" x14ac:dyDescent="0.25"/>
    <row r="4" spans="1:57" s="16" customFormat="1" ht="12" x14ac:dyDescent="0.25"/>
    <row r="5" spans="1:57" s="16" customFormat="1" ht="12" x14ac:dyDescent="0.25"/>
    <row r="6" spans="1:57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x14ac:dyDescent="0.3">
      <c r="B8" s="7"/>
      <c r="C8" s="25" t="s">
        <v>238</v>
      </c>
      <c r="D8" s="7"/>
      <c r="E8" s="7"/>
      <c r="F8" s="7" t="s">
        <v>252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15" thickBot="1" x14ac:dyDescent="0.35">
      <c r="B9" s="7"/>
      <c r="C9" s="182" t="s">
        <v>239</v>
      </c>
      <c r="D9" s="182" t="s">
        <v>195</v>
      </c>
      <c r="E9" s="7"/>
      <c r="F9" s="122">
        <f>+'M_ Personale'!$D$19</f>
        <v>42766</v>
      </c>
      <c r="G9" s="122">
        <f>+'M_ Personale'!E19</f>
        <v>42794</v>
      </c>
      <c r="H9" s="122">
        <f>+'M_ Personale'!F19</f>
        <v>42825</v>
      </c>
      <c r="I9" s="122">
        <f>+'M_ Personale'!G19</f>
        <v>42855</v>
      </c>
      <c r="J9" s="122">
        <f>+'M_ Personale'!H19</f>
        <v>42886</v>
      </c>
      <c r="K9" s="122">
        <f>+'M_ Personale'!I19</f>
        <v>42916</v>
      </c>
      <c r="L9" s="122">
        <f>+'M_ Personale'!J19</f>
        <v>42947</v>
      </c>
      <c r="M9" s="122">
        <f>+'M_ Personale'!K19</f>
        <v>42978</v>
      </c>
      <c r="N9" s="122">
        <f>+'M_ Personale'!L19</f>
        <v>43008</v>
      </c>
      <c r="O9" s="122">
        <f>+'M_ Personale'!M19</f>
        <v>43039</v>
      </c>
      <c r="P9" s="122">
        <f>+'M_ Personale'!N19</f>
        <v>43069</v>
      </c>
      <c r="Q9" s="122">
        <f>+'M_ Personale'!O19</f>
        <v>43100</v>
      </c>
      <c r="R9" s="122">
        <f>+'M_ Personale'!P19</f>
        <v>43131</v>
      </c>
      <c r="S9" s="122">
        <f>+'M_ Personale'!Q19</f>
        <v>43159</v>
      </c>
      <c r="T9" s="122">
        <f>+'M_ Personale'!R19</f>
        <v>43190</v>
      </c>
      <c r="U9" s="122">
        <f>+'M_ Personale'!S19</f>
        <v>43220</v>
      </c>
      <c r="V9" s="122">
        <f>+'M_ Personale'!T19</f>
        <v>43251</v>
      </c>
      <c r="W9" s="122">
        <f>+'M_ Personale'!U19</f>
        <v>43281</v>
      </c>
      <c r="X9" s="122">
        <f>+'M_ Personale'!V19</f>
        <v>43312</v>
      </c>
      <c r="Y9" s="122">
        <f>+'M_ Personale'!W19</f>
        <v>43343</v>
      </c>
      <c r="Z9" s="122">
        <f>+'M_ Personale'!X19</f>
        <v>43373</v>
      </c>
      <c r="AA9" s="122">
        <f>+'M_ Personale'!Y19</f>
        <v>43404</v>
      </c>
      <c r="AB9" s="122">
        <f>+'M_ Personale'!Z19</f>
        <v>43434</v>
      </c>
      <c r="AC9" s="122">
        <f>+'M_ Personale'!AA19</f>
        <v>43465</v>
      </c>
      <c r="AD9" s="122">
        <f>+'M_ Personale'!AB19</f>
        <v>43496</v>
      </c>
      <c r="AE9" s="122">
        <f>+'M_ Personale'!AC19</f>
        <v>43524</v>
      </c>
      <c r="AF9" s="122">
        <f>+'M_ Personale'!AD19</f>
        <v>43555</v>
      </c>
      <c r="AG9" s="122">
        <f>+'M_ Personale'!AE19</f>
        <v>43585</v>
      </c>
      <c r="AH9" s="122">
        <f>+'M_ Personale'!AF19</f>
        <v>43616</v>
      </c>
      <c r="AI9" s="122">
        <f>+'M_ Personale'!AG19</f>
        <v>43646</v>
      </c>
      <c r="AJ9" s="122">
        <f>+'M_ Personale'!AH19</f>
        <v>43677</v>
      </c>
      <c r="AK9" s="122">
        <f>+'M_ Personale'!AI19</f>
        <v>43708</v>
      </c>
      <c r="AL9" s="122">
        <f>+'M_ Personale'!AJ19</f>
        <v>43738</v>
      </c>
      <c r="AM9" s="122">
        <f>+'M_ Personale'!AK19</f>
        <v>43769</v>
      </c>
      <c r="AN9" s="122">
        <f>+'M_ Personale'!AL19</f>
        <v>43799</v>
      </c>
      <c r="AO9" s="122">
        <f>+'M_ Personale'!AM19</f>
        <v>43830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15.6" thickTop="1" thickBot="1" x14ac:dyDescent="0.35">
      <c r="B10" s="7"/>
      <c r="C10" s="154" t="s">
        <v>240</v>
      </c>
      <c r="D10" s="154" t="s">
        <v>246</v>
      </c>
      <c r="E10" s="7"/>
      <c r="F10" s="56">
        <v>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123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15.6" thickTop="1" thickBot="1" x14ac:dyDescent="0.35">
      <c r="A11" s="16" t="s">
        <v>246</v>
      </c>
      <c r="B11" s="7"/>
      <c r="C11" s="154" t="s">
        <v>241</v>
      </c>
      <c r="D11" s="154" t="s">
        <v>247</v>
      </c>
      <c r="E11" s="7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124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ht="15.6" thickTop="1" thickBot="1" x14ac:dyDescent="0.35">
      <c r="A12" s="16" t="s">
        <v>247</v>
      </c>
      <c r="B12" s="7"/>
      <c r="C12" s="154" t="s">
        <v>242</v>
      </c>
      <c r="D12" s="154" t="s">
        <v>248</v>
      </c>
      <c r="E12" s="7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124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ht="15.6" thickTop="1" thickBot="1" x14ac:dyDescent="0.35">
      <c r="A13" s="16" t="s">
        <v>248</v>
      </c>
      <c r="B13" s="7"/>
      <c r="C13" s="154" t="s">
        <v>243</v>
      </c>
      <c r="D13" s="154" t="s">
        <v>246</v>
      </c>
      <c r="E13" s="7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124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ht="15.6" thickTop="1" thickBot="1" x14ac:dyDescent="0.35">
      <c r="A14" s="16" t="s">
        <v>249</v>
      </c>
      <c r="B14" s="7"/>
      <c r="C14" s="154" t="s">
        <v>244</v>
      </c>
      <c r="D14" s="154" t="s">
        <v>246</v>
      </c>
      <c r="E14" s="7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124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ht="15.6" thickTop="1" thickBot="1" x14ac:dyDescent="0.35">
      <c r="A15" s="16" t="s">
        <v>250</v>
      </c>
      <c r="B15" s="7"/>
      <c r="C15" s="154" t="s">
        <v>245</v>
      </c>
      <c r="D15" s="154" t="s">
        <v>246</v>
      </c>
      <c r="E15" s="7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124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ht="15.6" thickTop="1" thickBot="1" x14ac:dyDescent="0.35">
      <c r="A16" s="16" t="s">
        <v>251</v>
      </c>
      <c r="B16" s="7"/>
      <c r="C16" s="154"/>
      <c r="D16" s="154"/>
      <c r="E16" s="7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124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2:57" ht="15.6" thickTop="1" thickBot="1" x14ac:dyDescent="0.35">
      <c r="B17" s="7"/>
      <c r="C17" s="154"/>
      <c r="D17" s="154"/>
      <c r="E17" s="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124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2:57" ht="15.6" thickTop="1" thickBot="1" x14ac:dyDescent="0.35">
      <c r="B18" s="7"/>
      <c r="C18" s="154"/>
      <c r="D18" s="154"/>
      <c r="E18" s="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124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2:57" ht="15.6" thickTop="1" thickBot="1" x14ac:dyDescent="0.35">
      <c r="B19" s="7"/>
      <c r="C19" s="154"/>
      <c r="D19" s="154"/>
      <c r="E19" s="7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124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2:57" ht="15.6" thickTop="1" thickBot="1" x14ac:dyDescent="0.35">
      <c r="B20" s="7"/>
      <c r="C20" s="154"/>
      <c r="D20" s="154"/>
      <c r="E20" s="7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124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2:57" ht="15.6" thickTop="1" thickBot="1" x14ac:dyDescent="0.35">
      <c r="B21" s="7"/>
      <c r="C21" s="154"/>
      <c r="D21" s="154"/>
      <c r="E21" s="7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124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2:57" ht="15.6" thickTop="1" thickBot="1" x14ac:dyDescent="0.35">
      <c r="B22" s="7"/>
      <c r="C22" s="154"/>
      <c r="D22" s="154"/>
      <c r="E22" s="7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124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2:57" ht="15.6" thickTop="1" thickBot="1" x14ac:dyDescent="0.35">
      <c r="B23" s="7"/>
      <c r="C23" s="154"/>
      <c r="D23" s="154"/>
      <c r="E23" s="7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124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2:57" ht="15.6" thickTop="1" thickBot="1" x14ac:dyDescent="0.35">
      <c r="B24" s="7"/>
      <c r="C24" s="154"/>
      <c r="D24" s="154"/>
      <c r="E24" s="7"/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124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2:57" ht="15.6" thickTop="1" thickBot="1" x14ac:dyDescent="0.35">
      <c r="B25" s="7"/>
      <c r="C25" s="154"/>
      <c r="D25" s="154"/>
      <c r="E25" s="7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124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2:57" ht="15.6" thickTop="1" thickBot="1" x14ac:dyDescent="0.35">
      <c r="B26" s="7"/>
      <c r="C26" s="154"/>
      <c r="D26" s="154"/>
      <c r="E26" s="7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124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2:57" ht="15.6" thickTop="1" thickBot="1" x14ac:dyDescent="0.35">
      <c r="B27" s="7"/>
      <c r="C27" s="154"/>
      <c r="D27" s="154"/>
      <c r="E27" s="7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124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2:57" ht="15.6" thickTop="1" thickBot="1" x14ac:dyDescent="0.35">
      <c r="B28" s="7"/>
      <c r="C28" s="154" t="s">
        <v>254</v>
      </c>
      <c r="D28" s="154"/>
      <c r="E28" s="7"/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2:57" ht="15" thickTop="1" x14ac:dyDescent="0.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2:57" x14ac:dyDescent="0.3">
      <c r="B30" s="7"/>
      <c r="C30" s="7" t="s">
        <v>253</v>
      </c>
      <c r="D30" s="7"/>
      <c r="E30" s="7"/>
      <c r="F30" s="7">
        <f>SUM(F10:F28)</f>
        <v>0</v>
      </c>
      <c r="G30" s="7">
        <f t="shared" ref="G30:AO30" si="0">SUM(G10:G28)</f>
        <v>0</v>
      </c>
      <c r="H30" s="7">
        <f t="shared" si="0"/>
        <v>0</v>
      </c>
      <c r="I30" s="7">
        <f t="shared" si="0"/>
        <v>0</v>
      </c>
      <c r="J30" s="7">
        <f t="shared" si="0"/>
        <v>0</v>
      </c>
      <c r="K30" s="7">
        <f t="shared" si="0"/>
        <v>0</v>
      </c>
      <c r="L30" s="7">
        <f t="shared" si="0"/>
        <v>0</v>
      </c>
      <c r="M30" s="7">
        <f t="shared" si="0"/>
        <v>0</v>
      </c>
      <c r="N30" s="7">
        <f t="shared" si="0"/>
        <v>0</v>
      </c>
      <c r="O30" s="7">
        <f t="shared" si="0"/>
        <v>0</v>
      </c>
      <c r="P30" s="7">
        <f t="shared" si="0"/>
        <v>0</v>
      </c>
      <c r="Q30" s="7">
        <f t="shared" si="0"/>
        <v>0</v>
      </c>
      <c r="R30" s="7">
        <f t="shared" si="0"/>
        <v>0</v>
      </c>
      <c r="S30" s="7">
        <f t="shared" si="0"/>
        <v>0</v>
      </c>
      <c r="T30" s="7">
        <f t="shared" si="0"/>
        <v>0</v>
      </c>
      <c r="U30" s="7">
        <f t="shared" si="0"/>
        <v>0</v>
      </c>
      <c r="V30" s="7">
        <f t="shared" si="0"/>
        <v>0</v>
      </c>
      <c r="W30" s="7">
        <f t="shared" si="0"/>
        <v>0</v>
      </c>
      <c r="X30" s="7">
        <f t="shared" si="0"/>
        <v>0</v>
      </c>
      <c r="Y30" s="7">
        <f t="shared" si="0"/>
        <v>0</v>
      </c>
      <c r="Z30" s="7">
        <f t="shared" si="0"/>
        <v>0</v>
      </c>
      <c r="AA30" s="7">
        <f t="shared" si="0"/>
        <v>0</v>
      </c>
      <c r="AB30" s="7">
        <f t="shared" si="0"/>
        <v>0</v>
      </c>
      <c r="AC30" s="7">
        <f t="shared" si="0"/>
        <v>0</v>
      </c>
      <c r="AD30" s="7">
        <f t="shared" si="0"/>
        <v>0</v>
      </c>
      <c r="AE30" s="7">
        <f t="shared" si="0"/>
        <v>0</v>
      </c>
      <c r="AF30" s="7">
        <f t="shared" si="0"/>
        <v>0</v>
      </c>
      <c r="AG30" s="7">
        <f t="shared" si="0"/>
        <v>0</v>
      </c>
      <c r="AH30" s="7">
        <f t="shared" si="0"/>
        <v>0</v>
      </c>
      <c r="AI30" s="7">
        <f t="shared" si="0"/>
        <v>0</v>
      </c>
      <c r="AJ30" s="7">
        <f t="shared" si="0"/>
        <v>0</v>
      </c>
      <c r="AK30" s="7">
        <f t="shared" si="0"/>
        <v>0</v>
      </c>
      <c r="AL30" s="7">
        <f t="shared" si="0"/>
        <v>0</v>
      </c>
      <c r="AM30" s="7">
        <f t="shared" si="0"/>
        <v>0</v>
      </c>
      <c r="AN30" s="7">
        <f t="shared" si="0"/>
        <v>0</v>
      </c>
      <c r="AO30" s="7">
        <f t="shared" si="0"/>
        <v>0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2:57" x14ac:dyDescent="0.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2:57" ht="15" thickBot="1" x14ac:dyDescent="0.35">
      <c r="B32" s="7"/>
      <c r="C32" s="7" t="s">
        <v>255</v>
      </c>
      <c r="D32" s="7"/>
      <c r="E32" s="7"/>
      <c r="F32" s="122">
        <f>+F9</f>
        <v>42766</v>
      </c>
      <c r="G32" s="122">
        <f t="shared" ref="G32:AO32" si="1">+G9</f>
        <v>42794</v>
      </c>
      <c r="H32" s="122">
        <f t="shared" si="1"/>
        <v>42825</v>
      </c>
      <c r="I32" s="122">
        <f t="shared" si="1"/>
        <v>42855</v>
      </c>
      <c r="J32" s="122">
        <f t="shared" si="1"/>
        <v>42886</v>
      </c>
      <c r="K32" s="122">
        <f t="shared" si="1"/>
        <v>42916</v>
      </c>
      <c r="L32" s="122">
        <f t="shared" si="1"/>
        <v>42947</v>
      </c>
      <c r="M32" s="122">
        <f t="shared" si="1"/>
        <v>42978</v>
      </c>
      <c r="N32" s="122">
        <f t="shared" si="1"/>
        <v>43008</v>
      </c>
      <c r="O32" s="122">
        <f t="shared" si="1"/>
        <v>43039</v>
      </c>
      <c r="P32" s="122">
        <f t="shared" si="1"/>
        <v>43069</v>
      </c>
      <c r="Q32" s="122">
        <f t="shared" si="1"/>
        <v>43100</v>
      </c>
      <c r="R32" s="122">
        <f t="shared" si="1"/>
        <v>43131</v>
      </c>
      <c r="S32" s="122">
        <f t="shared" si="1"/>
        <v>43159</v>
      </c>
      <c r="T32" s="122">
        <f t="shared" si="1"/>
        <v>43190</v>
      </c>
      <c r="U32" s="122">
        <f t="shared" si="1"/>
        <v>43220</v>
      </c>
      <c r="V32" s="122">
        <f t="shared" si="1"/>
        <v>43251</v>
      </c>
      <c r="W32" s="122">
        <f t="shared" si="1"/>
        <v>43281</v>
      </c>
      <c r="X32" s="122">
        <f t="shared" si="1"/>
        <v>43312</v>
      </c>
      <c r="Y32" s="122">
        <f t="shared" si="1"/>
        <v>43343</v>
      </c>
      <c r="Z32" s="122">
        <f t="shared" si="1"/>
        <v>43373</v>
      </c>
      <c r="AA32" s="122">
        <f t="shared" si="1"/>
        <v>43404</v>
      </c>
      <c r="AB32" s="122">
        <f t="shared" si="1"/>
        <v>43434</v>
      </c>
      <c r="AC32" s="122">
        <f t="shared" si="1"/>
        <v>43465</v>
      </c>
      <c r="AD32" s="122">
        <f t="shared" si="1"/>
        <v>43496</v>
      </c>
      <c r="AE32" s="122">
        <f t="shared" si="1"/>
        <v>43524</v>
      </c>
      <c r="AF32" s="122">
        <f t="shared" si="1"/>
        <v>43555</v>
      </c>
      <c r="AG32" s="122">
        <f t="shared" si="1"/>
        <v>43585</v>
      </c>
      <c r="AH32" s="122">
        <f t="shared" si="1"/>
        <v>43616</v>
      </c>
      <c r="AI32" s="122">
        <f t="shared" si="1"/>
        <v>43646</v>
      </c>
      <c r="AJ32" s="122">
        <f t="shared" si="1"/>
        <v>43677</v>
      </c>
      <c r="AK32" s="122">
        <f t="shared" si="1"/>
        <v>43708</v>
      </c>
      <c r="AL32" s="122">
        <f t="shared" si="1"/>
        <v>43738</v>
      </c>
      <c r="AM32" s="122">
        <f t="shared" si="1"/>
        <v>43769</v>
      </c>
      <c r="AN32" s="122">
        <f t="shared" si="1"/>
        <v>43799</v>
      </c>
      <c r="AO32" s="122">
        <f t="shared" si="1"/>
        <v>43830</v>
      </c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2:57" x14ac:dyDescent="0.3">
      <c r="B33" s="7"/>
      <c r="C33" s="183" t="str">
        <f>+IF(C10=0,"",C10)</f>
        <v>Fabbricato 1</v>
      </c>
      <c r="D33" s="184" t="str">
        <f>+IF(D10=0,"",D10)</f>
        <v>Fabbricati</v>
      </c>
      <c r="E33" s="7"/>
      <c r="F33" s="56">
        <f>+(F10*(1+E55))/2</f>
        <v>0</v>
      </c>
      <c r="G33" s="57">
        <f>+F33</f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123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2:57" x14ac:dyDescent="0.3">
      <c r="B34" s="7"/>
      <c r="C34" s="185" t="str">
        <f t="shared" ref="C34:D51" si="2">+IF(C11=0,"",C11)</f>
        <v>Impianti 1</v>
      </c>
      <c r="D34" s="186" t="str">
        <f t="shared" si="2"/>
        <v>Impianti e Macchinari</v>
      </c>
      <c r="E34" s="7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124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2:57" x14ac:dyDescent="0.3">
      <c r="B35" s="7"/>
      <c r="C35" s="185" t="str">
        <f t="shared" si="2"/>
        <v>Attrezzature 1</v>
      </c>
      <c r="D35" s="186" t="str">
        <f t="shared" si="2"/>
        <v>Attrezzature Industriali e Commerciali</v>
      </c>
      <c r="E35" s="7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124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2:57" x14ac:dyDescent="0.3">
      <c r="B36" s="7"/>
      <c r="C36" s="185" t="str">
        <f t="shared" si="2"/>
        <v>Costi Impianto 1</v>
      </c>
      <c r="D36" s="186" t="str">
        <f t="shared" si="2"/>
        <v>Fabbricati</v>
      </c>
      <c r="E36" s="7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124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2:57" x14ac:dyDescent="0.3">
      <c r="B37" s="7"/>
      <c r="C37" s="185" t="str">
        <f t="shared" si="2"/>
        <v>Brevetti</v>
      </c>
      <c r="D37" s="186" t="str">
        <f t="shared" si="2"/>
        <v>Fabbricati</v>
      </c>
      <c r="E37" s="7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124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2:57" x14ac:dyDescent="0.3">
      <c r="B38" s="7"/>
      <c r="C38" s="185" t="str">
        <f t="shared" si="2"/>
        <v>Fabbricato 2</v>
      </c>
      <c r="D38" s="186" t="str">
        <f t="shared" si="2"/>
        <v>Fabbricati</v>
      </c>
      <c r="E38" s="7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124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2:57" x14ac:dyDescent="0.3">
      <c r="B39" s="7"/>
      <c r="C39" s="185" t="str">
        <f t="shared" si="2"/>
        <v/>
      </c>
      <c r="D39" s="186" t="str">
        <f t="shared" si="2"/>
        <v/>
      </c>
      <c r="E39" s="7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124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2:57" x14ac:dyDescent="0.3">
      <c r="B40" s="7"/>
      <c r="C40" s="185" t="str">
        <f t="shared" si="2"/>
        <v/>
      </c>
      <c r="D40" s="186" t="str">
        <f t="shared" si="2"/>
        <v/>
      </c>
      <c r="E40" s="7"/>
      <c r="F40" s="3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124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2:57" x14ac:dyDescent="0.3">
      <c r="B41" s="7"/>
      <c r="C41" s="185" t="str">
        <f t="shared" si="2"/>
        <v/>
      </c>
      <c r="D41" s="186" t="str">
        <f t="shared" si="2"/>
        <v/>
      </c>
      <c r="E41" s="7"/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124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2:57" x14ac:dyDescent="0.3">
      <c r="B42" s="7"/>
      <c r="C42" s="185" t="str">
        <f t="shared" si="2"/>
        <v/>
      </c>
      <c r="D42" s="186" t="str">
        <f t="shared" si="2"/>
        <v/>
      </c>
      <c r="E42" s="7"/>
      <c r="F42" s="3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124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2:57" x14ac:dyDescent="0.3">
      <c r="B43" s="7"/>
      <c r="C43" s="185" t="str">
        <f t="shared" si="2"/>
        <v/>
      </c>
      <c r="D43" s="186" t="str">
        <f t="shared" si="2"/>
        <v/>
      </c>
      <c r="E43" s="7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124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2:57" x14ac:dyDescent="0.3">
      <c r="B44" s="7"/>
      <c r="C44" s="185" t="str">
        <f t="shared" si="2"/>
        <v/>
      </c>
      <c r="D44" s="186" t="str">
        <f t="shared" si="2"/>
        <v/>
      </c>
      <c r="E44" s="7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124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2:57" x14ac:dyDescent="0.3">
      <c r="B45" s="7"/>
      <c r="C45" s="185" t="str">
        <f t="shared" si="2"/>
        <v/>
      </c>
      <c r="D45" s="186" t="str">
        <f t="shared" si="2"/>
        <v/>
      </c>
      <c r="E45" s="7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124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2:57" x14ac:dyDescent="0.3">
      <c r="B46" s="7"/>
      <c r="C46" s="185" t="str">
        <f t="shared" si="2"/>
        <v/>
      </c>
      <c r="D46" s="186" t="str">
        <f t="shared" si="2"/>
        <v/>
      </c>
      <c r="E46" s="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124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2:57" x14ac:dyDescent="0.3">
      <c r="B47" s="7"/>
      <c r="C47" s="185" t="str">
        <f t="shared" si="2"/>
        <v/>
      </c>
      <c r="D47" s="186" t="str">
        <f t="shared" si="2"/>
        <v/>
      </c>
      <c r="E47" s="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124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2:57" x14ac:dyDescent="0.3">
      <c r="B48" s="7"/>
      <c r="C48" s="185" t="str">
        <f t="shared" si="2"/>
        <v/>
      </c>
      <c r="D48" s="186" t="str">
        <f t="shared" si="2"/>
        <v/>
      </c>
      <c r="E48" s="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124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2:57" x14ac:dyDescent="0.3">
      <c r="B49" s="7"/>
      <c r="C49" s="185" t="str">
        <f t="shared" si="2"/>
        <v/>
      </c>
      <c r="D49" s="186" t="str">
        <f t="shared" si="2"/>
        <v/>
      </c>
      <c r="E49" s="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124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2:57" x14ac:dyDescent="0.3">
      <c r="B50" s="7"/>
      <c r="C50" s="185" t="str">
        <f t="shared" si="2"/>
        <v/>
      </c>
      <c r="D50" s="186" t="str">
        <f t="shared" si="2"/>
        <v/>
      </c>
      <c r="E50" s="7"/>
      <c r="F50" s="37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124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2:57" ht="15" thickBot="1" x14ac:dyDescent="0.35">
      <c r="B51" s="7"/>
      <c r="C51" s="187" t="str">
        <f t="shared" si="2"/>
        <v>d</v>
      </c>
      <c r="D51" s="188" t="str">
        <f t="shared" si="2"/>
        <v/>
      </c>
      <c r="E51" s="7"/>
      <c r="F51" s="125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2:57" x14ac:dyDescent="0.3">
      <c r="B52" s="7"/>
      <c r="C52" s="7"/>
      <c r="D52" s="7"/>
      <c r="E52" s="7"/>
      <c r="F52" s="7">
        <f>SUM(F33:F51)</f>
        <v>0</v>
      </c>
      <c r="G52" s="7">
        <f t="shared" ref="G52:AO52" si="3">SUM(G33:G51)</f>
        <v>0</v>
      </c>
      <c r="H52" s="7">
        <f t="shared" si="3"/>
        <v>0</v>
      </c>
      <c r="I52" s="7">
        <f t="shared" si="3"/>
        <v>0</v>
      </c>
      <c r="J52" s="7">
        <f t="shared" si="3"/>
        <v>0</v>
      </c>
      <c r="K52" s="7">
        <f t="shared" si="3"/>
        <v>0</v>
      </c>
      <c r="L52" s="7">
        <f t="shared" si="3"/>
        <v>0</v>
      </c>
      <c r="M52" s="7">
        <f t="shared" si="3"/>
        <v>0</v>
      </c>
      <c r="N52" s="7">
        <f t="shared" si="3"/>
        <v>0</v>
      </c>
      <c r="O52" s="7">
        <f t="shared" si="3"/>
        <v>0</v>
      </c>
      <c r="P52" s="7">
        <f t="shared" si="3"/>
        <v>0</v>
      </c>
      <c r="Q52" s="7">
        <f t="shared" si="3"/>
        <v>0</v>
      </c>
      <c r="R52" s="7">
        <f t="shared" si="3"/>
        <v>0</v>
      </c>
      <c r="S52" s="7">
        <f t="shared" si="3"/>
        <v>0</v>
      </c>
      <c r="T52" s="7">
        <f t="shared" si="3"/>
        <v>0</v>
      </c>
      <c r="U52" s="7">
        <f t="shared" si="3"/>
        <v>0</v>
      </c>
      <c r="V52" s="7">
        <f t="shared" si="3"/>
        <v>0</v>
      </c>
      <c r="W52" s="7">
        <f t="shared" si="3"/>
        <v>0</v>
      </c>
      <c r="X52" s="7">
        <f t="shared" si="3"/>
        <v>0</v>
      </c>
      <c r="Y52" s="7">
        <f t="shared" si="3"/>
        <v>0</v>
      </c>
      <c r="Z52" s="7">
        <f t="shared" si="3"/>
        <v>0</v>
      </c>
      <c r="AA52" s="7">
        <f t="shared" si="3"/>
        <v>0</v>
      </c>
      <c r="AB52" s="7">
        <f t="shared" si="3"/>
        <v>0</v>
      </c>
      <c r="AC52" s="7">
        <f t="shared" si="3"/>
        <v>0</v>
      </c>
      <c r="AD52" s="7">
        <f t="shared" si="3"/>
        <v>0</v>
      </c>
      <c r="AE52" s="7">
        <f t="shared" si="3"/>
        <v>0</v>
      </c>
      <c r="AF52" s="7">
        <f t="shared" si="3"/>
        <v>0</v>
      </c>
      <c r="AG52" s="7">
        <f t="shared" si="3"/>
        <v>0</v>
      </c>
      <c r="AH52" s="7">
        <f t="shared" si="3"/>
        <v>0</v>
      </c>
      <c r="AI52" s="7">
        <f t="shared" si="3"/>
        <v>0</v>
      </c>
      <c r="AJ52" s="7">
        <f t="shared" si="3"/>
        <v>0</v>
      </c>
      <c r="AK52" s="7">
        <f t="shared" si="3"/>
        <v>0</v>
      </c>
      <c r="AL52" s="7">
        <f t="shared" si="3"/>
        <v>0</v>
      </c>
      <c r="AM52" s="7">
        <f t="shared" si="3"/>
        <v>0</v>
      </c>
      <c r="AN52" s="7">
        <f t="shared" si="3"/>
        <v>0</v>
      </c>
      <c r="AO52" s="7">
        <f t="shared" si="3"/>
        <v>0</v>
      </c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2:57" x14ac:dyDescent="0.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2:57" ht="15" thickBot="1" x14ac:dyDescent="0.35">
      <c r="B54" s="7"/>
      <c r="C54" s="7" t="s">
        <v>190</v>
      </c>
      <c r="D54" s="7"/>
      <c r="E54" s="195" t="s">
        <v>149</v>
      </c>
      <c r="F54" s="122">
        <f>+F32</f>
        <v>42766</v>
      </c>
      <c r="G54" s="122">
        <f>+G32</f>
        <v>42794</v>
      </c>
      <c r="H54" s="122">
        <f t="shared" ref="H54:AO54" si="4">+H32</f>
        <v>42825</v>
      </c>
      <c r="I54" s="122">
        <f t="shared" si="4"/>
        <v>42855</v>
      </c>
      <c r="J54" s="122">
        <f t="shared" si="4"/>
        <v>42886</v>
      </c>
      <c r="K54" s="122">
        <f t="shared" si="4"/>
        <v>42916</v>
      </c>
      <c r="L54" s="122">
        <f t="shared" si="4"/>
        <v>42947</v>
      </c>
      <c r="M54" s="122">
        <f t="shared" si="4"/>
        <v>42978</v>
      </c>
      <c r="N54" s="122">
        <f t="shared" si="4"/>
        <v>43008</v>
      </c>
      <c r="O54" s="122">
        <f t="shared" si="4"/>
        <v>43039</v>
      </c>
      <c r="P54" s="122">
        <f t="shared" si="4"/>
        <v>43069</v>
      </c>
      <c r="Q54" s="122">
        <f t="shared" si="4"/>
        <v>43100</v>
      </c>
      <c r="R54" s="122">
        <f t="shared" si="4"/>
        <v>43131</v>
      </c>
      <c r="S54" s="122">
        <f t="shared" si="4"/>
        <v>43159</v>
      </c>
      <c r="T54" s="122">
        <f t="shared" si="4"/>
        <v>43190</v>
      </c>
      <c r="U54" s="122">
        <f t="shared" si="4"/>
        <v>43220</v>
      </c>
      <c r="V54" s="122">
        <f t="shared" si="4"/>
        <v>43251</v>
      </c>
      <c r="W54" s="122">
        <f t="shared" si="4"/>
        <v>43281</v>
      </c>
      <c r="X54" s="122">
        <f t="shared" si="4"/>
        <v>43312</v>
      </c>
      <c r="Y54" s="122">
        <f t="shared" si="4"/>
        <v>43343</v>
      </c>
      <c r="Z54" s="122">
        <f t="shared" si="4"/>
        <v>43373</v>
      </c>
      <c r="AA54" s="122">
        <f t="shared" si="4"/>
        <v>43404</v>
      </c>
      <c r="AB54" s="122">
        <f t="shared" si="4"/>
        <v>43434</v>
      </c>
      <c r="AC54" s="122">
        <f t="shared" si="4"/>
        <v>43465</v>
      </c>
      <c r="AD54" s="122">
        <f t="shared" si="4"/>
        <v>43496</v>
      </c>
      <c r="AE54" s="122">
        <f t="shared" si="4"/>
        <v>43524</v>
      </c>
      <c r="AF54" s="122">
        <f t="shared" si="4"/>
        <v>43555</v>
      </c>
      <c r="AG54" s="122">
        <f t="shared" si="4"/>
        <v>43585</v>
      </c>
      <c r="AH54" s="122">
        <f t="shared" si="4"/>
        <v>43616</v>
      </c>
      <c r="AI54" s="122">
        <f t="shared" si="4"/>
        <v>43646</v>
      </c>
      <c r="AJ54" s="122">
        <f t="shared" si="4"/>
        <v>43677</v>
      </c>
      <c r="AK54" s="122">
        <f t="shared" si="4"/>
        <v>43708</v>
      </c>
      <c r="AL54" s="122">
        <f t="shared" si="4"/>
        <v>43738</v>
      </c>
      <c r="AM54" s="122">
        <f t="shared" si="4"/>
        <v>43769</v>
      </c>
      <c r="AN54" s="122">
        <f t="shared" si="4"/>
        <v>43799</v>
      </c>
      <c r="AO54" s="122">
        <f t="shared" si="4"/>
        <v>43830</v>
      </c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2:57" x14ac:dyDescent="0.3">
      <c r="B55" s="7"/>
      <c r="C55" s="183" t="str">
        <f t="shared" ref="C55:D73" si="5">+C33</f>
        <v>Fabbricato 1</v>
      </c>
      <c r="D55" s="189" t="str">
        <f t="shared" si="5"/>
        <v>Fabbricati</v>
      </c>
      <c r="E55" s="192">
        <v>0.22</v>
      </c>
      <c r="F55" s="196">
        <f t="shared" ref="F55:AO55" si="6">+$E55*F10</f>
        <v>0</v>
      </c>
      <c r="G55" s="197">
        <f t="shared" si="6"/>
        <v>0</v>
      </c>
      <c r="H55" s="197">
        <f t="shared" si="6"/>
        <v>0</v>
      </c>
      <c r="I55" s="197">
        <f t="shared" si="6"/>
        <v>0</v>
      </c>
      <c r="J55" s="197">
        <f t="shared" si="6"/>
        <v>0</v>
      </c>
      <c r="K55" s="197">
        <f t="shared" si="6"/>
        <v>0</v>
      </c>
      <c r="L55" s="197">
        <f t="shared" si="6"/>
        <v>0</v>
      </c>
      <c r="M55" s="197">
        <f t="shared" si="6"/>
        <v>0</v>
      </c>
      <c r="N55" s="197">
        <f t="shared" si="6"/>
        <v>0</v>
      </c>
      <c r="O55" s="197">
        <f t="shared" si="6"/>
        <v>0</v>
      </c>
      <c r="P55" s="197">
        <f t="shared" si="6"/>
        <v>0</v>
      </c>
      <c r="Q55" s="197">
        <f t="shared" si="6"/>
        <v>0</v>
      </c>
      <c r="R55" s="197">
        <f t="shared" si="6"/>
        <v>0</v>
      </c>
      <c r="S55" s="197">
        <f t="shared" si="6"/>
        <v>0</v>
      </c>
      <c r="T55" s="197">
        <f t="shared" si="6"/>
        <v>0</v>
      </c>
      <c r="U55" s="197">
        <f t="shared" si="6"/>
        <v>0</v>
      </c>
      <c r="V55" s="197">
        <f t="shared" si="6"/>
        <v>0</v>
      </c>
      <c r="W55" s="197">
        <f t="shared" si="6"/>
        <v>0</v>
      </c>
      <c r="X55" s="197">
        <f t="shared" si="6"/>
        <v>0</v>
      </c>
      <c r="Y55" s="197">
        <f t="shared" si="6"/>
        <v>0</v>
      </c>
      <c r="Z55" s="197">
        <f t="shared" si="6"/>
        <v>0</v>
      </c>
      <c r="AA55" s="197">
        <f t="shared" si="6"/>
        <v>0</v>
      </c>
      <c r="AB55" s="197">
        <f t="shared" si="6"/>
        <v>0</v>
      </c>
      <c r="AC55" s="197">
        <f t="shared" si="6"/>
        <v>0</v>
      </c>
      <c r="AD55" s="197">
        <f t="shared" si="6"/>
        <v>0</v>
      </c>
      <c r="AE55" s="197">
        <f t="shared" si="6"/>
        <v>0</v>
      </c>
      <c r="AF55" s="197">
        <f t="shared" si="6"/>
        <v>0</v>
      </c>
      <c r="AG55" s="197">
        <f t="shared" si="6"/>
        <v>0</v>
      </c>
      <c r="AH55" s="197">
        <f t="shared" si="6"/>
        <v>0</v>
      </c>
      <c r="AI55" s="197">
        <f t="shared" si="6"/>
        <v>0</v>
      </c>
      <c r="AJ55" s="197">
        <f t="shared" si="6"/>
        <v>0</v>
      </c>
      <c r="AK55" s="197">
        <f t="shared" si="6"/>
        <v>0</v>
      </c>
      <c r="AL55" s="197">
        <f t="shared" si="6"/>
        <v>0</v>
      </c>
      <c r="AM55" s="197">
        <f t="shared" si="6"/>
        <v>0</v>
      </c>
      <c r="AN55" s="197">
        <f t="shared" si="6"/>
        <v>0</v>
      </c>
      <c r="AO55" s="198">
        <f t="shared" si="6"/>
        <v>0</v>
      </c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2:57" x14ac:dyDescent="0.3">
      <c r="B56" s="7"/>
      <c r="C56" s="185" t="str">
        <f t="shared" si="5"/>
        <v>Impianti 1</v>
      </c>
      <c r="D56" s="190" t="str">
        <f t="shared" si="5"/>
        <v>Impianti e Macchinari</v>
      </c>
      <c r="E56" s="193">
        <v>0.22</v>
      </c>
      <c r="F56" s="199">
        <f t="shared" ref="F56:AO56" si="7">+$E56*F11</f>
        <v>0</v>
      </c>
      <c r="G56" s="200">
        <f t="shared" si="7"/>
        <v>0</v>
      </c>
      <c r="H56" s="200">
        <f t="shared" si="7"/>
        <v>0</v>
      </c>
      <c r="I56" s="200">
        <f t="shared" si="7"/>
        <v>0</v>
      </c>
      <c r="J56" s="200">
        <f t="shared" si="7"/>
        <v>0</v>
      </c>
      <c r="K56" s="200">
        <f t="shared" si="7"/>
        <v>0</v>
      </c>
      <c r="L56" s="200">
        <f t="shared" si="7"/>
        <v>0</v>
      </c>
      <c r="M56" s="200">
        <f t="shared" si="7"/>
        <v>0</v>
      </c>
      <c r="N56" s="200">
        <f t="shared" si="7"/>
        <v>0</v>
      </c>
      <c r="O56" s="200">
        <f t="shared" si="7"/>
        <v>0</v>
      </c>
      <c r="P56" s="200">
        <f t="shared" si="7"/>
        <v>0</v>
      </c>
      <c r="Q56" s="200">
        <f t="shared" si="7"/>
        <v>0</v>
      </c>
      <c r="R56" s="200">
        <f t="shared" si="7"/>
        <v>0</v>
      </c>
      <c r="S56" s="200">
        <f t="shared" si="7"/>
        <v>0</v>
      </c>
      <c r="T56" s="200">
        <f t="shared" si="7"/>
        <v>0</v>
      </c>
      <c r="U56" s="200">
        <f t="shared" si="7"/>
        <v>0</v>
      </c>
      <c r="V56" s="200">
        <f t="shared" si="7"/>
        <v>0</v>
      </c>
      <c r="W56" s="200">
        <f t="shared" si="7"/>
        <v>0</v>
      </c>
      <c r="X56" s="200">
        <f t="shared" si="7"/>
        <v>0</v>
      </c>
      <c r="Y56" s="200">
        <f t="shared" si="7"/>
        <v>0</v>
      </c>
      <c r="Z56" s="200">
        <f t="shared" si="7"/>
        <v>0</v>
      </c>
      <c r="AA56" s="200">
        <f t="shared" si="7"/>
        <v>0</v>
      </c>
      <c r="AB56" s="200">
        <f t="shared" si="7"/>
        <v>0</v>
      </c>
      <c r="AC56" s="200">
        <f t="shared" si="7"/>
        <v>0</v>
      </c>
      <c r="AD56" s="200">
        <f t="shared" si="7"/>
        <v>0</v>
      </c>
      <c r="AE56" s="200">
        <f t="shared" si="7"/>
        <v>0</v>
      </c>
      <c r="AF56" s="200">
        <f t="shared" si="7"/>
        <v>0</v>
      </c>
      <c r="AG56" s="200">
        <f t="shared" si="7"/>
        <v>0</v>
      </c>
      <c r="AH56" s="200">
        <f t="shared" si="7"/>
        <v>0</v>
      </c>
      <c r="AI56" s="200">
        <f t="shared" si="7"/>
        <v>0</v>
      </c>
      <c r="AJ56" s="200">
        <f t="shared" si="7"/>
        <v>0</v>
      </c>
      <c r="AK56" s="200">
        <f t="shared" si="7"/>
        <v>0</v>
      </c>
      <c r="AL56" s="200">
        <f t="shared" si="7"/>
        <v>0</v>
      </c>
      <c r="AM56" s="200">
        <f t="shared" si="7"/>
        <v>0</v>
      </c>
      <c r="AN56" s="200">
        <f t="shared" si="7"/>
        <v>0</v>
      </c>
      <c r="AO56" s="201">
        <f t="shared" si="7"/>
        <v>0</v>
      </c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2:57" x14ac:dyDescent="0.3">
      <c r="B57" s="7"/>
      <c r="C57" s="185" t="str">
        <f t="shared" si="5"/>
        <v>Attrezzature 1</v>
      </c>
      <c r="D57" s="190" t="str">
        <f t="shared" si="5"/>
        <v>Attrezzature Industriali e Commerciali</v>
      </c>
      <c r="E57" s="193">
        <v>0.22</v>
      </c>
      <c r="F57" s="199">
        <f t="shared" ref="F57:AO57" si="8">+$E57*F12</f>
        <v>0</v>
      </c>
      <c r="G57" s="200">
        <f t="shared" si="8"/>
        <v>0</v>
      </c>
      <c r="H57" s="200">
        <f t="shared" si="8"/>
        <v>0</v>
      </c>
      <c r="I57" s="200">
        <f t="shared" si="8"/>
        <v>0</v>
      </c>
      <c r="J57" s="200">
        <f t="shared" si="8"/>
        <v>0</v>
      </c>
      <c r="K57" s="200">
        <f t="shared" si="8"/>
        <v>0</v>
      </c>
      <c r="L57" s="200">
        <f t="shared" si="8"/>
        <v>0</v>
      </c>
      <c r="M57" s="200">
        <f t="shared" si="8"/>
        <v>0</v>
      </c>
      <c r="N57" s="200">
        <f t="shared" si="8"/>
        <v>0</v>
      </c>
      <c r="O57" s="200">
        <f t="shared" si="8"/>
        <v>0</v>
      </c>
      <c r="P57" s="200">
        <f t="shared" si="8"/>
        <v>0</v>
      </c>
      <c r="Q57" s="200">
        <f t="shared" si="8"/>
        <v>0</v>
      </c>
      <c r="R57" s="200">
        <f t="shared" si="8"/>
        <v>0</v>
      </c>
      <c r="S57" s="200">
        <f t="shared" si="8"/>
        <v>0</v>
      </c>
      <c r="T57" s="200">
        <f t="shared" si="8"/>
        <v>0</v>
      </c>
      <c r="U57" s="200">
        <f t="shared" si="8"/>
        <v>0</v>
      </c>
      <c r="V57" s="200">
        <f t="shared" si="8"/>
        <v>0</v>
      </c>
      <c r="W57" s="200">
        <f t="shared" si="8"/>
        <v>0</v>
      </c>
      <c r="X57" s="200">
        <f t="shared" si="8"/>
        <v>0</v>
      </c>
      <c r="Y57" s="200">
        <f t="shared" si="8"/>
        <v>0</v>
      </c>
      <c r="Z57" s="200">
        <f t="shared" si="8"/>
        <v>0</v>
      </c>
      <c r="AA57" s="200">
        <f t="shared" si="8"/>
        <v>0</v>
      </c>
      <c r="AB57" s="200">
        <f t="shared" si="8"/>
        <v>0</v>
      </c>
      <c r="AC57" s="200">
        <f t="shared" si="8"/>
        <v>0</v>
      </c>
      <c r="AD57" s="200">
        <f t="shared" si="8"/>
        <v>0</v>
      </c>
      <c r="AE57" s="200">
        <f t="shared" si="8"/>
        <v>0</v>
      </c>
      <c r="AF57" s="200">
        <f t="shared" si="8"/>
        <v>0</v>
      </c>
      <c r="AG57" s="200">
        <f t="shared" si="8"/>
        <v>0</v>
      </c>
      <c r="AH57" s="200">
        <f t="shared" si="8"/>
        <v>0</v>
      </c>
      <c r="AI57" s="200">
        <f t="shared" si="8"/>
        <v>0</v>
      </c>
      <c r="AJ57" s="200">
        <f t="shared" si="8"/>
        <v>0</v>
      </c>
      <c r="AK57" s="200">
        <f t="shared" si="8"/>
        <v>0</v>
      </c>
      <c r="AL57" s="200">
        <f t="shared" si="8"/>
        <v>0</v>
      </c>
      <c r="AM57" s="200">
        <f t="shared" si="8"/>
        <v>0</v>
      </c>
      <c r="AN57" s="200">
        <f t="shared" si="8"/>
        <v>0</v>
      </c>
      <c r="AO57" s="201">
        <f t="shared" si="8"/>
        <v>0</v>
      </c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2:57" x14ac:dyDescent="0.3">
      <c r="B58" s="7"/>
      <c r="C58" s="185" t="str">
        <f t="shared" si="5"/>
        <v>Costi Impianto 1</v>
      </c>
      <c r="D58" s="190" t="str">
        <f t="shared" si="5"/>
        <v>Fabbricati</v>
      </c>
      <c r="E58" s="193">
        <v>0.22</v>
      </c>
      <c r="F58" s="199">
        <f t="shared" ref="F58:AO58" si="9">+$E58*F13</f>
        <v>0</v>
      </c>
      <c r="G58" s="200">
        <f t="shared" si="9"/>
        <v>0</v>
      </c>
      <c r="H58" s="200">
        <f t="shared" si="9"/>
        <v>0</v>
      </c>
      <c r="I58" s="200">
        <f t="shared" si="9"/>
        <v>0</v>
      </c>
      <c r="J58" s="200">
        <f t="shared" si="9"/>
        <v>0</v>
      </c>
      <c r="K58" s="200">
        <f t="shared" si="9"/>
        <v>0</v>
      </c>
      <c r="L58" s="200">
        <f t="shared" si="9"/>
        <v>0</v>
      </c>
      <c r="M58" s="200">
        <f t="shared" si="9"/>
        <v>0</v>
      </c>
      <c r="N58" s="200">
        <f t="shared" si="9"/>
        <v>0</v>
      </c>
      <c r="O58" s="200">
        <f t="shared" si="9"/>
        <v>0</v>
      </c>
      <c r="P58" s="200">
        <f t="shared" si="9"/>
        <v>0</v>
      </c>
      <c r="Q58" s="200">
        <f t="shared" si="9"/>
        <v>0</v>
      </c>
      <c r="R58" s="200">
        <f t="shared" si="9"/>
        <v>0</v>
      </c>
      <c r="S58" s="200">
        <f t="shared" si="9"/>
        <v>0</v>
      </c>
      <c r="T58" s="200">
        <f t="shared" si="9"/>
        <v>0</v>
      </c>
      <c r="U58" s="200">
        <f t="shared" si="9"/>
        <v>0</v>
      </c>
      <c r="V58" s="200">
        <f t="shared" si="9"/>
        <v>0</v>
      </c>
      <c r="W58" s="200">
        <f t="shared" si="9"/>
        <v>0</v>
      </c>
      <c r="X58" s="200">
        <f t="shared" si="9"/>
        <v>0</v>
      </c>
      <c r="Y58" s="200">
        <f t="shared" si="9"/>
        <v>0</v>
      </c>
      <c r="Z58" s="200">
        <f t="shared" si="9"/>
        <v>0</v>
      </c>
      <c r="AA58" s="200">
        <f t="shared" si="9"/>
        <v>0</v>
      </c>
      <c r="AB58" s="200">
        <f t="shared" si="9"/>
        <v>0</v>
      </c>
      <c r="AC58" s="200">
        <f t="shared" si="9"/>
        <v>0</v>
      </c>
      <c r="AD58" s="200">
        <f t="shared" si="9"/>
        <v>0</v>
      </c>
      <c r="AE58" s="200">
        <f t="shared" si="9"/>
        <v>0</v>
      </c>
      <c r="AF58" s="200">
        <f t="shared" si="9"/>
        <v>0</v>
      </c>
      <c r="AG58" s="200">
        <f t="shared" si="9"/>
        <v>0</v>
      </c>
      <c r="AH58" s="200">
        <f t="shared" si="9"/>
        <v>0</v>
      </c>
      <c r="AI58" s="200">
        <f t="shared" si="9"/>
        <v>0</v>
      </c>
      <c r="AJ58" s="200">
        <f t="shared" si="9"/>
        <v>0</v>
      </c>
      <c r="AK58" s="200">
        <f t="shared" si="9"/>
        <v>0</v>
      </c>
      <c r="AL58" s="200">
        <f t="shared" si="9"/>
        <v>0</v>
      </c>
      <c r="AM58" s="200">
        <f t="shared" si="9"/>
        <v>0</v>
      </c>
      <c r="AN58" s="200">
        <f t="shared" si="9"/>
        <v>0</v>
      </c>
      <c r="AO58" s="201">
        <f t="shared" si="9"/>
        <v>0</v>
      </c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2:57" x14ac:dyDescent="0.3">
      <c r="B59" s="7"/>
      <c r="C59" s="185" t="str">
        <f t="shared" si="5"/>
        <v>Brevetti</v>
      </c>
      <c r="D59" s="190" t="str">
        <f t="shared" si="5"/>
        <v>Fabbricati</v>
      </c>
      <c r="E59" s="193">
        <v>0.22</v>
      </c>
      <c r="F59" s="199">
        <f t="shared" ref="F59:AO59" si="10">+$E59*F14</f>
        <v>0</v>
      </c>
      <c r="G59" s="200">
        <f t="shared" si="10"/>
        <v>0</v>
      </c>
      <c r="H59" s="200">
        <f t="shared" si="10"/>
        <v>0</v>
      </c>
      <c r="I59" s="200">
        <f t="shared" si="10"/>
        <v>0</v>
      </c>
      <c r="J59" s="200">
        <f t="shared" si="10"/>
        <v>0</v>
      </c>
      <c r="K59" s="200">
        <f t="shared" si="10"/>
        <v>0</v>
      </c>
      <c r="L59" s="200">
        <f t="shared" si="10"/>
        <v>0</v>
      </c>
      <c r="M59" s="200">
        <f t="shared" si="10"/>
        <v>0</v>
      </c>
      <c r="N59" s="200">
        <f t="shared" si="10"/>
        <v>0</v>
      </c>
      <c r="O59" s="200">
        <f t="shared" si="10"/>
        <v>0</v>
      </c>
      <c r="P59" s="200">
        <f t="shared" si="10"/>
        <v>0</v>
      </c>
      <c r="Q59" s="200">
        <f t="shared" si="10"/>
        <v>0</v>
      </c>
      <c r="R59" s="200">
        <f t="shared" si="10"/>
        <v>0</v>
      </c>
      <c r="S59" s="200">
        <f t="shared" si="10"/>
        <v>0</v>
      </c>
      <c r="T59" s="200">
        <f t="shared" si="10"/>
        <v>0</v>
      </c>
      <c r="U59" s="200">
        <f t="shared" si="10"/>
        <v>0</v>
      </c>
      <c r="V59" s="200">
        <f t="shared" si="10"/>
        <v>0</v>
      </c>
      <c r="W59" s="200">
        <f t="shared" si="10"/>
        <v>0</v>
      </c>
      <c r="X59" s="200">
        <f t="shared" si="10"/>
        <v>0</v>
      </c>
      <c r="Y59" s="200">
        <f t="shared" si="10"/>
        <v>0</v>
      </c>
      <c r="Z59" s="200">
        <f t="shared" si="10"/>
        <v>0</v>
      </c>
      <c r="AA59" s="200">
        <f t="shared" si="10"/>
        <v>0</v>
      </c>
      <c r="AB59" s="200">
        <f t="shared" si="10"/>
        <v>0</v>
      </c>
      <c r="AC59" s="200">
        <f t="shared" si="10"/>
        <v>0</v>
      </c>
      <c r="AD59" s="200">
        <f t="shared" si="10"/>
        <v>0</v>
      </c>
      <c r="AE59" s="200">
        <f t="shared" si="10"/>
        <v>0</v>
      </c>
      <c r="AF59" s="200">
        <f t="shared" si="10"/>
        <v>0</v>
      </c>
      <c r="AG59" s="200">
        <f t="shared" si="10"/>
        <v>0</v>
      </c>
      <c r="AH59" s="200">
        <f t="shared" si="10"/>
        <v>0</v>
      </c>
      <c r="AI59" s="200">
        <f t="shared" si="10"/>
        <v>0</v>
      </c>
      <c r="AJ59" s="200">
        <f t="shared" si="10"/>
        <v>0</v>
      </c>
      <c r="AK59" s="200">
        <f t="shared" si="10"/>
        <v>0</v>
      </c>
      <c r="AL59" s="200">
        <f t="shared" si="10"/>
        <v>0</v>
      </c>
      <c r="AM59" s="200">
        <f t="shared" si="10"/>
        <v>0</v>
      </c>
      <c r="AN59" s="200">
        <f t="shared" si="10"/>
        <v>0</v>
      </c>
      <c r="AO59" s="201">
        <f t="shared" si="10"/>
        <v>0</v>
      </c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2:57" x14ac:dyDescent="0.3">
      <c r="B60" s="7"/>
      <c r="C60" s="185" t="str">
        <f t="shared" si="5"/>
        <v>Fabbricato 2</v>
      </c>
      <c r="D60" s="190" t="str">
        <f t="shared" si="5"/>
        <v>Fabbricati</v>
      </c>
      <c r="E60" s="193">
        <v>0.22</v>
      </c>
      <c r="F60" s="199">
        <f t="shared" ref="F60:AO60" si="11">+$E60*F15</f>
        <v>0</v>
      </c>
      <c r="G60" s="200">
        <f t="shared" si="11"/>
        <v>0</v>
      </c>
      <c r="H60" s="200">
        <f t="shared" si="11"/>
        <v>0</v>
      </c>
      <c r="I60" s="200">
        <f t="shared" si="11"/>
        <v>0</v>
      </c>
      <c r="J60" s="200">
        <f t="shared" si="11"/>
        <v>0</v>
      </c>
      <c r="K60" s="200">
        <f t="shared" si="11"/>
        <v>0</v>
      </c>
      <c r="L60" s="200">
        <f t="shared" si="11"/>
        <v>0</v>
      </c>
      <c r="M60" s="200">
        <f t="shared" si="11"/>
        <v>0</v>
      </c>
      <c r="N60" s="200">
        <f t="shared" si="11"/>
        <v>0</v>
      </c>
      <c r="O60" s="200">
        <f t="shared" si="11"/>
        <v>0</v>
      </c>
      <c r="P60" s="200">
        <f t="shared" si="11"/>
        <v>0</v>
      </c>
      <c r="Q60" s="200">
        <f t="shared" si="11"/>
        <v>0</v>
      </c>
      <c r="R60" s="200">
        <f t="shared" si="11"/>
        <v>0</v>
      </c>
      <c r="S60" s="200">
        <f t="shared" si="11"/>
        <v>0</v>
      </c>
      <c r="T60" s="200">
        <f t="shared" si="11"/>
        <v>0</v>
      </c>
      <c r="U60" s="200">
        <f t="shared" si="11"/>
        <v>0</v>
      </c>
      <c r="V60" s="200">
        <f t="shared" si="11"/>
        <v>0</v>
      </c>
      <c r="W60" s="200">
        <f t="shared" si="11"/>
        <v>0</v>
      </c>
      <c r="X60" s="200">
        <f t="shared" si="11"/>
        <v>0</v>
      </c>
      <c r="Y60" s="200">
        <f t="shared" si="11"/>
        <v>0</v>
      </c>
      <c r="Z60" s="200">
        <f t="shared" si="11"/>
        <v>0</v>
      </c>
      <c r="AA60" s="200">
        <f t="shared" si="11"/>
        <v>0</v>
      </c>
      <c r="AB60" s="200">
        <f t="shared" si="11"/>
        <v>0</v>
      </c>
      <c r="AC60" s="200">
        <f t="shared" si="11"/>
        <v>0</v>
      </c>
      <c r="AD60" s="200">
        <f t="shared" si="11"/>
        <v>0</v>
      </c>
      <c r="AE60" s="200">
        <f t="shared" si="11"/>
        <v>0</v>
      </c>
      <c r="AF60" s="200">
        <f t="shared" si="11"/>
        <v>0</v>
      </c>
      <c r="AG60" s="200">
        <f t="shared" si="11"/>
        <v>0</v>
      </c>
      <c r="AH60" s="200">
        <f t="shared" si="11"/>
        <v>0</v>
      </c>
      <c r="AI60" s="200">
        <f t="shared" si="11"/>
        <v>0</v>
      </c>
      <c r="AJ60" s="200">
        <f t="shared" si="11"/>
        <v>0</v>
      </c>
      <c r="AK60" s="200">
        <f t="shared" si="11"/>
        <v>0</v>
      </c>
      <c r="AL60" s="200">
        <f t="shared" si="11"/>
        <v>0</v>
      </c>
      <c r="AM60" s="200">
        <f t="shared" si="11"/>
        <v>0</v>
      </c>
      <c r="AN60" s="200">
        <f t="shared" si="11"/>
        <v>0</v>
      </c>
      <c r="AO60" s="201">
        <f t="shared" si="11"/>
        <v>0</v>
      </c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2:57" x14ac:dyDescent="0.3">
      <c r="B61" s="7"/>
      <c r="C61" s="185" t="str">
        <f t="shared" si="5"/>
        <v/>
      </c>
      <c r="D61" s="190" t="str">
        <f t="shared" si="5"/>
        <v/>
      </c>
      <c r="E61" s="193">
        <v>0.22</v>
      </c>
      <c r="F61" s="199">
        <f t="shared" ref="F61:AO61" si="12">+$E61*F16</f>
        <v>0</v>
      </c>
      <c r="G61" s="200">
        <f t="shared" si="12"/>
        <v>0</v>
      </c>
      <c r="H61" s="200">
        <f t="shared" si="12"/>
        <v>0</v>
      </c>
      <c r="I61" s="200">
        <f t="shared" si="12"/>
        <v>0</v>
      </c>
      <c r="J61" s="200">
        <f t="shared" si="12"/>
        <v>0</v>
      </c>
      <c r="K61" s="200">
        <f t="shared" si="12"/>
        <v>0</v>
      </c>
      <c r="L61" s="200">
        <f t="shared" si="12"/>
        <v>0</v>
      </c>
      <c r="M61" s="200">
        <f t="shared" si="12"/>
        <v>0</v>
      </c>
      <c r="N61" s="200">
        <f t="shared" si="12"/>
        <v>0</v>
      </c>
      <c r="O61" s="200">
        <f t="shared" si="12"/>
        <v>0</v>
      </c>
      <c r="P61" s="200">
        <f t="shared" si="12"/>
        <v>0</v>
      </c>
      <c r="Q61" s="200">
        <f t="shared" si="12"/>
        <v>0</v>
      </c>
      <c r="R61" s="200">
        <f t="shared" si="12"/>
        <v>0</v>
      </c>
      <c r="S61" s="200">
        <f t="shared" si="12"/>
        <v>0</v>
      </c>
      <c r="T61" s="200">
        <f t="shared" si="12"/>
        <v>0</v>
      </c>
      <c r="U61" s="200">
        <f t="shared" si="12"/>
        <v>0</v>
      </c>
      <c r="V61" s="200">
        <f t="shared" si="12"/>
        <v>0</v>
      </c>
      <c r="W61" s="200">
        <f t="shared" si="12"/>
        <v>0</v>
      </c>
      <c r="X61" s="200">
        <f t="shared" si="12"/>
        <v>0</v>
      </c>
      <c r="Y61" s="200">
        <f t="shared" si="12"/>
        <v>0</v>
      </c>
      <c r="Z61" s="200">
        <f t="shared" si="12"/>
        <v>0</v>
      </c>
      <c r="AA61" s="200">
        <f t="shared" si="12"/>
        <v>0</v>
      </c>
      <c r="AB61" s="200">
        <f t="shared" si="12"/>
        <v>0</v>
      </c>
      <c r="AC61" s="200">
        <f t="shared" si="12"/>
        <v>0</v>
      </c>
      <c r="AD61" s="200">
        <f t="shared" si="12"/>
        <v>0</v>
      </c>
      <c r="AE61" s="200">
        <f t="shared" si="12"/>
        <v>0</v>
      </c>
      <c r="AF61" s="200">
        <f t="shared" si="12"/>
        <v>0</v>
      </c>
      <c r="AG61" s="200">
        <f t="shared" si="12"/>
        <v>0</v>
      </c>
      <c r="AH61" s="200">
        <f t="shared" si="12"/>
        <v>0</v>
      </c>
      <c r="AI61" s="200">
        <f t="shared" si="12"/>
        <v>0</v>
      </c>
      <c r="AJ61" s="200">
        <f t="shared" si="12"/>
        <v>0</v>
      </c>
      <c r="AK61" s="200">
        <f t="shared" si="12"/>
        <v>0</v>
      </c>
      <c r="AL61" s="200">
        <f t="shared" si="12"/>
        <v>0</v>
      </c>
      <c r="AM61" s="200">
        <f t="shared" si="12"/>
        <v>0</v>
      </c>
      <c r="AN61" s="200">
        <f t="shared" si="12"/>
        <v>0</v>
      </c>
      <c r="AO61" s="201">
        <f t="shared" si="12"/>
        <v>0</v>
      </c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2:57" x14ac:dyDescent="0.3">
      <c r="B62" s="7"/>
      <c r="C62" s="185" t="str">
        <f t="shared" si="5"/>
        <v/>
      </c>
      <c r="D62" s="190" t="str">
        <f t="shared" si="5"/>
        <v/>
      </c>
      <c r="E62" s="193">
        <v>0.22</v>
      </c>
      <c r="F62" s="199">
        <f t="shared" ref="F62:AO62" si="13">+$E62*F17</f>
        <v>0</v>
      </c>
      <c r="G62" s="200">
        <f t="shared" si="13"/>
        <v>0</v>
      </c>
      <c r="H62" s="200">
        <f t="shared" si="13"/>
        <v>0</v>
      </c>
      <c r="I62" s="200">
        <f t="shared" si="13"/>
        <v>0</v>
      </c>
      <c r="J62" s="200">
        <f t="shared" si="13"/>
        <v>0</v>
      </c>
      <c r="K62" s="200">
        <f t="shared" si="13"/>
        <v>0</v>
      </c>
      <c r="L62" s="200">
        <f t="shared" si="13"/>
        <v>0</v>
      </c>
      <c r="M62" s="200">
        <f t="shared" si="13"/>
        <v>0</v>
      </c>
      <c r="N62" s="200">
        <f t="shared" si="13"/>
        <v>0</v>
      </c>
      <c r="O62" s="200">
        <f t="shared" si="13"/>
        <v>0</v>
      </c>
      <c r="P62" s="200">
        <f t="shared" si="13"/>
        <v>0</v>
      </c>
      <c r="Q62" s="200">
        <f t="shared" si="13"/>
        <v>0</v>
      </c>
      <c r="R62" s="200">
        <f t="shared" si="13"/>
        <v>0</v>
      </c>
      <c r="S62" s="200">
        <f t="shared" si="13"/>
        <v>0</v>
      </c>
      <c r="T62" s="200">
        <f t="shared" si="13"/>
        <v>0</v>
      </c>
      <c r="U62" s="200">
        <f t="shared" si="13"/>
        <v>0</v>
      </c>
      <c r="V62" s="200">
        <f t="shared" si="13"/>
        <v>0</v>
      </c>
      <c r="W62" s="200">
        <f t="shared" si="13"/>
        <v>0</v>
      </c>
      <c r="X62" s="200">
        <f t="shared" si="13"/>
        <v>0</v>
      </c>
      <c r="Y62" s="200">
        <f t="shared" si="13"/>
        <v>0</v>
      </c>
      <c r="Z62" s="200">
        <f t="shared" si="13"/>
        <v>0</v>
      </c>
      <c r="AA62" s="200">
        <f t="shared" si="13"/>
        <v>0</v>
      </c>
      <c r="AB62" s="200">
        <f t="shared" si="13"/>
        <v>0</v>
      </c>
      <c r="AC62" s="200">
        <f t="shared" si="13"/>
        <v>0</v>
      </c>
      <c r="AD62" s="200">
        <f t="shared" si="13"/>
        <v>0</v>
      </c>
      <c r="AE62" s="200">
        <f t="shared" si="13"/>
        <v>0</v>
      </c>
      <c r="AF62" s="200">
        <f t="shared" si="13"/>
        <v>0</v>
      </c>
      <c r="AG62" s="200">
        <f t="shared" si="13"/>
        <v>0</v>
      </c>
      <c r="AH62" s="200">
        <f t="shared" si="13"/>
        <v>0</v>
      </c>
      <c r="AI62" s="200">
        <f t="shared" si="13"/>
        <v>0</v>
      </c>
      <c r="AJ62" s="200">
        <f t="shared" si="13"/>
        <v>0</v>
      </c>
      <c r="AK62" s="200">
        <f t="shared" si="13"/>
        <v>0</v>
      </c>
      <c r="AL62" s="200">
        <f t="shared" si="13"/>
        <v>0</v>
      </c>
      <c r="AM62" s="200">
        <f t="shared" si="13"/>
        <v>0</v>
      </c>
      <c r="AN62" s="200">
        <f t="shared" si="13"/>
        <v>0</v>
      </c>
      <c r="AO62" s="201">
        <f t="shared" si="13"/>
        <v>0</v>
      </c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2:57" x14ac:dyDescent="0.3">
      <c r="B63" s="7"/>
      <c r="C63" s="185" t="str">
        <f t="shared" si="5"/>
        <v/>
      </c>
      <c r="D63" s="190" t="str">
        <f t="shared" si="5"/>
        <v/>
      </c>
      <c r="E63" s="193">
        <v>0.22</v>
      </c>
      <c r="F63" s="199">
        <f t="shared" ref="F63:AO63" si="14">+$E63*F18</f>
        <v>0</v>
      </c>
      <c r="G63" s="200">
        <f t="shared" si="14"/>
        <v>0</v>
      </c>
      <c r="H63" s="200">
        <f t="shared" si="14"/>
        <v>0</v>
      </c>
      <c r="I63" s="200">
        <f t="shared" si="14"/>
        <v>0</v>
      </c>
      <c r="J63" s="200">
        <f t="shared" si="14"/>
        <v>0</v>
      </c>
      <c r="K63" s="200">
        <f t="shared" si="14"/>
        <v>0</v>
      </c>
      <c r="L63" s="200">
        <f t="shared" si="14"/>
        <v>0</v>
      </c>
      <c r="M63" s="200">
        <f t="shared" si="14"/>
        <v>0</v>
      </c>
      <c r="N63" s="200">
        <f t="shared" si="14"/>
        <v>0</v>
      </c>
      <c r="O63" s="200">
        <f t="shared" si="14"/>
        <v>0</v>
      </c>
      <c r="P63" s="200">
        <f t="shared" si="14"/>
        <v>0</v>
      </c>
      <c r="Q63" s="200">
        <f t="shared" si="14"/>
        <v>0</v>
      </c>
      <c r="R63" s="200">
        <f t="shared" si="14"/>
        <v>0</v>
      </c>
      <c r="S63" s="200">
        <f t="shared" si="14"/>
        <v>0</v>
      </c>
      <c r="T63" s="200">
        <f t="shared" si="14"/>
        <v>0</v>
      </c>
      <c r="U63" s="200">
        <f t="shared" si="14"/>
        <v>0</v>
      </c>
      <c r="V63" s="200">
        <f t="shared" si="14"/>
        <v>0</v>
      </c>
      <c r="W63" s="200">
        <f t="shared" si="14"/>
        <v>0</v>
      </c>
      <c r="X63" s="200">
        <f t="shared" si="14"/>
        <v>0</v>
      </c>
      <c r="Y63" s="200">
        <f t="shared" si="14"/>
        <v>0</v>
      </c>
      <c r="Z63" s="200">
        <f t="shared" si="14"/>
        <v>0</v>
      </c>
      <c r="AA63" s="200">
        <f t="shared" si="14"/>
        <v>0</v>
      </c>
      <c r="AB63" s="200">
        <f t="shared" si="14"/>
        <v>0</v>
      </c>
      <c r="AC63" s="200">
        <f t="shared" si="14"/>
        <v>0</v>
      </c>
      <c r="AD63" s="200">
        <f t="shared" si="14"/>
        <v>0</v>
      </c>
      <c r="AE63" s="200">
        <f t="shared" si="14"/>
        <v>0</v>
      </c>
      <c r="AF63" s="200">
        <f t="shared" si="14"/>
        <v>0</v>
      </c>
      <c r="AG63" s="200">
        <f t="shared" si="14"/>
        <v>0</v>
      </c>
      <c r="AH63" s="200">
        <f t="shared" si="14"/>
        <v>0</v>
      </c>
      <c r="AI63" s="200">
        <f t="shared" si="14"/>
        <v>0</v>
      </c>
      <c r="AJ63" s="200">
        <f t="shared" si="14"/>
        <v>0</v>
      </c>
      <c r="AK63" s="200">
        <f t="shared" si="14"/>
        <v>0</v>
      </c>
      <c r="AL63" s="200">
        <f t="shared" si="14"/>
        <v>0</v>
      </c>
      <c r="AM63" s="200">
        <f t="shared" si="14"/>
        <v>0</v>
      </c>
      <c r="AN63" s="200">
        <f t="shared" si="14"/>
        <v>0</v>
      </c>
      <c r="AO63" s="201">
        <f t="shared" si="14"/>
        <v>0</v>
      </c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2:57" x14ac:dyDescent="0.3">
      <c r="B64" s="7"/>
      <c r="C64" s="185" t="str">
        <f t="shared" si="5"/>
        <v/>
      </c>
      <c r="D64" s="190" t="str">
        <f t="shared" si="5"/>
        <v/>
      </c>
      <c r="E64" s="193">
        <v>0.22</v>
      </c>
      <c r="F64" s="199">
        <f t="shared" ref="F64:AO64" si="15">+$E64*F19</f>
        <v>0</v>
      </c>
      <c r="G64" s="200">
        <f t="shared" si="15"/>
        <v>0</v>
      </c>
      <c r="H64" s="200">
        <f t="shared" si="15"/>
        <v>0</v>
      </c>
      <c r="I64" s="200">
        <f t="shared" si="15"/>
        <v>0</v>
      </c>
      <c r="J64" s="200">
        <f t="shared" si="15"/>
        <v>0</v>
      </c>
      <c r="K64" s="200">
        <f t="shared" si="15"/>
        <v>0</v>
      </c>
      <c r="L64" s="200">
        <f t="shared" si="15"/>
        <v>0</v>
      </c>
      <c r="M64" s="200">
        <f t="shared" si="15"/>
        <v>0</v>
      </c>
      <c r="N64" s="200">
        <f t="shared" si="15"/>
        <v>0</v>
      </c>
      <c r="O64" s="200">
        <f t="shared" si="15"/>
        <v>0</v>
      </c>
      <c r="P64" s="200">
        <f t="shared" si="15"/>
        <v>0</v>
      </c>
      <c r="Q64" s="200">
        <f t="shared" si="15"/>
        <v>0</v>
      </c>
      <c r="R64" s="200">
        <f t="shared" si="15"/>
        <v>0</v>
      </c>
      <c r="S64" s="200">
        <f t="shared" si="15"/>
        <v>0</v>
      </c>
      <c r="T64" s="200">
        <f t="shared" si="15"/>
        <v>0</v>
      </c>
      <c r="U64" s="200">
        <f t="shared" si="15"/>
        <v>0</v>
      </c>
      <c r="V64" s="200">
        <f t="shared" si="15"/>
        <v>0</v>
      </c>
      <c r="W64" s="200">
        <f t="shared" si="15"/>
        <v>0</v>
      </c>
      <c r="X64" s="200">
        <f t="shared" si="15"/>
        <v>0</v>
      </c>
      <c r="Y64" s="200">
        <f t="shared" si="15"/>
        <v>0</v>
      </c>
      <c r="Z64" s="200">
        <f t="shared" si="15"/>
        <v>0</v>
      </c>
      <c r="AA64" s="200">
        <f t="shared" si="15"/>
        <v>0</v>
      </c>
      <c r="AB64" s="200">
        <f t="shared" si="15"/>
        <v>0</v>
      </c>
      <c r="AC64" s="200">
        <f t="shared" si="15"/>
        <v>0</v>
      </c>
      <c r="AD64" s="200">
        <f t="shared" si="15"/>
        <v>0</v>
      </c>
      <c r="AE64" s="200">
        <f t="shared" si="15"/>
        <v>0</v>
      </c>
      <c r="AF64" s="200">
        <f t="shared" si="15"/>
        <v>0</v>
      </c>
      <c r="AG64" s="200">
        <f t="shared" si="15"/>
        <v>0</v>
      </c>
      <c r="AH64" s="200">
        <f t="shared" si="15"/>
        <v>0</v>
      </c>
      <c r="AI64" s="200">
        <f t="shared" si="15"/>
        <v>0</v>
      </c>
      <c r="AJ64" s="200">
        <f t="shared" si="15"/>
        <v>0</v>
      </c>
      <c r="AK64" s="200">
        <f t="shared" si="15"/>
        <v>0</v>
      </c>
      <c r="AL64" s="200">
        <f t="shared" si="15"/>
        <v>0</v>
      </c>
      <c r="AM64" s="200">
        <f t="shared" si="15"/>
        <v>0</v>
      </c>
      <c r="AN64" s="200">
        <f t="shared" si="15"/>
        <v>0</v>
      </c>
      <c r="AO64" s="201">
        <f t="shared" si="15"/>
        <v>0</v>
      </c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2:57" x14ac:dyDescent="0.3">
      <c r="B65" s="7"/>
      <c r="C65" s="185" t="str">
        <f t="shared" si="5"/>
        <v/>
      </c>
      <c r="D65" s="190" t="str">
        <f t="shared" si="5"/>
        <v/>
      </c>
      <c r="E65" s="193">
        <v>0.22</v>
      </c>
      <c r="F65" s="199">
        <f t="shared" ref="F65:AO65" si="16">+$E65*F20</f>
        <v>0</v>
      </c>
      <c r="G65" s="200">
        <f t="shared" si="16"/>
        <v>0</v>
      </c>
      <c r="H65" s="200">
        <f t="shared" si="16"/>
        <v>0</v>
      </c>
      <c r="I65" s="200">
        <f t="shared" si="16"/>
        <v>0</v>
      </c>
      <c r="J65" s="200">
        <f t="shared" si="16"/>
        <v>0</v>
      </c>
      <c r="K65" s="200">
        <f t="shared" si="16"/>
        <v>0</v>
      </c>
      <c r="L65" s="200">
        <f t="shared" si="16"/>
        <v>0</v>
      </c>
      <c r="M65" s="200">
        <f t="shared" si="16"/>
        <v>0</v>
      </c>
      <c r="N65" s="200">
        <f t="shared" si="16"/>
        <v>0</v>
      </c>
      <c r="O65" s="200">
        <f t="shared" si="16"/>
        <v>0</v>
      </c>
      <c r="P65" s="200">
        <f t="shared" si="16"/>
        <v>0</v>
      </c>
      <c r="Q65" s="200">
        <f t="shared" si="16"/>
        <v>0</v>
      </c>
      <c r="R65" s="200">
        <f t="shared" si="16"/>
        <v>0</v>
      </c>
      <c r="S65" s="200">
        <f t="shared" si="16"/>
        <v>0</v>
      </c>
      <c r="T65" s="200">
        <f t="shared" si="16"/>
        <v>0</v>
      </c>
      <c r="U65" s="200">
        <f t="shared" si="16"/>
        <v>0</v>
      </c>
      <c r="V65" s="200">
        <f t="shared" si="16"/>
        <v>0</v>
      </c>
      <c r="W65" s="200">
        <f t="shared" si="16"/>
        <v>0</v>
      </c>
      <c r="X65" s="200">
        <f t="shared" si="16"/>
        <v>0</v>
      </c>
      <c r="Y65" s="200">
        <f t="shared" si="16"/>
        <v>0</v>
      </c>
      <c r="Z65" s="200">
        <f t="shared" si="16"/>
        <v>0</v>
      </c>
      <c r="AA65" s="200">
        <f t="shared" si="16"/>
        <v>0</v>
      </c>
      <c r="AB65" s="200">
        <f t="shared" si="16"/>
        <v>0</v>
      </c>
      <c r="AC65" s="200">
        <f t="shared" si="16"/>
        <v>0</v>
      </c>
      <c r="AD65" s="200">
        <f t="shared" si="16"/>
        <v>0</v>
      </c>
      <c r="AE65" s="200">
        <f t="shared" si="16"/>
        <v>0</v>
      </c>
      <c r="AF65" s="200">
        <f t="shared" si="16"/>
        <v>0</v>
      </c>
      <c r="AG65" s="200">
        <f t="shared" si="16"/>
        <v>0</v>
      </c>
      <c r="AH65" s="200">
        <f t="shared" si="16"/>
        <v>0</v>
      </c>
      <c r="AI65" s="200">
        <f t="shared" si="16"/>
        <v>0</v>
      </c>
      <c r="AJ65" s="200">
        <f t="shared" si="16"/>
        <v>0</v>
      </c>
      <c r="AK65" s="200">
        <f t="shared" si="16"/>
        <v>0</v>
      </c>
      <c r="AL65" s="200">
        <f t="shared" si="16"/>
        <v>0</v>
      </c>
      <c r="AM65" s="200">
        <f t="shared" si="16"/>
        <v>0</v>
      </c>
      <c r="AN65" s="200">
        <f t="shared" si="16"/>
        <v>0</v>
      </c>
      <c r="AO65" s="201">
        <f t="shared" si="16"/>
        <v>0</v>
      </c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2:57" x14ac:dyDescent="0.3">
      <c r="B66" s="7"/>
      <c r="C66" s="185" t="str">
        <f t="shared" si="5"/>
        <v/>
      </c>
      <c r="D66" s="190" t="str">
        <f t="shared" si="5"/>
        <v/>
      </c>
      <c r="E66" s="193">
        <v>0.22</v>
      </c>
      <c r="F66" s="199">
        <f t="shared" ref="F66:AO66" si="17">+$E66*F21</f>
        <v>0</v>
      </c>
      <c r="G66" s="200">
        <f t="shared" si="17"/>
        <v>0</v>
      </c>
      <c r="H66" s="200">
        <f t="shared" si="17"/>
        <v>0</v>
      </c>
      <c r="I66" s="200">
        <f t="shared" si="17"/>
        <v>0</v>
      </c>
      <c r="J66" s="200">
        <f t="shared" si="17"/>
        <v>0</v>
      </c>
      <c r="K66" s="200">
        <f t="shared" si="17"/>
        <v>0</v>
      </c>
      <c r="L66" s="200">
        <f t="shared" si="17"/>
        <v>0</v>
      </c>
      <c r="M66" s="200">
        <f t="shared" si="17"/>
        <v>0</v>
      </c>
      <c r="N66" s="200">
        <f t="shared" si="17"/>
        <v>0</v>
      </c>
      <c r="O66" s="200">
        <f t="shared" si="17"/>
        <v>0</v>
      </c>
      <c r="P66" s="200">
        <f t="shared" si="17"/>
        <v>0</v>
      </c>
      <c r="Q66" s="200">
        <f t="shared" si="17"/>
        <v>0</v>
      </c>
      <c r="R66" s="200">
        <f t="shared" si="17"/>
        <v>0</v>
      </c>
      <c r="S66" s="200">
        <f t="shared" si="17"/>
        <v>0</v>
      </c>
      <c r="T66" s="200">
        <f t="shared" si="17"/>
        <v>0</v>
      </c>
      <c r="U66" s="200">
        <f t="shared" si="17"/>
        <v>0</v>
      </c>
      <c r="V66" s="200">
        <f t="shared" si="17"/>
        <v>0</v>
      </c>
      <c r="W66" s="200">
        <f t="shared" si="17"/>
        <v>0</v>
      </c>
      <c r="X66" s="200">
        <f t="shared" si="17"/>
        <v>0</v>
      </c>
      <c r="Y66" s="200">
        <f t="shared" si="17"/>
        <v>0</v>
      </c>
      <c r="Z66" s="200">
        <f t="shared" si="17"/>
        <v>0</v>
      </c>
      <c r="AA66" s="200">
        <f t="shared" si="17"/>
        <v>0</v>
      </c>
      <c r="AB66" s="200">
        <f t="shared" si="17"/>
        <v>0</v>
      </c>
      <c r="AC66" s="200">
        <f t="shared" si="17"/>
        <v>0</v>
      </c>
      <c r="AD66" s="200">
        <f t="shared" si="17"/>
        <v>0</v>
      </c>
      <c r="AE66" s="200">
        <f t="shared" si="17"/>
        <v>0</v>
      </c>
      <c r="AF66" s="200">
        <f t="shared" si="17"/>
        <v>0</v>
      </c>
      <c r="AG66" s="200">
        <f t="shared" si="17"/>
        <v>0</v>
      </c>
      <c r="AH66" s="200">
        <f t="shared" si="17"/>
        <v>0</v>
      </c>
      <c r="AI66" s="200">
        <f t="shared" si="17"/>
        <v>0</v>
      </c>
      <c r="AJ66" s="200">
        <f t="shared" si="17"/>
        <v>0</v>
      </c>
      <c r="AK66" s="200">
        <f t="shared" si="17"/>
        <v>0</v>
      </c>
      <c r="AL66" s="200">
        <f t="shared" si="17"/>
        <v>0</v>
      </c>
      <c r="AM66" s="200">
        <f t="shared" si="17"/>
        <v>0</v>
      </c>
      <c r="AN66" s="200">
        <f t="shared" si="17"/>
        <v>0</v>
      </c>
      <c r="AO66" s="201">
        <f t="shared" si="17"/>
        <v>0</v>
      </c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2:57" x14ac:dyDescent="0.3">
      <c r="B67" s="7"/>
      <c r="C67" s="185" t="str">
        <f t="shared" si="5"/>
        <v/>
      </c>
      <c r="D67" s="190" t="str">
        <f t="shared" si="5"/>
        <v/>
      </c>
      <c r="E67" s="193">
        <v>0.22</v>
      </c>
      <c r="F67" s="199">
        <f t="shared" ref="F67:AO67" si="18">+$E67*F22</f>
        <v>0</v>
      </c>
      <c r="G67" s="200">
        <f t="shared" si="18"/>
        <v>0</v>
      </c>
      <c r="H67" s="200">
        <f t="shared" si="18"/>
        <v>0</v>
      </c>
      <c r="I67" s="200">
        <f t="shared" si="18"/>
        <v>0</v>
      </c>
      <c r="J67" s="200">
        <f t="shared" si="18"/>
        <v>0</v>
      </c>
      <c r="K67" s="200">
        <f t="shared" si="18"/>
        <v>0</v>
      </c>
      <c r="L67" s="200">
        <f t="shared" si="18"/>
        <v>0</v>
      </c>
      <c r="M67" s="200">
        <f t="shared" si="18"/>
        <v>0</v>
      </c>
      <c r="N67" s="200">
        <f t="shared" si="18"/>
        <v>0</v>
      </c>
      <c r="O67" s="200">
        <f t="shared" si="18"/>
        <v>0</v>
      </c>
      <c r="P67" s="200">
        <f t="shared" si="18"/>
        <v>0</v>
      </c>
      <c r="Q67" s="200">
        <f t="shared" si="18"/>
        <v>0</v>
      </c>
      <c r="R67" s="200">
        <f t="shared" si="18"/>
        <v>0</v>
      </c>
      <c r="S67" s="200">
        <f t="shared" si="18"/>
        <v>0</v>
      </c>
      <c r="T67" s="200">
        <f t="shared" si="18"/>
        <v>0</v>
      </c>
      <c r="U67" s="200">
        <f t="shared" si="18"/>
        <v>0</v>
      </c>
      <c r="V67" s="200">
        <f t="shared" si="18"/>
        <v>0</v>
      </c>
      <c r="W67" s="200">
        <f t="shared" si="18"/>
        <v>0</v>
      </c>
      <c r="X67" s="200">
        <f t="shared" si="18"/>
        <v>0</v>
      </c>
      <c r="Y67" s="200">
        <f t="shared" si="18"/>
        <v>0</v>
      </c>
      <c r="Z67" s="200">
        <f t="shared" si="18"/>
        <v>0</v>
      </c>
      <c r="AA67" s="200">
        <f t="shared" si="18"/>
        <v>0</v>
      </c>
      <c r="AB67" s="200">
        <f t="shared" si="18"/>
        <v>0</v>
      </c>
      <c r="AC67" s="200">
        <f t="shared" si="18"/>
        <v>0</v>
      </c>
      <c r="AD67" s="200">
        <f t="shared" si="18"/>
        <v>0</v>
      </c>
      <c r="AE67" s="200">
        <f t="shared" si="18"/>
        <v>0</v>
      </c>
      <c r="AF67" s="200">
        <f t="shared" si="18"/>
        <v>0</v>
      </c>
      <c r="AG67" s="200">
        <f t="shared" si="18"/>
        <v>0</v>
      </c>
      <c r="AH67" s="200">
        <f t="shared" si="18"/>
        <v>0</v>
      </c>
      <c r="AI67" s="200">
        <f t="shared" si="18"/>
        <v>0</v>
      </c>
      <c r="AJ67" s="200">
        <f t="shared" si="18"/>
        <v>0</v>
      </c>
      <c r="AK67" s="200">
        <f t="shared" si="18"/>
        <v>0</v>
      </c>
      <c r="AL67" s="200">
        <f t="shared" si="18"/>
        <v>0</v>
      </c>
      <c r="AM67" s="200">
        <f t="shared" si="18"/>
        <v>0</v>
      </c>
      <c r="AN67" s="200">
        <f t="shared" si="18"/>
        <v>0</v>
      </c>
      <c r="AO67" s="201">
        <f t="shared" si="18"/>
        <v>0</v>
      </c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2:57" x14ac:dyDescent="0.3">
      <c r="B68" s="7"/>
      <c r="C68" s="185" t="str">
        <f t="shared" si="5"/>
        <v/>
      </c>
      <c r="D68" s="190" t="str">
        <f t="shared" si="5"/>
        <v/>
      </c>
      <c r="E68" s="193">
        <v>0.22</v>
      </c>
      <c r="F68" s="199">
        <f t="shared" ref="F68:AO68" si="19">+$E68*F23</f>
        <v>0</v>
      </c>
      <c r="G68" s="200">
        <f t="shared" si="19"/>
        <v>0</v>
      </c>
      <c r="H68" s="200">
        <f t="shared" si="19"/>
        <v>0</v>
      </c>
      <c r="I68" s="200">
        <f t="shared" si="19"/>
        <v>0</v>
      </c>
      <c r="J68" s="200">
        <f t="shared" si="19"/>
        <v>0</v>
      </c>
      <c r="K68" s="200">
        <f t="shared" si="19"/>
        <v>0</v>
      </c>
      <c r="L68" s="200">
        <f t="shared" si="19"/>
        <v>0</v>
      </c>
      <c r="M68" s="200">
        <f t="shared" si="19"/>
        <v>0</v>
      </c>
      <c r="N68" s="200">
        <f t="shared" si="19"/>
        <v>0</v>
      </c>
      <c r="O68" s="200">
        <f t="shared" si="19"/>
        <v>0</v>
      </c>
      <c r="P68" s="200">
        <f t="shared" si="19"/>
        <v>0</v>
      </c>
      <c r="Q68" s="200">
        <f t="shared" si="19"/>
        <v>0</v>
      </c>
      <c r="R68" s="200">
        <f t="shared" si="19"/>
        <v>0</v>
      </c>
      <c r="S68" s="200">
        <f t="shared" si="19"/>
        <v>0</v>
      </c>
      <c r="T68" s="200">
        <f t="shared" si="19"/>
        <v>0</v>
      </c>
      <c r="U68" s="200">
        <f t="shared" si="19"/>
        <v>0</v>
      </c>
      <c r="V68" s="200">
        <f t="shared" si="19"/>
        <v>0</v>
      </c>
      <c r="W68" s="200">
        <f t="shared" si="19"/>
        <v>0</v>
      </c>
      <c r="X68" s="200">
        <f t="shared" si="19"/>
        <v>0</v>
      </c>
      <c r="Y68" s="200">
        <f t="shared" si="19"/>
        <v>0</v>
      </c>
      <c r="Z68" s="200">
        <f t="shared" si="19"/>
        <v>0</v>
      </c>
      <c r="AA68" s="200">
        <f t="shared" si="19"/>
        <v>0</v>
      </c>
      <c r="AB68" s="200">
        <f t="shared" si="19"/>
        <v>0</v>
      </c>
      <c r="AC68" s="200">
        <f t="shared" si="19"/>
        <v>0</v>
      </c>
      <c r="AD68" s="200">
        <f t="shared" si="19"/>
        <v>0</v>
      </c>
      <c r="AE68" s="200">
        <f t="shared" si="19"/>
        <v>0</v>
      </c>
      <c r="AF68" s="200">
        <f t="shared" si="19"/>
        <v>0</v>
      </c>
      <c r="AG68" s="200">
        <f t="shared" si="19"/>
        <v>0</v>
      </c>
      <c r="AH68" s="200">
        <f t="shared" si="19"/>
        <v>0</v>
      </c>
      <c r="AI68" s="200">
        <f t="shared" si="19"/>
        <v>0</v>
      </c>
      <c r="AJ68" s="200">
        <f t="shared" si="19"/>
        <v>0</v>
      </c>
      <c r="AK68" s="200">
        <f t="shared" si="19"/>
        <v>0</v>
      </c>
      <c r="AL68" s="200">
        <f t="shared" si="19"/>
        <v>0</v>
      </c>
      <c r="AM68" s="200">
        <f t="shared" si="19"/>
        <v>0</v>
      </c>
      <c r="AN68" s="200">
        <f t="shared" si="19"/>
        <v>0</v>
      </c>
      <c r="AO68" s="201">
        <f t="shared" si="19"/>
        <v>0</v>
      </c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2:57" x14ac:dyDescent="0.3">
      <c r="B69" s="7"/>
      <c r="C69" s="185" t="str">
        <f t="shared" si="5"/>
        <v/>
      </c>
      <c r="D69" s="190" t="str">
        <f t="shared" si="5"/>
        <v/>
      </c>
      <c r="E69" s="193">
        <v>0.22</v>
      </c>
      <c r="F69" s="199">
        <f t="shared" ref="F69:AO69" si="20">+$E69*F24</f>
        <v>0</v>
      </c>
      <c r="G69" s="200">
        <f t="shared" si="20"/>
        <v>0</v>
      </c>
      <c r="H69" s="200">
        <f t="shared" si="20"/>
        <v>0</v>
      </c>
      <c r="I69" s="200">
        <f t="shared" si="20"/>
        <v>0</v>
      </c>
      <c r="J69" s="200">
        <f t="shared" si="20"/>
        <v>0</v>
      </c>
      <c r="K69" s="200">
        <f t="shared" si="20"/>
        <v>0</v>
      </c>
      <c r="L69" s="200">
        <f t="shared" si="20"/>
        <v>0</v>
      </c>
      <c r="M69" s="200">
        <f t="shared" si="20"/>
        <v>0</v>
      </c>
      <c r="N69" s="200">
        <f t="shared" si="20"/>
        <v>0</v>
      </c>
      <c r="O69" s="200">
        <f t="shared" si="20"/>
        <v>0</v>
      </c>
      <c r="P69" s="200">
        <f t="shared" si="20"/>
        <v>0</v>
      </c>
      <c r="Q69" s="200">
        <f t="shared" si="20"/>
        <v>0</v>
      </c>
      <c r="R69" s="200">
        <f t="shared" si="20"/>
        <v>0</v>
      </c>
      <c r="S69" s="200">
        <f t="shared" si="20"/>
        <v>0</v>
      </c>
      <c r="T69" s="200">
        <f t="shared" si="20"/>
        <v>0</v>
      </c>
      <c r="U69" s="200">
        <f t="shared" si="20"/>
        <v>0</v>
      </c>
      <c r="V69" s="200">
        <f t="shared" si="20"/>
        <v>0</v>
      </c>
      <c r="W69" s="200">
        <f t="shared" si="20"/>
        <v>0</v>
      </c>
      <c r="X69" s="200">
        <f t="shared" si="20"/>
        <v>0</v>
      </c>
      <c r="Y69" s="200">
        <f t="shared" si="20"/>
        <v>0</v>
      </c>
      <c r="Z69" s="200">
        <f t="shared" si="20"/>
        <v>0</v>
      </c>
      <c r="AA69" s="200">
        <f t="shared" si="20"/>
        <v>0</v>
      </c>
      <c r="AB69" s="200">
        <f t="shared" si="20"/>
        <v>0</v>
      </c>
      <c r="AC69" s="200">
        <f t="shared" si="20"/>
        <v>0</v>
      </c>
      <c r="AD69" s="200">
        <f t="shared" si="20"/>
        <v>0</v>
      </c>
      <c r="AE69" s="200">
        <f t="shared" si="20"/>
        <v>0</v>
      </c>
      <c r="AF69" s="200">
        <f t="shared" si="20"/>
        <v>0</v>
      </c>
      <c r="AG69" s="200">
        <f t="shared" si="20"/>
        <v>0</v>
      </c>
      <c r="AH69" s="200">
        <f t="shared" si="20"/>
        <v>0</v>
      </c>
      <c r="AI69" s="200">
        <f t="shared" si="20"/>
        <v>0</v>
      </c>
      <c r="AJ69" s="200">
        <f t="shared" si="20"/>
        <v>0</v>
      </c>
      <c r="AK69" s="200">
        <f t="shared" si="20"/>
        <v>0</v>
      </c>
      <c r="AL69" s="200">
        <f t="shared" si="20"/>
        <v>0</v>
      </c>
      <c r="AM69" s="200">
        <f t="shared" si="20"/>
        <v>0</v>
      </c>
      <c r="AN69" s="200">
        <f t="shared" si="20"/>
        <v>0</v>
      </c>
      <c r="AO69" s="201">
        <f t="shared" si="20"/>
        <v>0</v>
      </c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2:57" x14ac:dyDescent="0.3">
      <c r="B70" s="7"/>
      <c r="C70" s="185" t="str">
        <f t="shared" si="5"/>
        <v/>
      </c>
      <c r="D70" s="190" t="str">
        <f t="shared" si="5"/>
        <v/>
      </c>
      <c r="E70" s="193">
        <v>0.22</v>
      </c>
      <c r="F70" s="199">
        <f t="shared" ref="F70:AO70" si="21">+$E70*F25</f>
        <v>0</v>
      </c>
      <c r="G70" s="200">
        <f t="shared" si="21"/>
        <v>0</v>
      </c>
      <c r="H70" s="200">
        <f t="shared" si="21"/>
        <v>0</v>
      </c>
      <c r="I70" s="200">
        <f t="shared" si="21"/>
        <v>0</v>
      </c>
      <c r="J70" s="200">
        <f t="shared" si="21"/>
        <v>0</v>
      </c>
      <c r="K70" s="200">
        <f t="shared" si="21"/>
        <v>0</v>
      </c>
      <c r="L70" s="200">
        <f t="shared" si="21"/>
        <v>0</v>
      </c>
      <c r="M70" s="200">
        <f t="shared" si="21"/>
        <v>0</v>
      </c>
      <c r="N70" s="200">
        <f t="shared" si="21"/>
        <v>0</v>
      </c>
      <c r="O70" s="200">
        <f t="shared" si="21"/>
        <v>0</v>
      </c>
      <c r="P70" s="200">
        <f t="shared" si="21"/>
        <v>0</v>
      </c>
      <c r="Q70" s="200">
        <f t="shared" si="21"/>
        <v>0</v>
      </c>
      <c r="R70" s="200">
        <f t="shared" si="21"/>
        <v>0</v>
      </c>
      <c r="S70" s="200">
        <f t="shared" si="21"/>
        <v>0</v>
      </c>
      <c r="T70" s="200">
        <f t="shared" si="21"/>
        <v>0</v>
      </c>
      <c r="U70" s="200">
        <f t="shared" si="21"/>
        <v>0</v>
      </c>
      <c r="V70" s="200">
        <f t="shared" si="21"/>
        <v>0</v>
      </c>
      <c r="W70" s="200">
        <f t="shared" si="21"/>
        <v>0</v>
      </c>
      <c r="X70" s="200">
        <f t="shared" si="21"/>
        <v>0</v>
      </c>
      <c r="Y70" s="200">
        <f t="shared" si="21"/>
        <v>0</v>
      </c>
      <c r="Z70" s="200">
        <f t="shared" si="21"/>
        <v>0</v>
      </c>
      <c r="AA70" s="200">
        <f t="shared" si="21"/>
        <v>0</v>
      </c>
      <c r="AB70" s="200">
        <f t="shared" si="21"/>
        <v>0</v>
      </c>
      <c r="AC70" s="200">
        <f t="shared" si="21"/>
        <v>0</v>
      </c>
      <c r="AD70" s="200">
        <f t="shared" si="21"/>
        <v>0</v>
      </c>
      <c r="AE70" s="200">
        <f t="shared" si="21"/>
        <v>0</v>
      </c>
      <c r="AF70" s="200">
        <f t="shared" si="21"/>
        <v>0</v>
      </c>
      <c r="AG70" s="200">
        <f t="shared" si="21"/>
        <v>0</v>
      </c>
      <c r="AH70" s="200">
        <f t="shared" si="21"/>
        <v>0</v>
      </c>
      <c r="AI70" s="200">
        <f t="shared" si="21"/>
        <v>0</v>
      </c>
      <c r="AJ70" s="200">
        <f t="shared" si="21"/>
        <v>0</v>
      </c>
      <c r="AK70" s="200">
        <f t="shared" si="21"/>
        <v>0</v>
      </c>
      <c r="AL70" s="200">
        <f t="shared" si="21"/>
        <v>0</v>
      </c>
      <c r="AM70" s="200">
        <f t="shared" si="21"/>
        <v>0</v>
      </c>
      <c r="AN70" s="200">
        <f t="shared" si="21"/>
        <v>0</v>
      </c>
      <c r="AO70" s="201">
        <f t="shared" si="21"/>
        <v>0</v>
      </c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2:57" x14ac:dyDescent="0.3">
      <c r="B71" s="7"/>
      <c r="C71" s="185" t="str">
        <f t="shared" si="5"/>
        <v/>
      </c>
      <c r="D71" s="190" t="str">
        <f t="shared" si="5"/>
        <v/>
      </c>
      <c r="E71" s="193">
        <v>0.22</v>
      </c>
      <c r="F71" s="199">
        <f t="shared" ref="F71:AO71" si="22">+$E71*F26</f>
        <v>0</v>
      </c>
      <c r="G71" s="200">
        <f t="shared" si="22"/>
        <v>0</v>
      </c>
      <c r="H71" s="200">
        <f t="shared" si="22"/>
        <v>0</v>
      </c>
      <c r="I71" s="200">
        <f t="shared" si="22"/>
        <v>0</v>
      </c>
      <c r="J71" s="200">
        <f t="shared" si="22"/>
        <v>0</v>
      </c>
      <c r="K71" s="200">
        <f t="shared" si="22"/>
        <v>0</v>
      </c>
      <c r="L71" s="200">
        <f t="shared" si="22"/>
        <v>0</v>
      </c>
      <c r="M71" s="200">
        <f t="shared" si="22"/>
        <v>0</v>
      </c>
      <c r="N71" s="200">
        <f t="shared" si="22"/>
        <v>0</v>
      </c>
      <c r="O71" s="200">
        <f t="shared" si="22"/>
        <v>0</v>
      </c>
      <c r="P71" s="200">
        <f t="shared" si="22"/>
        <v>0</v>
      </c>
      <c r="Q71" s="200">
        <f t="shared" si="22"/>
        <v>0</v>
      </c>
      <c r="R71" s="200">
        <f t="shared" si="22"/>
        <v>0</v>
      </c>
      <c r="S71" s="200">
        <f t="shared" si="22"/>
        <v>0</v>
      </c>
      <c r="T71" s="200">
        <f t="shared" si="22"/>
        <v>0</v>
      </c>
      <c r="U71" s="200">
        <f t="shared" si="22"/>
        <v>0</v>
      </c>
      <c r="V71" s="200">
        <f t="shared" si="22"/>
        <v>0</v>
      </c>
      <c r="W71" s="200">
        <f t="shared" si="22"/>
        <v>0</v>
      </c>
      <c r="X71" s="200">
        <f t="shared" si="22"/>
        <v>0</v>
      </c>
      <c r="Y71" s="200">
        <f t="shared" si="22"/>
        <v>0</v>
      </c>
      <c r="Z71" s="200">
        <f t="shared" si="22"/>
        <v>0</v>
      </c>
      <c r="AA71" s="200">
        <f t="shared" si="22"/>
        <v>0</v>
      </c>
      <c r="AB71" s="200">
        <f t="shared" si="22"/>
        <v>0</v>
      </c>
      <c r="AC71" s="200">
        <f t="shared" si="22"/>
        <v>0</v>
      </c>
      <c r="AD71" s="200">
        <f t="shared" si="22"/>
        <v>0</v>
      </c>
      <c r="AE71" s="200">
        <f t="shared" si="22"/>
        <v>0</v>
      </c>
      <c r="AF71" s="200">
        <f t="shared" si="22"/>
        <v>0</v>
      </c>
      <c r="AG71" s="200">
        <f t="shared" si="22"/>
        <v>0</v>
      </c>
      <c r="AH71" s="200">
        <f t="shared" si="22"/>
        <v>0</v>
      </c>
      <c r="AI71" s="200">
        <f t="shared" si="22"/>
        <v>0</v>
      </c>
      <c r="AJ71" s="200">
        <f t="shared" si="22"/>
        <v>0</v>
      </c>
      <c r="AK71" s="200">
        <f t="shared" si="22"/>
        <v>0</v>
      </c>
      <c r="AL71" s="200">
        <f t="shared" si="22"/>
        <v>0</v>
      </c>
      <c r="AM71" s="200">
        <f t="shared" si="22"/>
        <v>0</v>
      </c>
      <c r="AN71" s="200">
        <f t="shared" si="22"/>
        <v>0</v>
      </c>
      <c r="AO71" s="201">
        <f t="shared" si="22"/>
        <v>0</v>
      </c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2:57" x14ac:dyDescent="0.3">
      <c r="B72" s="7"/>
      <c r="C72" s="185" t="str">
        <f t="shared" si="5"/>
        <v/>
      </c>
      <c r="D72" s="190" t="str">
        <f t="shared" si="5"/>
        <v/>
      </c>
      <c r="E72" s="193">
        <v>0.22</v>
      </c>
      <c r="F72" s="199">
        <f t="shared" ref="F72:AO72" si="23">+$E72*F27</f>
        <v>0</v>
      </c>
      <c r="G72" s="200">
        <f t="shared" si="23"/>
        <v>0</v>
      </c>
      <c r="H72" s="200">
        <f t="shared" si="23"/>
        <v>0</v>
      </c>
      <c r="I72" s="200">
        <f t="shared" si="23"/>
        <v>0</v>
      </c>
      <c r="J72" s="200">
        <f t="shared" si="23"/>
        <v>0</v>
      </c>
      <c r="K72" s="200">
        <f t="shared" si="23"/>
        <v>0</v>
      </c>
      <c r="L72" s="200">
        <f t="shared" si="23"/>
        <v>0</v>
      </c>
      <c r="M72" s="200">
        <f t="shared" si="23"/>
        <v>0</v>
      </c>
      <c r="N72" s="200">
        <f t="shared" si="23"/>
        <v>0</v>
      </c>
      <c r="O72" s="200">
        <f t="shared" si="23"/>
        <v>0</v>
      </c>
      <c r="P72" s="200">
        <f t="shared" si="23"/>
        <v>0</v>
      </c>
      <c r="Q72" s="200">
        <f t="shared" si="23"/>
        <v>0</v>
      </c>
      <c r="R72" s="200">
        <f t="shared" si="23"/>
        <v>0</v>
      </c>
      <c r="S72" s="200">
        <f t="shared" si="23"/>
        <v>0</v>
      </c>
      <c r="T72" s="200">
        <f t="shared" si="23"/>
        <v>0</v>
      </c>
      <c r="U72" s="200">
        <f t="shared" si="23"/>
        <v>0</v>
      </c>
      <c r="V72" s="200">
        <f t="shared" si="23"/>
        <v>0</v>
      </c>
      <c r="W72" s="200">
        <f t="shared" si="23"/>
        <v>0</v>
      </c>
      <c r="X72" s="200">
        <f t="shared" si="23"/>
        <v>0</v>
      </c>
      <c r="Y72" s="200">
        <f t="shared" si="23"/>
        <v>0</v>
      </c>
      <c r="Z72" s="200">
        <f t="shared" si="23"/>
        <v>0</v>
      </c>
      <c r="AA72" s="200">
        <f t="shared" si="23"/>
        <v>0</v>
      </c>
      <c r="AB72" s="200">
        <f t="shared" si="23"/>
        <v>0</v>
      </c>
      <c r="AC72" s="200">
        <f t="shared" si="23"/>
        <v>0</v>
      </c>
      <c r="AD72" s="200">
        <f t="shared" si="23"/>
        <v>0</v>
      </c>
      <c r="AE72" s="200">
        <f t="shared" si="23"/>
        <v>0</v>
      </c>
      <c r="AF72" s="200">
        <f t="shared" si="23"/>
        <v>0</v>
      </c>
      <c r="AG72" s="200">
        <f t="shared" si="23"/>
        <v>0</v>
      </c>
      <c r="AH72" s="200">
        <f t="shared" si="23"/>
        <v>0</v>
      </c>
      <c r="AI72" s="200">
        <f t="shared" si="23"/>
        <v>0</v>
      </c>
      <c r="AJ72" s="200">
        <f t="shared" si="23"/>
        <v>0</v>
      </c>
      <c r="AK72" s="200">
        <f t="shared" si="23"/>
        <v>0</v>
      </c>
      <c r="AL72" s="200">
        <f t="shared" si="23"/>
        <v>0</v>
      </c>
      <c r="AM72" s="200">
        <f t="shared" si="23"/>
        <v>0</v>
      </c>
      <c r="AN72" s="200">
        <f t="shared" si="23"/>
        <v>0</v>
      </c>
      <c r="AO72" s="201">
        <f t="shared" si="23"/>
        <v>0</v>
      </c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2:57" ht="15" thickBot="1" x14ac:dyDescent="0.35">
      <c r="B73" s="7"/>
      <c r="C73" s="187" t="str">
        <f t="shared" si="5"/>
        <v>d</v>
      </c>
      <c r="D73" s="191" t="str">
        <f t="shared" si="5"/>
        <v/>
      </c>
      <c r="E73" s="194">
        <v>0.22</v>
      </c>
      <c r="F73" s="202">
        <f t="shared" ref="F73:AO73" si="24">+$E73*F28</f>
        <v>0</v>
      </c>
      <c r="G73" s="203">
        <f t="shared" si="24"/>
        <v>0</v>
      </c>
      <c r="H73" s="203">
        <f t="shared" si="24"/>
        <v>0</v>
      </c>
      <c r="I73" s="203">
        <f t="shared" si="24"/>
        <v>0</v>
      </c>
      <c r="J73" s="203">
        <f t="shared" si="24"/>
        <v>0</v>
      </c>
      <c r="K73" s="203">
        <f t="shared" si="24"/>
        <v>0</v>
      </c>
      <c r="L73" s="203">
        <f t="shared" si="24"/>
        <v>0</v>
      </c>
      <c r="M73" s="203">
        <f t="shared" si="24"/>
        <v>0</v>
      </c>
      <c r="N73" s="203">
        <f t="shared" si="24"/>
        <v>0</v>
      </c>
      <c r="O73" s="203">
        <f t="shared" si="24"/>
        <v>0</v>
      </c>
      <c r="P73" s="203">
        <f t="shared" si="24"/>
        <v>0</v>
      </c>
      <c r="Q73" s="203">
        <f t="shared" si="24"/>
        <v>0</v>
      </c>
      <c r="R73" s="203">
        <f t="shared" si="24"/>
        <v>0</v>
      </c>
      <c r="S73" s="203">
        <f t="shared" si="24"/>
        <v>0</v>
      </c>
      <c r="T73" s="203">
        <f t="shared" si="24"/>
        <v>0</v>
      </c>
      <c r="U73" s="203">
        <f t="shared" si="24"/>
        <v>0</v>
      </c>
      <c r="V73" s="203">
        <f t="shared" si="24"/>
        <v>0</v>
      </c>
      <c r="W73" s="203">
        <f t="shared" si="24"/>
        <v>0</v>
      </c>
      <c r="X73" s="203">
        <f t="shared" si="24"/>
        <v>0</v>
      </c>
      <c r="Y73" s="203">
        <f t="shared" si="24"/>
        <v>0</v>
      </c>
      <c r="Z73" s="203">
        <f t="shared" si="24"/>
        <v>0</v>
      </c>
      <c r="AA73" s="203">
        <f t="shared" si="24"/>
        <v>0</v>
      </c>
      <c r="AB73" s="203">
        <f t="shared" si="24"/>
        <v>0</v>
      </c>
      <c r="AC73" s="203">
        <f t="shared" si="24"/>
        <v>0</v>
      </c>
      <c r="AD73" s="203">
        <f t="shared" si="24"/>
        <v>0</v>
      </c>
      <c r="AE73" s="203">
        <f t="shared" si="24"/>
        <v>0</v>
      </c>
      <c r="AF73" s="203">
        <f t="shared" si="24"/>
        <v>0</v>
      </c>
      <c r="AG73" s="203">
        <f t="shared" si="24"/>
        <v>0</v>
      </c>
      <c r="AH73" s="203">
        <f t="shared" si="24"/>
        <v>0</v>
      </c>
      <c r="AI73" s="203">
        <f t="shared" si="24"/>
        <v>0</v>
      </c>
      <c r="AJ73" s="203">
        <f t="shared" si="24"/>
        <v>0</v>
      </c>
      <c r="AK73" s="203">
        <f t="shared" si="24"/>
        <v>0</v>
      </c>
      <c r="AL73" s="203">
        <f t="shared" si="24"/>
        <v>0</v>
      </c>
      <c r="AM73" s="203">
        <f t="shared" si="24"/>
        <v>0</v>
      </c>
      <c r="AN73" s="203">
        <f t="shared" si="24"/>
        <v>0</v>
      </c>
      <c r="AO73" s="204">
        <f t="shared" si="24"/>
        <v>0</v>
      </c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2:57" x14ac:dyDescent="0.3">
      <c r="B74" s="7"/>
      <c r="C74" s="7" t="s">
        <v>190</v>
      </c>
      <c r="D74" s="7"/>
      <c r="E74" s="7"/>
      <c r="F74" s="8">
        <f>SUM(F55:F73)</f>
        <v>0</v>
      </c>
      <c r="G74" s="8">
        <f t="shared" ref="G74:AO74" si="25">SUM(G55:G73)</f>
        <v>0</v>
      </c>
      <c r="H74" s="8">
        <f t="shared" si="25"/>
        <v>0</v>
      </c>
      <c r="I74" s="8">
        <f t="shared" si="25"/>
        <v>0</v>
      </c>
      <c r="J74" s="8">
        <f t="shared" si="25"/>
        <v>0</v>
      </c>
      <c r="K74" s="8">
        <f t="shared" si="25"/>
        <v>0</v>
      </c>
      <c r="L74" s="8">
        <f t="shared" si="25"/>
        <v>0</v>
      </c>
      <c r="M74" s="8">
        <f t="shared" si="25"/>
        <v>0</v>
      </c>
      <c r="N74" s="8">
        <f t="shared" si="25"/>
        <v>0</v>
      </c>
      <c r="O74" s="8">
        <f t="shared" si="25"/>
        <v>0</v>
      </c>
      <c r="P74" s="8">
        <f t="shared" si="25"/>
        <v>0</v>
      </c>
      <c r="Q74" s="8">
        <f t="shared" si="25"/>
        <v>0</v>
      </c>
      <c r="R74" s="8">
        <f t="shared" si="25"/>
        <v>0</v>
      </c>
      <c r="S74" s="8">
        <f t="shared" si="25"/>
        <v>0</v>
      </c>
      <c r="T74" s="8">
        <f t="shared" si="25"/>
        <v>0</v>
      </c>
      <c r="U74" s="8">
        <f t="shared" si="25"/>
        <v>0</v>
      </c>
      <c r="V74" s="8">
        <f t="shared" si="25"/>
        <v>0</v>
      </c>
      <c r="W74" s="8">
        <f t="shared" si="25"/>
        <v>0</v>
      </c>
      <c r="X74" s="8">
        <f t="shared" si="25"/>
        <v>0</v>
      </c>
      <c r="Y74" s="8">
        <f t="shared" si="25"/>
        <v>0</v>
      </c>
      <c r="Z74" s="8">
        <f t="shared" si="25"/>
        <v>0</v>
      </c>
      <c r="AA74" s="8">
        <f t="shared" si="25"/>
        <v>0</v>
      </c>
      <c r="AB74" s="8">
        <f t="shared" si="25"/>
        <v>0</v>
      </c>
      <c r="AC74" s="8">
        <f t="shared" si="25"/>
        <v>0</v>
      </c>
      <c r="AD74" s="8">
        <f t="shared" si="25"/>
        <v>0</v>
      </c>
      <c r="AE74" s="8">
        <f t="shared" si="25"/>
        <v>0</v>
      </c>
      <c r="AF74" s="8">
        <f t="shared" si="25"/>
        <v>0</v>
      </c>
      <c r="AG74" s="8">
        <f t="shared" si="25"/>
        <v>0</v>
      </c>
      <c r="AH74" s="8">
        <f t="shared" si="25"/>
        <v>0</v>
      </c>
      <c r="AI74" s="8">
        <f t="shared" si="25"/>
        <v>0</v>
      </c>
      <c r="AJ74" s="8">
        <f t="shared" si="25"/>
        <v>0</v>
      </c>
      <c r="AK74" s="8">
        <f t="shared" si="25"/>
        <v>0</v>
      </c>
      <c r="AL74" s="8">
        <f t="shared" si="25"/>
        <v>0</v>
      </c>
      <c r="AM74" s="8">
        <f t="shared" si="25"/>
        <v>0</v>
      </c>
      <c r="AN74" s="8">
        <f t="shared" si="25"/>
        <v>0</v>
      </c>
      <c r="AO74" s="8">
        <f t="shared" si="25"/>
        <v>0</v>
      </c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2:57" x14ac:dyDescent="0.3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2:57" ht="15" thickBot="1" x14ac:dyDescent="0.35">
      <c r="B76" s="7"/>
      <c r="C76" s="7" t="s">
        <v>256</v>
      </c>
      <c r="D76" s="7"/>
      <c r="E76" s="7"/>
      <c r="F76" s="122">
        <f>+F9</f>
        <v>42766</v>
      </c>
      <c r="G76" s="122">
        <f t="shared" ref="G76:AO76" si="26">+G9</f>
        <v>42794</v>
      </c>
      <c r="H76" s="122">
        <f t="shared" si="26"/>
        <v>42825</v>
      </c>
      <c r="I76" s="122">
        <f t="shared" si="26"/>
        <v>42855</v>
      </c>
      <c r="J76" s="122">
        <f t="shared" si="26"/>
        <v>42886</v>
      </c>
      <c r="K76" s="122">
        <f t="shared" si="26"/>
        <v>42916</v>
      </c>
      <c r="L76" s="122">
        <f t="shared" si="26"/>
        <v>42947</v>
      </c>
      <c r="M76" s="122">
        <f t="shared" si="26"/>
        <v>42978</v>
      </c>
      <c r="N76" s="122">
        <f t="shared" si="26"/>
        <v>43008</v>
      </c>
      <c r="O76" s="122">
        <f t="shared" si="26"/>
        <v>43039</v>
      </c>
      <c r="P76" s="122">
        <f t="shared" si="26"/>
        <v>43069</v>
      </c>
      <c r="Q76" s="122">
        <f t="shared" si="26"/>
        <v>43100</v>
      </c>
      <c r="R76" s="122">
        <f t="shared" si="26"/>
        <v>43131</v>
      </c>
      <c r="S76" s="122">
        <f t="shared" si="26"/>
        <v>43159</v>
      </c>
      <c r="T76" s="122">
        <f t="shared" si="26"/>
        <v>43190</v>
      </c>
      <c r="U76" s="122">
        <f t="shared" si="26"/>
        <v>43220</v>
      </c>
      <c r="V76" s="122">
        <f t="shared" si="26"/>
        <v>43251</v>
      </c>
      <c r="W76" s="122">
        <f t="shared" si="26"/>
        <v>43281</v>
      </c>
      <c r="X76" s="122">
        <f t="shared" si="26"/>
        <v>43312</v>
      </c>
      <c r="Y76" s="122">
        <f t="shared" si="26"/>
        <v>43343</v>
      </c>
      <c r="Z76" s="122">
        <f t="shared" si="26"/>
        <v>43373</v>
      </c>
      <c r="AA76" s="122">
        <f t="shared" si="26"/>
        <v>43404</v>
      </c>
      <c r="AB76" s="122">
        <f t="shared" si="26"/>
        <v>43434</v>
      </c>
      <c r="AC76" s="122">
        <f t="shared" si="26"/>
        <v>43465</v>
      </c>
      <c r="AD76" s="122">
        <f t="shared" si="26"/>
        <v>43496</v>
      </c>
      <c r="AE76" s="122">
        <f t="shared" si="26"/>
        <v>43524</v>
      </c>
      <c r="AF76" s="122">
        <f t="shared" si="26"/>
        <v>43555</v>
      </c>
      <c r="AG76" s="122">
        <f t="shared" si="26"/>
        <v>43585</v>
      </c>
      <c r="AH76" s="122">
        <f t="shared" si="26"/>
        <v>43616</v>
      </c>
      <c r="AI76" s="122">
        <f t="shared" si="26"/>
        <v>43646</v>
      </c>
      <c r="AJ76" s="122">
        <f t="shared" si="26"/>
        <v>43677</v>
      </c>
      <c r="AK76" s="122">
        <f t="shared" si="26"/>
        <v>43708</v>
      </c>
      <c r="AL76" s="122">
        <f t="shared" si="26"/>
        <v>43738</v>
      </c>
      <c r="AM76" s="122">
        <f t="shared" si="26"/>
        <v>43769</v>
      </c>
      <c r="AN76" s="122">
        <f t="shared" si="26"/>
        <v>43799</v>
      </c>
      <c r="AO76" s="122">
        <f t="shared" si="26"/>
        <v>43830</v>
      </c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2:57" x14ac:dyDescent="0.3">
      <c r="B77" s="7"/>
      <c r="C77" s="144" t="str">
        <f>+C33</f>
        <v>Fabbricato 1</v>
      </c>
      <c r="D77" s="146" t="str">
        <f>+D33</f>
        <v>Fabbricati</v>
      </c>
      <c r="E77" s="7"/>
      <c r="F77" s="196">
        <f t="shared" ref="F77:AO77" si="27">+F10+F55-F33</f>
        <v>0</v>
      </c>
      <c r="G77" s="197">
        <f t="shared" si="27"/>
        <v>0</v>
      </c>
      <c r="H77" s="197">
        <f t="shared" si="27"/>
        <v>0</v>
      </c>
      <c r="I77" s="197">
        <f t="shared" si="27"/>
        <v>0</v>
      </c>
      <c r="J77" s="197">
        <f t="shared" si="27"/>
        <v>0</v>
      </c>
      <c r="K77" s="197">
        <f t="shared" si="27"/>
        <v>0</v>
      </c>
      <c r="L77" s="197">
        <f t="shared" si="27"/>
        <v>0</v>
      </c>
      <c r="M77" s="197">
        <f t="shared" si="27"/>
        <v>0</v>
      </c>
      <c r="N77" s="197">
        <f t="shared" si="27"/>
        <v>0</v>
      </c>
      <c r="O77" s="197">
        <f t="shared" si="27"/>
        <v>0</v>
      </c>
      <c r="P77" s="197">
        <f t="shared" si="27"/>
        <v>0</v>
      </c>
      <c r="Q77" s="197">
        <f t="shared" si="27"/>
        <v>0</v>
      </c>
      <c r="R77" s="197">
        <f t="shared" si="27"/>
        <v>0</v>
      </c>
      <c r="S77" s="197">
        <f t="shared" si="27"/>
        <v>0</v>
      </c>
      <c r="T77" s="197">
        <f t="shared" si="27"/>
        <v>0</v>
      </c>
      <c r="U77" s="197">
        <f t="shared" si="27"/>
        <v>0</v>
      </c>
      <c r="V77" s="197">
        <f t="shared" si="27"/>
        <v>0</v>
      </c>
      <c r="W77" s="197">
        <f t="shared" si="27"/>
        <v>0</v>
      </c>
      <c r="X77" s="197">
        <f t="shared" si="27"/>
        <v>0</v>
      </c>
      <c r="Y77" s="197">
        <f t="shared" si="27"/>
        <v>0</v>
      </c>
      <c r="Z77" s="197">
        <f t="shared" si="27"/>
        <v>0</v>
      </c>
      <c r="AA77" s="197">
        <f t="shared" si="27"/>
        <v>0</v>
      </c>
      <c r="AB77" s="197">
        <f t="shared" si="27"/>
        <v>0</v>
      </c>
      <c r="AC77" s="197">
        <f t="shared" si="27"/>
        <v>0</v>
      </c>
      <c r="AD77" s="197">
        <f t="shared" si="27"/>
        <v>0</v>
      </c>
      <c r="AE77" s="197">
        <f t="shared" si="27"/>
        <v>0</v>
      </c>
      <c r="AF77" s="197">
        <f t="shared" si="27"/>
        <v>0</v>
      </c>
      <c r="AG77" s="197">
        <f t="shared" si="27"/>
        <v>0</v>
      </c>
      <c r="AH77" s="197">
        <f t="shared" si="27"/>
        <v>0</v>
      </c>
      <c r="AI77" s="197">
        <f t="shared" si="27"/>
        <v>0</v>
      </c>
      <c r="AJ77" s="197">
        <f t="shared" si="27"/>
        <v>0</v>
      </c>
      <c r="AK77" s="197">
        <f t="shared" si="27"/>
        <v>0</v>
      </c>
      <c r="AL77" s="197">
        <f t="shared" si="27"/>
        <v>0</v>
      </c>
      <c r="AM77" s="197">
        <f t="shared" si="27"/>
        <v>0</v>
      </c>
      <c r="AN77" s="197">
        <f t="shared" si="27"/>
        <v>0</v>
      </c>
      <c r="AO77" s="198">
        <f t="shared" si="27"/>
        <v>0</v>
      </c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2:57" x14ac:dyDescent="0.3">
      <c r="B78" s="7"/>
      <c r="C78" s="147" t="str">
        <f t="shared" ref="C78:D95" si="28">+C34</f>
        <v>Impianti 1</v>
      </c>
      <c r="D78" s="149" t="str">
        <f t="shared" si="28"/>
        <v>Impianti e Macchinari</v>
      </c>
      <c r="E78" s="7"/>
      <c r="F78" s="199">
        <f t="shared" ref="F78:AD78" si="29">+F11+F56-F34</f>
        <v>0</v>
      </c>
      <c r="G78" s="200">
        <f t="shared" si="29"/>
        <v>0</v>
      </c>
      <c r="H78" s="200">
        <f t="shared" si="29"/>
        <v>0</v>
      </c>
      <c r="I78" s="200">
        <f t="shared" si="29"/>
        <v>0</v>
      </c>
      <c r="J78" s="200">
        <f t="shared" si="29"/>
        <v>0</v>
      </c>
      <c r="K78" s="200">
        <f t="shared" si="29"/>
        <v>0</v>
      </c>
      <c r="L78" s="200">
        <f t="shared" si="29"/>
        <v>0</v>
      </c>
      <c r="M78" s="200">
        <f t="shared" si="29"/>
        <v>0</v>
      </c>
      <c r="N78" s="200">
        <f t="shared" si="29"/>
        <v>0</v>
      </c>
      <c r="O78" s="200">
        <f t="shared" si="29"/>
        <v>0</v>
      </c>
      <c r="P78" s="200">
        <f t="shared" si="29"/>
        <v>0</v>
      </c>
      <c r="Q78" s="200">
        <f t="shared" si="29"/>
        <v>0</v>
      </c>
      <c r="R78" s="200">
        <f t="shared" si="29"/>
        <v>0</v>
      </c>
      <c r="S78" s="200">
        <f t="shared" si="29"/>
        <v>0</v>
      </c>
      <c r="T78" s="200">
        <f t="shared" si="29"/>
        <v>0</v>
      </c>
      <c r="U78" s="200">
        <f t="shared" si="29"/>
        <v>0</v>
      </c>
      <c r="V78" s="200">
        <f t="shared" si="29"/>
        <v>0</v>
      </c>
      <c r="W78" s="200">
        <f t="shared" si="29"/>
        <v>0</v>
      </c>
      <c r="X78" s="200">
        <f t="shared" si="29"/>
        <v>0</v>
      </c>
      <c r="Y78" s="200">
        <f t="shared" si="29"/>
        <v>0</v>
      </c>
      <c r="Z78" s="200">
        <f t="shared" si="29"/>
        <v>0</v>
      </c>
      <c r="AA78" s="200">
        <f t="shared" si="29"/>
        <v>0</v>
      </c>
      <c r="AB78" s="200">
        <f t="shared" si="29"/>
        <v>0</v>
      </c>
      <c r="AC78" s="200">
        <f t="shared" si="29"/>
        <v>0</v>
      </c>
      <c r="AD78" s="200">
        <f t="shared" si="29"/>
        <v>0</v>
      </c>
      <c r="AE78" s="200">
        <f t="shared" ref="AE78:AO78" si="30">+AE11+AE56-AE34</f>
        <v>0</v>
      </c>
      <c r="AF78" s="200">
        <f t="shared" si="30"/>
        <v>0</v>
      </c>
      <c r="AG78" s="200">
        <f t="shared" si="30"/>
        <v>0</v>
      </c>
      <c r="AH78" s="200">
        <f t="shared" si="30"/>
        <v>0</v>
      </c>
      <c r="AI78" s="200">
        <f t="shared" si="30"/>
        <v>0</v>
      </c>
      <c r="AJ78" s="200">
        <f t="shared" si="30"/>
        <v>0</v>
      </c>
      <c r="AK78" s="200">
        <f t="shared" si="30"/>
        <v>0</v>
      </c>
      <c r="AL78" s="200">
        <f t="shared" si="30"/>
        <v>0</v>
      </c>
      <c r="AM78" s="200">
        <f t="shared" si="30"/>
        <v>0</v>
      </c>
      <c r="AN78" s="200">
        <f t="shared" si="30"/>
        <v>0</v>
      </c>
      <c r="AO78" s="201">
        <f t="shared" si="30"/>
        <v>0</v>
      </c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2:57" x14ac:dyDescent="0.3">
      <c r="B79" s="7"/>
      <c r="C79" s="147" t="str">
        <f t="shared" si="28"/>
        <v>Attrezzature 1</v>
      </c>
      <c r="D79" s="149" t="str">
        <f t="shared" si="28"/>
        <v>Attrezzature Industriali e Commerciali</v>
      </c>
      <c r="E79" s="7"/>
      <c r="F79" s="199">
        <f t="shared" ref="F79:AD79" si="31">+F12+F57-F35</f>
        <v>0</v>
      </c>
      <c r="G79" s="200">
        <f t="shared" si="31"/>
        <v>0</v>
      </c>
      <c r="H79" s="200">
        <f t="shared" si="31"/>
        <v>0</v>
      </c>
      <c r="I79" s="200">
        <f t="shared" si="31"/>
        <v>0</v>
      </c>
      <c r="J79" s="200">
        <f t="shared" si="31"/>
        <v>0</v>
      </c>
      <c r="K79" s="200">
        <f t="shared" si="31"/>
        <v>0</v>
      </c>
      <c r="L79" s="200">
        <f t="shared" si="31"/>
        <v>0</v>
      </c>
      <c r="M79" s="200">
        <f t="shared" si="31"/>
        <v>0</v>
      </c>
      <c r="N79" s="200">
        <f t="shared" si="31"/>
        <v>0</v>
      </c>
      <c r="O79" s="200">
        <f t="shared" si="31"/>
        <v>0</v>
      </c>
      <c r="P79" s="200">
        <f t="shared" si="31"/>
        <v>0</v>
      </c>
      <c r="Q79" s="200">
        <f t="shared" si="31"/>
        <v>0</v>
      </c>
      <c r="R79" s="200">
        <f t="shared" si="31"/>
        <v>0</v>
      </c>
      <c r="S79" s="200">
        <f t="shared" si="31"/>
        <v>0</v>
      </c>
      <c r="T79" s="200">
        <f t="shared" si="31"/>
        <v>0</v>
      </c>
      <c r="U79" s="200">
        <f t="shared" si="31"/>
        <v>0</v>
      </c>
      <c r="V79" s="200">
        <f t="shared" si="31"/>
        <v>0</v>
      </c>
      <c r="W79" s="200">
        <f t="shared" si="31"/>
        <v>0</v>
      </c>
      <c r="X79" s="200">
        <f t="shared" si="31"/>
        <v>0</v>
      </c>
      <c r="Y79" s="200">
        <f t="shared" si="31"/>
        <v>0</v>
      </c>
      <c r="Z79" s="200">
        <f t="shared" si="31"/>
        <v>0</v>
      </c>
      <c r="AA79" s="200">
        <f t="shared" si="31"/>
        <v>0</v>
      </c>
      <c r="AB79" s="200">
        <f t="shared" si="31"/>
        <v>0</v>
      </c>
      <c r="AC79" s="200">
        <f t="shared" si="31"/>
        <v>0</v>
      </c>
      <c r="AD79" s="200">
        <f t="shared" si="31"/>
        <v>0</v>
      </c>
      <c r="AE79" s="200">
        <f t="shared" ref="AE79" si="32">+AE12+AE57-AE35</f>
        <v>0</v>
      </c>
      <c r="AF79" s="200">
        <f t="shared" ref="AF79:AO79" si="33">+AF12+AF57-AF35</f>
        <v>0</v>
      </c>
      <c r="AG79" s="200">
        <f t="shared" si="33"/>
        <v>0</v>
      </c>
      <c r="AH79" s="200">
        <f t="shared" si="33"/>
        <v>0</v>
      </c>
      <c r="AI79" s="200">
        <f t="shared" si="33"/>
        <v>0</v>
      </c>
      <c r="AJ79" s="200">
        <f t="shared" si="33"/>
        <v>0</v>
      </c>
      <c r="AK79" s="200">
        <f t="shared" si="33"/>
        <v>0</v>
      </c>
      <c r="AL79" s="200">
        <f t="shared" si="33"/>
        <v>0</v>
      </c>
      <c r="AM79" s="200">
        <f t="shared" si="33"/>
        <v>0</v>
      </c>
      <c r="AN79" s="200">
        <f t="shared" si="33"/>
        <v>0</v>
      </c>
      <c r="AO79" s="201">
        <f t="shared" si="33"/>
        <v>0</v>
      </c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2:57" x14ac:dyDescent="0.3">
      <c r="B80" s="7"/>
      <c r="C80" s="147" t="str">
        <f t="shared" si="28"/>
        <v>Costi Impianto 1</v>
      </c>
      <c r="D80" s="149" t="str">
        <f t="shared" si="28"/>
        <v>Fabbricati</v>
      </c>
      <c r="E80" s="7"/>
      <c r="F80" s="199">
        <f t="shared" ref="F80:AD80" si="34">+F13+F58-F36</f>
        <v>0</v>
      </c>
      <c r="G80" s="200">
        <f t="shared" si="34"/>
        <v>0</v>
      </c>
      <c r="H80" s="200">
        <f t="shared" si="34"/>
        <v>0</v>
      </c>
      <c r="I80" s="200">
        <f t="shared" si="34"/>
        <v>0</v>
      </c>
      <c r="J80" s="200">
        <f t="shared" si="34"/>
        <v>0</v>
      </c>
      <c r="K80" s="200">
        <f t="shared" si="34"/>
        <v>0</v>
      </c>
      <c r="L80" s="200">
        <f t="shared" si="34"/>
        <v>0</v>
      </c>
      <c r="M80" s="200">
        <f t="shared" si="34"/>
        <v>0</v>
      </c>
      <c r="N80" s="200">
        <f t="shared" si="34"/>
        <v>0</v>
      </c>
      <c r="O80" s="200">
        <f t="shared" si="34"/>
        <v>0</v>
      </c>
      <c r="P80" s="200">
        <f t="shared" si="34"/>
        <v>0</v>
      </c>
      <c r="Q80" s="200">
        <f t="shared" si="34"/>
        <v>0</v>
      </c>
      <c r="R80" s="200">
        <f t="shared" si="34"/>
        <v>0</v>
      </c>
      <c r="S80" s="200">
        <f t="shared" si="34"/>
        <v>0</v>
      </c>
      <c r="T80" s="200">
        <f t="shared" si="34"/>
        <v>0</v>
      </c>
      <c r="U80" s="200">
        <f t="shared" si="34"/>
        <v>0</v>
      </c>
      <c r="V80" s="200">
        <f t="shared" si="34"/>
        <v>0</v>
      </c>
      <c r="W80" s="200">
        <f t="shared" si="34"/>
        <v>0</v>
      </c>
      <c r="X80" s="200">
        <f t="shared" si="34"/>
        <v>0</v>
      </c>
      <c r="Y80" s="200">
        <f t="shared" si="34"/>
        <v>0</v>
      </c>
      <c r="Z80" s="200">
        <f t="shared" si="34"/>
        <v>0</v>
      </c>
      <c r="AA80" s="200">
        <f t="shared" si="34"/>
        <v>0</v>
      </c>
      <c r="AB80" s="200">
        <f t="shared" si="34"/>
        <v>0</v>
      </c>
      <c r="AC80" s="200">
        <f t="shared" si="34"/>
        <v>0</v>
      </c>
      <c r="AD80" s="200">
        <f t="shared" si="34"/>
        <v>0</v>
      </c>
      <c r="AE80" s="200">
        <f t="shared" ref="AE80" si="35">+AE13+AE58-AE36</f>
        <v>0</v>
      </c>
      <c r="AF80" s="200">
        <f t="shared" ref="AF80:AO80" si="36">+AF13+AF58-AF36</f>
        <v>0</v>
      </c>
      <c r="AG80" s="200">
        <f t="shared" si="36"/>
        <v>0</v>
      </c>
      <c r="AH80" s="200">
        <f t="shared" si="36"/>
        <v>0</v>
      </c>
      <c r="AI80" s="200">
        <f t="shared" si="36"/>
        <v>0</v>
      </c>
      <c r="AJ80" s="200">
        <f t="shared" si="36"/>
        <v>0</v>
      </c>
      <c r="AK80" s="200">
        <f t="shared" si="36"/>
        <v>0</v>
      </c>
      <c r="AL80" s="200">
        <f t="shared" si="36"/>
        <v>0</v>
      </c>
      <c r="AM80" s="200">
        <f t="shared" si="36"/>
        <v>0</v>
      </c>
      <c r="AN80" s="200">
        <f t="shared" si="36"/>
        <v>0</v>
      </c>
      <c r="AO80" s="201">
        <f t="shared" si="36"/>
        <v>0</v>
      </c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2:57" x14ac:dyDescent="0.3">
      <c r="B81" s="7"/>
      <c r="C81" s="147" t="str">
        <f t="shared" si="28"/>
        <v>Brevetti</v>
      </c>
      <c r="D81" s="149" t="str">
        <f t="shared" si="28"/>
        <v>Fabbricati</v>
      </c>
      <c r="E81" s="7"/>
      <c r="F81" s="199">
        <f t="shared" ref="F81:AD81" si="37">+F14+F59-F37</f>
        <v>0</v>
      </c>
      <c r="G81" s="200">
        <f t="shared" si="37"/>
        <v>0</v>
      </c>
      <c r="H81" s="200">
        <f t="shared" si="37"/>
        <v>0</v>
      </c>
      <c r="I81" s="200">
        <f t="shared" si="37"/>
        <v>0</v>
      </c>
      <c r="J81" s="200">
        <f t="shared" si="37"/>
        <v>0</v>
      </c>
      <c r="K81" s="200">
        <f t="shared" si="37"/>
        <v>0</v>
      </c>
      <c r="L81" s="200">
        <f t="shared" si="37"/>
        <v>0</v>
      </c>
      <c r="M81" s="200">
        <f t="shared" si="37"/>
        <v>0</v>
      </c>
      <c r="N81" s="200">
        <f t="shared" si="37"/>
        <v>0</v>
      </c>
      <c r="O81" s="200">
        <f t="shared" si="37"/>
        <v>0</v>
      </c>
      <c r="P81" s="200">
        <f t="shared" si="37"/>
        <v>0</v>
      </c>
      <c r="Q81" s="200">
        <f t="shared" si="37"/>
        <v>0</v>
      </c>
      <c r="R81" s="200">
        <f t="shared" si="37"/>
        <v>0</v>
      </c>
      <c r="S81" s="200">
        <f t="shared" si="37"/>
        <v>0</v>
      </c>
      <c r="T81" s="200">
        <f t="shared" si="37"/>
        <v>0</v>
      </c>
      <c r="U81" s="200">
        <f t="shared" si="37"/>
        <v>0</v>
      </c>
      <c r="V81" s="200">
        <f t="shared" si="37"/>
        <v>0</v>
      </c>
      <c r="W81" s="200">
        <f t="shared" si="37"/>
        <v>0</v>
      </c>
      <c r="X81" s="200">
        <f t="shared" si="37"/>
        <v>0</v>
      </c>
      <c r="Y81" s="200">
        <f t="shared" si="37"/>
        <v>0</v>
      </c>
      <c r="Z81" s="200">
        <f t="shared" si="37"/>
        <v>0</v>
      </c>
      <c r="AA81" s="200">
        <f t="shared" si="37"/>
        <v>0</v>
      </c>
      <c r="AB81" s="200">
        <f t="shared" si="37"/>
        <v>0</v>
      </c>
      <c r="AC81" s="200">
        <f t="shared" si="37"/>
        <v>0</v>
      </c>
      <c r="AD81" s="200">
        <f t="shared" si="37"/>
        <v>0</v>
      </c>
      <c r="AE81" s="200">
        <f t="shared" ref="AE81" si="38">+AE14+AE59-AE37</f>
        <v>0</v>
      </c>
      <c r="AF81" s="200">
        <f t="shared" ref="AF81:AO81" si="39">+AF14+AF59-AF37</f>
        <v>0</v>
      </c>
      <c r="AG81" s="200">
        <f t="shared" si="39"/>
        <v>0</v>
      </c>
      <c r="AH81" s="200">
        <f t="shared" si="39"/>
        <v>0</v>
      </c>
      <c r="AI81" s="200">
        <f t="shared" si="39"/>
        <v>0</v>
      </c>
      <c r="AJ81" s="200">
        <f t="shared" si="39"/>
        <v>0</v>
      </c>
      <c r="AK81" s="200">
        <f t="shared" si="39"/>
        <v>0</v>
      </c>
      <c r="AL81" s="200">
        <f t="shared" si="39"/>
        <v>0</v>
      </c>
      <c r="AM81" s="200">
        <f t="shared" si="39"/>
        <v>0</v>
      </c>
      <c r="AN81" s="200">
        <f t="shared" si="39"/>
        <v>0</v>
      </c>
      <c r="AO81" s="201">
        <f t="shared" si="39"/>
        <v>0</v>
      </c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2:57" x14ac:dyDescent="0.3">
      <c r="B82" s="7"/>
      <c r="C82" s="147" t="str">
        <f t="shared" si="28"/>
        <v>Fabbricato 2</v>
      </c>
      <c r="D82" s="149" t="str">
        <f t="shared" si="28"/>
        <v>Fabbricati</v>
      </c>
      <c r="E82" s="7"/>
      <c r="F82" s="199">
        <f t="shared" ref="F82:AD82" si="40">+F15+F60-F38</f>
        <v>0</v>
      </c>
      <c r="G82" s="200">
        <f t="shared" si="40"/>
        <v>0</v>
      </c>
      <c r="H82" s="200">
        <f t="shared" si="40"/>
        <v>0</v>
      </c>
      <c r="I82" s="200">
        <f t="shared" si="40"/>
        <v>0</v>
      </c>
      <c r="J82" s="200">
        <f t="shared" si="40"/>
        <v>0</v>
      </c>
      <c r="K82" s="200">
        <f t="shared" si="40"/>
        <v>0</v>
      </c>
      <c r="L82" s="200">
        <f t="shared" si="40"/>
        <v>0</v>
      </c>
      <c r="M82" s="200">
        <f t="shared" si="40"/>
        <v>0</v>
      </c>
      <c r="N82" s="200">
        <f t="shared" si="40"/>
        <v>0</v>
      </c>
      <c r="O82" s="200">
        <f t="shared" si="40"/>
        <v>0</v>
      </c>
      <c r="P82" s="200">
        <f t="shared" si="40"/>
        <v>0</v>
      </c>
      <c r="Q82" s="200">
        <f t="shared" si="40"/>
        <v>0</v>
      </c>
      <c r="R82" s="200">
        <f t="shared" si="40"/>
        <v>0</v>
      </c>
      <c r="S82" s="200">
        <f t="shared" si="40"/>
        <v>0</v>
      </c>
      <c r="T82" s="200">
        <f t="shared" si="40"/>
        <v>0</v>
      </c>
      <c r="U82" s="200">
        <f t="shared" si="40"/>
        <v>0</v>
      </c>
      <c r="V82" s="200">
        <f t="shared" si="40"/>
        <v>0</v>
      </c>
      <c r="W82" s="200">
        <f t="shared" si="40"/>
        <v>0</v>
      </c>
      <c r="X82" s="200">
        <f t="shared" si="40"/>
        <v>0</v>
      </c>
      <c r="Y82" s="200">
        <f t="shared" si="40"/>
        <v>0</v>
      </c>
      <c r="Z82" s="200">
        <f t="shared" si="40"/>
        <v>0</v>
      </c>
      <c r="AA82" s="200">
        <f t="shared" si="40"/>
        <v>0</v>
      </c>
      <c r="AB82" s="200">
        <f t="shared" si="40"/>
        <v>0</v>
      </c>
      <c r="AC82" s="200">
        <f t="shared" si="40"/>
        <v>0</v>
      </c>
      <c r="AD82" s="200">
        <f t="shared" si="40"/>
        <v>0</v>
      </c>
      <c r="AE82" s="200">
        <f t="shared" ref="AE82" si="41">+AE15+AE60-AE38</f>
        <v>0</v>
      </c>
      <c r="AF82" s="200">
        <f t="shared" ref="AF82:AO82" si="42">+AF15+AF60-AF38</f>
        <v>0</v>
      </c>
      <c r="AG82" s="200">
        <f t="shared" si="42"/>
        <v>0</v>
      </c>
      <c r="AH82" s="200">
        <f t="shared" si="42"/>
        <v>0</v>
      </c>
      <c r="AI82" s="200">
        <f t="shared" si="42"/>
        <v>0</v>
      </c>
      <c r="AJ82" s="200">
        <f t="shared" si="42"/>
        <v>0</v>
      </c>
      <c r="AK82" s="200">
        <f t="shared" si="42"/>
        <v>0</v>
      </c>
      <c r="AL82" s="200">
        <f t="shared" si="42"/>
        <v>0</v>
      </c>
      <c r="AM82" s="200">
        <f t="shared" si="42"/>
        <v>0</v>
      </c>
      <c r="AN82" s="200">
        <f t="shared" si="42"/>
        <v>0</v>
      </c>
      <c r="AO82" s="201">
        <f t="shared" si="42"/>
        <v>0</v>
      </c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2:57" x14ac:dyDescent="0.3">
      <c r="B83" s="7"/>
      <c r="C83" s="147" t="str">
        <f t="shared" si="28"/>
        <v/>
      </c>
      <c r="D83" s="149" t="str">
        <f t="shared" si="28"/>
        <v/>
      </c>
      <c r="E83" s="7"/>
      <c r="F83" s="199">
        <f t="shared" ref="F83:AD83" si="43">+F16+F61-F39</f>
        <v>0</v>
      </c>
      <c r="G83" s="200">
        <f t="shared" si="43"/>
        <v>0</v>
      </c>
      <c r="H83" s="200">
        <f t="shared" si="43"/>
        <v>0</v>
      </c>
      <c r="I83" s="200">
        <f t="shared" si="43"/>
        <v>0</v>
      </c>
      <c r="J83" s="200">
        <f t="shared" si="43"/>
        <v>0</v>
      </c>
      <c r="K83" s="200">
        <f t="shared" si="43"/>
        <v>0</v>
      </c>
      <c r="L83" s="200">
        <f t="shared" si="43"/>
        <v>0</v>
      </c>
      <c r="M83" s="200">
        <f t="shared" si="43"/>
        <v>0</v>
      </c>
      <c r="N83" s="200">
        <f t="shared" si="43"/>
        <v>0</v>
      </c>
      <c r="O83" s="200">
        <f t="shared" si="43"/>
        <v>0</v>
      </c>
      <c r="P83" s="200">
        <f t="shared" si="43"/>
        <v>0</v>
      </c>
      <c r="Q83" s="200">
        <f t="shared" si="43"/>
        <v>0</v>
      </c>
      <c r="R83" s="200">
        <f t="shared" si="43"/>
        <v>0</v>
      </c>
      <c r="S83" s="200">
        <f t="shared" si="43"/>
        <v>0</v>
      </c>
      <c r="T83" s="200">
        <f t="shared" si="43"/>
        <v>0</v>
      </c>
      <c r="U83" s="200">
        <f t="shared" si="43"/>
        <v>0</v>
      </c>
      <c r="V83" s="200">
        <f t="shared" si="43"/>
        <v>0</v>
      </c>
      <c r="W83" s="200">
        <f t="shared" si="43"/>
        <v>0</v>
      </c>
      <c r="X83" s="200">
        <f t="shared" si="43"/>
        <v>0</v>
      </c>
      <c r="Y83" s="200">
        <f t="shared" si="43"/>
        <v>0</v>
      </c>
      <c r="Z83" s="200">
        <f t="shared" si="43"/>
        <v>0</v>
      </c>
      <c r="AA83" s="200">
        <f t="shared" si="43"/>
        <v>0</v>
      </c>
      <c r="AB83" s="200">
        <f t="shared" si="43"/>
        <v>0</v>
      </c>
      <c r="AC83" s="200">
        <f t="shared" si="43"/>
        <v>0</v>
      </c>
      <c r="AD83" s="200">
        <f t="shared" si="43"/>
        <v>0</v>
      </c>
      <c r="AE83" s="200">
        <f t="shared" ref="AE83" si="44">+AE16+AE61-AE39</f>
        <v>0</v>
      </c>
      <c r="AF83" s="200">
        <f t="shared" ref="AF83:AO83" si="45">+AF16+AF61-AF39</f>
        <v>0</v>
      </c>
      <c r="AG83" s="200">
        <f t="shared" si="45"/>
        <v>0</v>
      </c>
      <c r="AH83" s="200">
        <f t="shared" si="45"/>
        <v>0</v>
      </c>
      <c r="AI83" s="200">
        <f t="shared" si="45"/>
        <v>0</v>
      </c>
      <c r="AJ83" s="200">
        <f t="shared" si="45"/>
        <v>0</v>
      </c>
      <c r="AK83" s="200">
        <f t="shared" si="45"/>
        <v>0</v>
      </c>
      <c r="AL83" s="200">
        <f t="shared" si="45"/>
        <v>0</v>
      </c>
      <c r="AM83" s="200">
        <f t="shared" si="45"/>
        <v>0</v>
      </c>
      <c r="AN83" s="200">
        <f t="shared" si="45"/>
        <v>0</v>
      </c>
      <c r="AO83" s="201">
        <f t="shared" si="45"/>
        <v>0</v>
      </c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2:57" x14ac:dyDescent="0.3">
      <c r="B84" s="7"/>
      <c r="C84" s="147" t="str">
        <f t="shared" si="28"/>
        <v/>
      </c>
      <c r="D84" s="149" t="str">
        <f t="shared" si="28"/>
        <v/>
      </c>
      <c r="E84" s="7"/>
      <c r="F84" s="199">
        <f t="shared" ref="F84:AD84" si="46">+F17+F62-F40</f>
        <v>0</v>
      </c>
      <c r="G84" s="200">
        <f t="shared" si="46"/>
        <v>0</v>
      </c>
      <c r="H84" s="200">
        <f t="shared" si="46"/>
        <v>0</v>
      </c>
      <c r="I84" s="200">
        <f t="shared" si="46"/>
        <v>0</v>
      </c>
      <c r="J84" s="200">
        <f t="shared" si="46"/>
        <v>0</v>
      </c>
      <c r="K84" s="200">
        <f t="shared" si="46"/>
        <v>0</v>
      </c>
      <c r="L84" s="200">
        <f t="shared" si="46"/>
        <v>0</v>
      </c>
      <c r="M84" s="200">
        <f t="shared" si="46"/>
        <v>0</v>
      </c>
      <c r="N84" s="200">
        <f t="shared" si="46"/>
        <v>0</v>
      </c>
      <c r="O84" s="200">
        <f t="shared" si="46"/>
        <v>0</v>
      </c>
      <c r="P84" s="200">
        <f t="shared" si="46"/>
        <v>0</v>
      </c>
      <c r="Q84" s="200">
        <f t="shared" si="46"/>
        <v>0</v>
      </c>
      <c r="R84" s="200">
        <f t="shared" si="46"/>
        <v>0</v>
      </c>
      <c r="S84" s="200">
        <f t="shared" si="46"/>
        <v>0</v>
      </c>
      <c r="T84" s="200">
        <f t="shared" si="46"/>
        <v>0</v>
      </c>
      <c r="U84" s="200">
        <f t="shared" si="46"/>
        <v>0</v>
      </c>
      <c r="V84" s="200">
        <f t="shared" si="46"/>
        <v>0</v>
      </c>
      <c r="W84" s="200">
        <f t="shared" si="46"/>
        <v>0</v>
      </c>
      <c r="X84" s="200">
        <f t="shared" si="46"/>
        <v>0</v>
      </c>
      <c r="Y84" s="200">
        <f t="shared" si="46"/>
        <v>0</v>
      </c>
      <c r="Z84" s="200">
        <f t="shared" si="46"/>
        <v>0</v>
      </c>
      <c r="AA84" s="200">
        <f t="shared" si="46"/>
        <v>0</v>
      </c>
      <c r="AB84" s="200">
        <f t="shared" si="46"/>
        <v>0</v>
      </c>
      <c r="AC84" s="200">
        <f t="shared" si="46"/>
        <v>0</v>
      </c>
      <c r="AD84" s="200">
        <f t="shared" si="46"/>
        <v>0</v>
      </c>
      <c r="AE84" s="200">
        <f t="shared" ref="AE84" si="47">+AE17+AE62-AE40</f>
        <v>0</v>
      </c>
      <c r="AF84" s="200">
        <f t="shared" ref="AF84:AO84" si="48">+AF17+AF62-AF40</f>
        <v>0</v>
      </c>
      <c r="AG84" s="200">
        <f t="shared" si="48"/>
        <v>0</v>
      </c>
      <c r="AH84" s="200">
        <f t="shared" si="48"/>
        <v>0</v>
      </c>
      <c r="AI84" s="200">
        <f t="shared" si="48"/>
        <v>0</v>
      </c>
      <c r="AJ84" s="200">
        <f t="shared" si="48"/>
        <v>0</v>
      </c>
      <c r="AK84" s="200">
        <f t="shared" si="48"/>
        <v>0</v>
      </c>
      <c r="AL84" s="200">
        <f t="shared" si="48"/>
        <v>0</v>
      </c>
      <c r="AM84" s="200">
        <f t="shared" si="48"/>
        <v>0</v>
      </c>
      <c r="AN84" s="200">
        <f t="shared" si="48"/>
        <v>0</v>
      </c>
      <c r="AO84" s="201">
        <f t="shared" si="48"/>
        <v>0</v>
      </c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2:57" x14ac:dyDescent="0.3">
      <c r="B85" s="7"/>
      <c r="C85" s="147" t="str">
        <f t="shared" si="28"/>
        <v/>
      </c>
      <c r="D85" s="149" t="str">
        <f t="shared" si="28"/>
        <v/>
      </c>
      <c r="E85" s="7"/>
      <c r="F85" s="199">
        <f t="shared" ref="F85:AD85" si="49">+F18+F63-F41</f>
        <v>0</v>
      </c>
      <c r="G85" s="200">
        <f t="shared" si="49"/>
        <v>0</v>
      </c>
      <c r="H85" s="200">
        <f t="shared" si="49"/>
        <v>0</v>
      </c>
      <c r="I85" s="200">
        <f t="shared" si="49"/>
        <v>0</v>
      </c>
      <c r="J85" s="200">
        <f t="shared" si="49"/>
        <v>0</v>
      </c>
      <c r="K85" s="200">
        <f t="shared" si="49"/>
        <v>0</v>
      </c>
      <c r="L85" s="200">
        <f t="shared" si="49"/>
        <v>0</v>
      </c>
      <c r="M85" s="200">
        <f t="shared" si="49"/>
        <v>0</v>
      </c>
      <c r="N85" s="200">
        <f t="shared" si="49"/>
        <v>0</v>
      </c>
      <c r="O85" s="200">
        <f t="shared" si="49"/>
        <v>0</v>
      </c>
      <c r="P85" s="200">
        <f t="shared" si="49"/>
        <v>0</v>
      </c>
      <c r="Q85" s="200">
        <f t="shared" si="49"/>
        <v>0</v>
      </c>
      <c r="R85" s="200">
        <f t="shared" si="49"/>
        <v>0</v>
      </c>
      <c r="S85" s="200">
        <f t="shared" si="49"/>
        <v>0</v>
      </c>
      <c r="T85" s="200">
        <f t="shared" si="49"/>
        <v>0</v>
      </c>
      <c r="U85" s="200">
        <f t="shared" si="49"/>
        <v>0</v>
      </c>
      <c r="V85" s="200">
        <f t="shared" si="49"/>
        <v>0</v>
      </c>
      <c r="W85" s="200">
        <f t="shared" si="49"/>
        <v>0</v>
      </c>
      <c r="X85" s="200">
        <f t="shared" si="49"/>
        <v>0</v>
      </c>
      <c r="Y85" s="200">
        <f t="shared" si="49"/>
        <v>0</v>
      </c>
      <c r="Z85" s="200">
        <f t="shared" si="49"/>
        <v>0</v>
      </c>
      <c r="AA85" s="200">
        <f t="shared" si="49"/>
        <v>0</v>
      </c>
      <c r="AB85" s="200">
        <f t="shared" si="49"/>
        <v>0</v>
      </c>
      <c r="AC85" s="200">
        <f t="shared" si="49"/>
        <v>0</v>
      </c>
      <c r="AD85" s="200">
        <f t="shared" si="49"/>
        <v>0</v>
      </c>
      <c r="AE85" s="200">
        <f t="shared" ref="AE85" si="50">+AE18+AE63-AE41</f>
        <v>0</v>
      </c>
      <c r="AF85" s="200">
        <f t="shared" ref="AF85:AO85" si="51">+AF18+AF63-AF41</f>
        <v>0</v>
      </c>
      <c r="AG85" s="200">
        <f t="shared" si="51"/>
        <v>0</v>
      </c>
      <c r="AH85" s="200">
        <f t="shared" si="51"/>
        <v>0</v>
      </c>
      <c r="AI85" s="200">
        <f t="shared" si="51"/>
        <v>0</v>
      </c>
      <c r="AJ85" s="200">
        <f t="shared" si="51"/>
        <v>0</v>
      </c>
      <c r="AK85" s="200">
        <f t="shared" si="51"/>
        <v>0</v>
      </c>
      <c r="AL85" s="200">
        <f t="shared" si="51"/>
        <v>0</v>
      </c>
      <c r="AM85" s="200">
        <f t="shared" si="51"/>
        <v>0</v>
      </c>
      <c r="AN85" s="200">
        <f t="shared" si="51"/>
        <v>0</v>
      </c>
      <c r="AO85" s="201">
        <f t="shared" si="51"/>
        <v>0</v>
      </c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2:57" x14ac:dyDescent="0.3">
      <c r="B86" s="7"/>
      <c r="C86" s="147" t="str">
        <f t="shared" si="28"/>
        <v/>
      </c>
      <c r="D86" s="149" t="str">
        <f t="shared" si="28"/>
        <v/>
      </c>
      <c r="E86" s="7"/>
      <c r="F86" s="199">
        <f t="shared" ref="F86:AD86" si="52">+F19+F64-F42</f>
        <v>0</v>
      </c>
      <c r="G86" s="200">
        <f t="shared" si="52"/>
        <v>0</v>
      </c>
      <c r="H86" s="200">
        <f t="shared" si="52"/>
        <v>0</v>
      </c>
      <c r="I86" s="200">
        <f t="shared" si="52"/>
        <v>0</v>
      </c>
      <c r="J86" s="200">
        <f t="shared" si="52"/>
        <v>0</v>
      </c>
      <c r="K86" s="200">
        <f t="shared" si="52"/>
        <v>0</v>
      </c>
      <c r="L86" s="200">
        <f t="shared" si="52"/>
        <v>0</v>
      </c>
      <c r="M86" s="200">
        <f t="shared" si="52"/>
        <v>0</v>
      </c>
      <c r="N86" s="200">
        <f t="shared" si="52"/>
        <v>0</v>
      </c>
      <c r="O86" s="200">
        <f t="shared" si="52"/>
        <v>0</v>
      </c>
      <c r="P86" s="200">
        <f t="shared" si="52"/>
        <v>0</v>
      </c>
      <c r="Q86" s="200">
        <f t="shared" si="52"/>
        <v>0</v>
      </c>
      <c r="R86" s="200">
        <f t="shared" si="52"/>
        <v>0</v>
      </c>
      <c r="S86" s="200">
        <f t="shared" si="52"/>
        <v>0</v>
      </c>
      <c r="T86" s="200">
        <f t="shared" si="52"/>
        <v>0</v>
      </c>
      <c r="U86" s="200">
        <f t="shared" si="52"/>
        <v>0</v>
      </c>
      <c r="V86" s="200">
        <f t="shared" si="52"/>
        <v>0</v>
      </c>
      <c r="W86" s="200">
        <f t="shared" si="52"/>
        <v>0</v>
      </c>
      <c r="X86" s="200">
        <f t="shared" si="52"/>
        <v>0</v>
      </c>
      <c r="Y86" s="200">
        <f t="shared" si="52"/>
        <v>0</v>
      </c>
      <c r="Z86" s="200">
        <f t="shared" si="52"/>
        <v>0</v>
      </c>
      <c r="AA86" s="200">
        <f t="shared" si="52"/>
        <v>0</v>
      </c>
      <c r="AB86" s="200">
        <f t="shared" si="52"/>
        <v>0</v>
      </c>
      <c r="AC86" s="200">
        <f t="shared" si="52"/>
        <v>0</v>
      </c>
      <c r="AD86" s="200">
        <f t="shared" si="52"/>
        <v>0</v>
      </c>
      <c r="AE86" s="200">
        <f t="shared" ref="AE86" si="53">+AE19+AE64-AE42</f>
        <v>0</v>
      </c>
      <c r="AF86" s="200">
        <f t="shared" ref="AF86:AO86" si="54">+AF19+AF64-AF42</f>
        <v>0</v>
      </c>
      <c r="AG86" s="200">
        <f t="shared" si="54"/>
        <v>0</v>
      </c>
      <c r="AH86" s="200">
        <f t="shared" si="54"/>
        <v>0</v>
      </c>
      <c r="AI86" s="200">
        <f t="shared" si="54"/>
        <v>0</v>
      </c>
      <c r="AJ86" s="200">
        <f t="shared" si="54"/>
        <v>0</v>
      </c>
      <c r="AK86" s="200">
        <f t="shared" si="54"/>
        <v>0</v>
      </c>
      <c r="AL86" s="200">
        <f t="shared" si="54"/>
        <v>0</v>
      </c>
      <c r="AM86" s="200">
        <f t="shared" si="54"/>
        <v>0</v>
      </c>
      <c r="AN86" s="200">
        <f t="shared" si="54"/>
        <v>0</v>
      </c>
      <c r="AO86" s="201">
        <f t="shared" si="54"/>
        <v>0</v>
      </c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2:57" x14ac:dyDescent="0.3">
      <c r="B87" s="7"/>
      <c r="C87" s="147" t="str">
        <f t="shared" si="28"/>
        <v/>
      </c>
      <c r="D87" s="149" t="str">
        <f t="shared" si="28"/>
        <v/>
      </c>
      <c r="E87" s="7"/>
      <c r="F87" s="199">
        <f t="shared" ref="F87:AD87" si="55">+F20+F65-F43</f>
        <v>0</v>
      </c>
      <c r="G87" s="200">
        <f t="shared" si="55"/>
        <v>0</v>
      </c>
      <c r="H87" s="200">
        <f t="shared" si="55"/>
        <v>0</v>
      </c>
      <c r="I87" s="200">
        <f t="shared" si="55"/>
        <v>0</v>
      </c>
      <c r="J87" s="200">
        <f t="shared" si="55"/>
        <v>0</v>
      </c>
      <c r="K87" s="200">
        <f t="shared" si="55"/>
        <v>0</v>
      </c>
      <c r="L87" s="200">
        <f t="shared" si="55"/>
        <v>0</v>
      </c>
      <c r="M87" s="200">
        <f t="shared" si="55"/>
        <v>0</v>
      </c>
      <c r="N87" s="200">
        <f t="shared" si="55"/>
        <v>0</v>
      </c>
      <c r="O87" s="200">
        <f t="shared" si="55"/>
        <v>0</v>
      </c>
      <c r="P87" s="200">
        <f t="shared" si="55"/>
        <v>0</v>
      </c>
      <c r="Q87" s="200">
        <f t="shared" si="55"/>
        <v>0</v>
      </c>
      <c r="R87" s="200">
        <f t="shared" si="55"/>
        <v>0</v>
      </c>
      <c r="S87" s="200">
        <f t="shared" si="55"/>
        <v>0</v>
      </c>
      <c r="T87" s="200">
        <f t="shared" si="55"/>
        <v>0</v>
      </c>
      <c r="U87" s="200">
        <f t="shared" si="55"/>
        <v>0</v>
      </c>
      <c r="V87" s="200">
        <f t="shared" si="55"/>
        <v>0</v>
      </c>
      <c r="W87" s="200">
        <f t="shared" si="55"/>
        <v>0</v>
      </c>
      <c r="X87" s="200">
        <f t="shared" si="55"/>
        <v>0</v>
      </c>
      <c r="Y87" s="200">
        <f t="shared" si="55"/>
        <v>0</v>
      </c>
      <c r="Z87" s="200">
        <f t="shared" si="55"/>
        <v>0</v>
      </c>
      <c r="AA87" s="200">
        <f t="shared" si="55"/>
        <v>0</v>
      </c>
      <c r="AB87" s="200">
        <f t="shared" si="55"/>
        <v>0</v>
      </c>
      <c r="AC87" s="200">
        <f t="shared" si="55"/>
        <v>0</v>
      </c>
      <c r="AD87" s="200">
        <f t="shared" si="55"/>
        <v>0</v>
      </c>
      <c r="AE87" s="200">
        <f t="shared" ref="AE87" si="56">+AE20+AE65-AE43</f>
        <v>0</v>
      </c>
      <c r="AF87" s="200">
        <f t="shared" ref="AF87:AO87" si="57">+AF20+AF65-AF43</f>
        <v>0</v>
      </c>
      <c r="AG87" s="200">
        <f t="shared" si="57"/>
        <v>0</v>
      </c>
      <c r="AH87" s="200">
        <f t="shared" si="57"/>
        <v>0</v>
      </c>
      <c r="AI87" s="200">
        <f t="shared" si="57"/>
        <v>0</v>
      </c>
      <c r="AJ87" s="200">
        <f t="shared" si="57"/>
        <v>0</v>
      </c>
      <c r="AK87" s="200">
        <f t="shared" si="57"/>
        <v>0</v>
      </c>
      <c r="AL87" s="200">
        <f t="shared" si="57"/>
        <v>0</v>
      </c>
      <c r="AM87" s="200">
        <f t="shared" si="57"/>
        <v>0</v>
      </c>
      <c r="AN87" s="200">
        <f t="shared" si="57"/>
        <v>0</v>
      </c>
      <c r="AO87" s="201">
        <f t="shared" si="57"/>
        <v>0</v>
      </c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2:57" x14ac:dyDescent="0.3">
      <c r="B88" s="7"/>
      <c r="C88" s="147" t="str">
        <f t="shared" si="28"/>
        <v/>
      </c>
      <c r="D88" s="149" t="str">
        <f t="shared" si="28"/>
        <v/>
      </c>
      <c r="E88" s="7"/>
      <c r="F88" s="199">
        <f t="shared" ref="F88:AD88" si="58">+F21+F66-F44</f>
        <v>0</v>
      </c>
      <c r="G88" s="200">
        <f t="shared" si="58"/>
        <v>0</v>
      </c>
      <c r="H88" s="200">
        <f t="shared" si="58"/>
        <v>0</v>
      </c>
      <c r="I88" s="200">
        <f t="shared" si="58"/>
        <v>0</v>
      </c>
      <c r="J88" s="200">
        <f t="shared" si="58"/>
        <v>0</v>
      </c>
      <c r="K88" s="200">
        <f t="shared" si="58"/>
        <v>0</v>
      </c>
      <c r="L88" s="200">
        <f t="shared" si="58"/>
        <v>0</v>
      </c>
      <c r="M88" s="200">
        <f t="shared" si="58"/>
        <v>0</v>
      </c>
      <c r="N88" s="200">
        <f t="shared" si="58"/>
        <v>0</v>
      </c>
      <c r="O88" s="200">
        <f t="shared" si="58"/>
        <v>0</v>
      </c>
      <c r="P88" s="200">
        <f t="shared" si="58"/>
        <v>0</v>
      </c>
      <c r="Q88" s="200">
        <f t="shared" si="58"/>
        <v>0</v>
      </c>
      <c r="R88" s="200">
        <f t="shared" si="58"/>
        <v>0</v>
      </c>
      <c r="S88" s="200">
        <f t="shared" si="58"/>
        <v>0</v>
      </c>
      <c r="T88" s="200">
        <f t="shared" si="58"/>
        <v>0</v>
      </c>
      <c r="U88" s="200">
        <f t="shared" si="58"/>
        <v>0</v>
      </c>
      <c r="V88" s="200">
        <f t="shared" si="58"/>
        <v>0</v>
      </c>
      <c r="W88" s="200">
        <f t="shared" si="58"/>
        <v>0</v>
      </c>
      <c r="X88" s="200">
        <f t="shared" si="58"/>
        <v>0</v>
      </c>
      <c r="Y88" s="200">
        <f t="shared" si="58"/>
        <v>0</v>
      </c>
      <c r="Z88" s="200">
        <f t="shared" si="58"/>
        <v>0</v>
      </c>
      <c r="AA88" s="200">
        <f t="shared" si="58"/>
        <v>0</v>
      </c>
      <c r="AB88" s="200">
        <f t="shared" si="58"/>
        <v>0</v>
      </c>
      <c r="AC88" s="200">
        <f t="shared" si="58"/>
        <v>0</v>
      </c>
      <c r="AD88" s="200">
        <f t="shared" si="58"/>
        <v>0</v>
      </c>
      <c r="AE88" s="200">
        <f t="shared" ref="AE88" si="59">+AE21+AE66-AE44</f>
        <v>0</v>
      </c>
      <c r="AF88" s="200">
        <f t="shared" ref="AF88:AO88" si="60">+AF21+AF66-AF44</f>
        <v>0</v>
      </c>
      <c r="AG88" s="200">
        <f t="shared" si="60"/>
        <v>0</v>
      </c>
      <c r="AH88" s="200">
        <f t="shared" si="60"/>
        <v>0</v>
      </c>
      <c r="AI88" s="200">
        <f t="shared" si="60"/>
        <v>0</v>
      </c>
      <c r="AJ88" s="200">
        <f t="shared" si="60"/>
        <v>0</v>
      </c>
      <c r="AK88" s="200">
        <f t="shared" si="60"/>
        <v>0</v>
      </c>
      <c r="AL88" s="200">
        <f t="shared" si="60"/>
        <v>0</v>
      </c>
      <c r="AM88" s="200">
        <f t="shared" si="60"/>
        <v>0</v>
      </c>
      <c r="AN88" s="200">
        <f t="shared" si="60"/>
        <v>0</v>
      </c>
      <c r="AO88" s="201">
        <f t="shared" si="60"/>
        <v>0</v>
      </c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2:57" x14ac:dyDescent="0.3">
      <c r="B89" s="7"/>
      <c r="C89" s="147" t="str">
        <f t="shared" si="28"/>
        <v/>
      </c>
      <c r="D89" s="149" t="str">
        <f t="shared" si="28"/>
        <v/>
      </c>
      <c r="E89" s="7"/>
      <c r="F89" s="199">
        <f t="shared" ref="F89:AD89" si="61">+F22+F67-F45</f>
        <v>0</v>
      </c>
      <c r="G89" s="200">
        <f t="shared" si="61"/>
        <v>0</v>
      </c>
      <c r="H89" s="200">
        <f t="shared" si="61"/>
        <v>0</v>
      </c>
      <c r="I89" s="200">
        <f t="shared" si="61"/>
        <v>0</v>
      </c>
      <c r="J89" s="200">
        <f t="shared" si="61"/>
        <v>0</v>
      </c>
      <c r="K89" s="200">
        <f t="shared" si="61"/>
        <v>0</v>
      </c>
      <c r="L89" s="200">
        <f t="shared" si="61"/>
        <v>0</v>
      </c>
      <c r="M89" s="200">
        <f t="shared" si="61"/>
        <v>0</v>
      </c>
      <c r="N89" s="200">
        <f t="shared" si="61"/>
        <v>0</v>
      </c>
      <c r="O89" s="200">
        <f t="shared" si="61"/>
        <v>0</v>
      </c>
      <c r="P89" s="200">
        <f t="shared" si="61"/>
        <v>0</v>
      </c>
      <c r="Q89" s="200">
        <f t="shared" si="61"/>
        <v>0</v>
      </c>
      <c r="R89" s="200">
        <f t="shared" si="61"/>
        <v>0</v>
      </c>
      <c r="S89" s="200">
        <f t="shared" si="61"/>
        <v>0</v>
      </c>
      <c r="T89" s="200">
        <f t="shared" si="61"/>
        <v>0</v>
      </c>
      <c r="U89" s="200">
        <f t="shared" si="61"/>
        <v>0</v>
      </c>
      <c r="V89" s="200">
        <f t="shared" si="61"/>
        <v>0</v>
      </c>
      <c r="W89" s="200">
        <f t="shared" si="61"/>
        <v>0</v>
      </c>
      <c r="X89" s="200">
        <f t="shared" si="61"/>
        <v>0</v>
      </c>
      <c r="Y89" s="200">
        <f t="shared" si="61"/>
        <v>0</v>
      </c>
      <c r="Z89" s="200">
        <f t="shared" si="61"/>
        <v>0</v>
      </c>
      <c r="AA89" s="200">
        <f t="shared" si="61"/>
        <v>0</v>
      </c>
      <c r="AB89" s="200">
        <f t="shared" si="61"/>
        <v>0</v>
      </c>
      <c r="AC89" s="200">
        <f t="shared" si="61"/>
        <v>0</v>
      </c>
      <c r="AD89" s="200">
        <f t="shared" si="61"/>
        <v>0</v>
      </c>
      <c r="AE89" s="200">
        <f t="shared" ref="AE89:AO89" si="62">+AE22+AE67-AE45</f>
        <v>0</v>
      </c>
      <c r="AF89" s="200">
        <f t="shared" si="62"/>
        <v>0</v>
      </c>
      <c r="AG89" s="200">
        <f t="shared" si="62"/>
        <v>0</v>
      </c>
      <c r="AH89" s="200">
        <f t="shared" si="62"/>
        <v>0</v>
      </c>
      <c r="AI89" s="200">
        <f t="shared" si="62"/>
        <v>0</v>
      </c>
      <c r="AJ89" s="200">
        <f t="shared" si="62"/>
        <v>0</v>
      </c>
      <c r="AK89" s="200">
        <f t="shared" si="62"/>
        <v>0</v>
      </c>
      <c r="AL89" s="200">
        <f t="shared" si="62"/>
        <v>0</v>
      </c>
      <c r="AM89" s="200">
        <f t="shared" si="62"/>
        <v>0</v>
      </c>
      <c r="AN89" s="200">
        <f t="shared" si="62"/>
        <v>0</v>
      </c>
      <c r="AO89" s="201">
        <f t="shared" si="62"/>
        <v>0</v>
      </c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2:57" x14ac:dyDescent="0.3">
      <c r="B90" s="7"/>
      <c r="C90" s="147" t="str">
        <f t="shared" si="28"/>
        <v/>
      </c>
      <c r="D90" s="149" t="str">
        <f t="shared" si="28"/>
        <v/>
      </c>
      <c r="E90" s="7"/>
      <c r="F90" s="199">
        <f t="shared" ref="F90:AD90" si="63">+F23+F68-F46</f>
        <v>0</v>
      </c>
      <c r="G90" s="200">
        <f t="shared" si="63"/>
        <v>0</v>
      </c>
      <c r="H90" s="200">
        <f t="shared" si="63"/>
        <v>0</v>
      </c>
      <c r="I90" s="200">
        <f t="shared" si="63"/>
        <v>0</v>
      </c>
      <c r="J90" s="200">
        <f t="shared" si="63"/>
        <v>0</v>
      </c>
      <c r="K90" s="200">
        <f t="shared" si="63"/>
        <v>0</v>
      </c>
      <c r="L90" s="200">
        <f t="shared" si="63"/>
        <v>0</v>
      </c>
      <c r="M90" s="200">
        <f t="shared" si="63"/>
        <v>0</v>
      </c>
      <c r="N90" s="200">
        <f t="shared" si="63"/>
        <v>0</v>
      </c>
      <c r="O90" s="200">
        <f t="shared" si="63"/>
        <v>0</v>
      </c>
      <c r="P90" s="200">
        <f t="shared" si="63"/>
        <v>0</v>
      </c>
      <c r="Q90" s="200">
        <f t="shared" si="63"/>
        <v>0</v>
      </c>
      <c r="R90" s="200">
        <f t="shared" si="63"/>
        <v>0</v>
      </c>
      <c r="S90" s="200">
        <f t="shared" si="63"/>
        <v>0</v>
      </c>
      <c r="T90" s="200">
        <f t="shared" si="63"/>
        <v>0</v>
      </c>
      <c r="U90" s="200">
        <f t="shared" si="63"/>
        <v>0</v>
      </c>
      <c r="V90" s="200">
        <f t="shared" si="63"/>
        <v>0</v>
      </c>
      <c r="W90" s="200">
        <f t="shared" si="63"/>
        <v>0</v>
      </c>
      <c r="X90" s="200">
        <f t="shared" si="63"/>
        <v>0</v>
      </c>
      <c r="Y90" s="200">
        <f t="shared" si="63"/>
        <v>0</v>
      </c>
      <c r="Z90" s="200">
        <f t="shared" si="63"/>
        <v>0</v>
      </c>
      <c r="AA90" s="200">
        <f t="shared" si="63"/>
        <v>0</v>
      </c>
      <c r="AB90" s="200">
        <f t="shared" si="63"/>
        <v>0</v>
      </c>
      <c r="AC90" s="200">
        <f t="shared" si="63"/>
        <v>0</v>
      </c>
      <c r="AD90" s="200">
        <f t="shared" si="63"/>
        <v>0</v>
      </c>
      <c r="AE90" s="200">
        <f t="shared" ref="AE90:AO90" si="64">+AE23+AE68-AE46</f>
        <v>0</v>
      </c>
      <c r="AF90" s="200">
        <f t="shared" si="64"/>
        <v>0</v>
      </c>
      <c r="AG90" s="200">
        <f t="shared" si="64"/>
        <v>0</v>
      </c>
      <c r="AH90" s="200">
        <f t="shared" si="64"/>
        <v>0</v>
      </c>
      <c r="AI90" s="200">
        <f t="shared" si="64"/>
        <v>0</v>
      </c>
      <c r="AJ90" s="200">
        <f t="shared" si="64"/>
        <v>0</v>
      </c>
      <c r="AK90" s="200">
        <f t="shared" si="64"/>
        <v>0</v>
      </c>
      <c r="AL90" s="200">
        <f t="shared" si="64"/>
        <v>0</v>
      </c>
      <c r="AM90" s="200">
        <f t="shared" si="64"/>
        <v>0</v>
      </c>
      <c r="AN90" s="200">
        <f t="shared" si="64"/>
        <v>0</v>
      </c>
      <c r="AO90" s="201">
        <f t="shared" si="64"/>
        <v>0</v>
      </c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2:57" x14ac:dyDescent="0.3">
      <c r="B91" s="7"/>
      <c r="C91" s="147" t="str">
        <f t="shared" si="28"/>
        <v/>
      </c>
      <c r="D91" s="149" t="str">
        <f t="shared" si="28"/>
        <v/>
      </c>
      <c r="E91" s="7"/>
      <c r="F91" s="199">
        <f t="shared" ref="F91:AD91" si="65">+F24+F69-F47</f>
        <v>0</v>
      </c>
      <c r="G91" s="200">
        <f t="shared" si="65"/>
        <v>0</v>
      </c>
      <c r="H91" s="200">
        <f t="shared" si="65"/>
        <v>0</v>
      </c>
      <c r="I91" s="200">
        <f t="shared" si="65"/>
        <v>0</v>
      </c>
      <c r="J91" s="200">
        <f t="shared" si="65"/>
        <v>0</v>
      </c>
      <c r="K91" s="200">
        <f t="shared" si="65"/>
        <v>0</v>
      </c>
      <c r="L91" s="200">
        <f t="shared" si="65"/>
        <v>0</v>
      </c>
      <c r="M91" s="200">
        <f t="shared" si="65"/>
        <v>0</v>
      </c>
      <c r="N91" s="200">
        <f t="shared" si="65"/>
        <v>0</v>
      </c>
      <c r="O91" s="200">
        <f t="shared" si="65"/>
        <v>0</v>
      </c>
      <c r="P91" s="200">
        <f t="shared" si="65"/>
        <v>0</v>
      </c>
      <c r="Q91" s="200">
        <f t="shared" si="65"/>
        <v>0</v>
      </c>
      <c r="R91" s="200">
        <f t="shared" si="65"/>
        <v>0</v>
      </c>
      <c r="S91" s="200">
        <f t="shared" si="65"/>
        <v>0</v>
      </c>
      <c r="T91" s="200">
        <f t="shared" si="65"/>
        <v>0</v>
      </c>
      <c r="U91" s="200">
        <f t="shared" si="65"/>
        <v>0</v>
      </c>
      <c r="V91" s="200">
        <f t="shared" si="65"/>
        <v>0</v>
      </c>
      <c r="W91" s="200">
        <f t="shared" si="65"/>
        <v>0</v>
      </c>
      <c r="X91" s="200">
        <f t="shared" si="65"/>
        <v>0</v>
      </c>
      <c r="Y91" s="200">
        <f t="shared" si="65"/>
        <v>0</v>
      </c>
      <c r="Z91" s="200">
        <f t="shared" si="65"/>
        <v>0</v>
      </c>
      <c r="AA91" s="200">
        <f t="shared" si="65"/>
        <v>0</v>
      </c>
      <c r="AB91" s="200">
        <f t="shared" si="65"/>
        <v>0</v>
      </c>
      <c r="AC91" s="200">
        <f t="shared" si="65"/>
        <v>0</v>
      </c>
      <c r="AD91" s="200">
        <f t="shared" si="65"/>
        <v>0</v>
      </c>
      <c r="AE91" s="200">
        <f t="shared" ref="AE91:AO91" si="66">+AE24+AE69-AE47</f>
        <v>0</v>
      </c>
      <c r="AF91" s="200">
        <f t="shared" si="66"/>
        <v>0</v>
      </c>
      <c r="AG91" s="200">
        <f t="shared" si="66"/>
        <v>0</v>
      </c>
      <c r="AH91" s="200">
        <f t="shared" si="66"/>
        <v>0</v>
      </c>
      <c r="AI91" s="200">
        <f t="shared" si="66"/>
        <v>0</v>
      </c>
      <c r="AJ91" s="200">
        <f t="shared" si="66"/>
        <v>0</v>
      </c>
      <c r="AK91" s="200">
        <f t="shared" si="66"/>
        <v>0</v>
      </c>
      <c r="AL91" s="200">
        <f t="shared" si="66"/>
        <v>0</v>
      </c>
      <c r="AM91" s="200">
        <f t="shared" si="66"/>
        <v>0</v>
      </c>
      <c r="AN91" s="200">
        <f t="shared" si="66"/>
        <v>0</v>
      </c>
      <c r="AO91" s="201">
        <f t="shared" si="66"/>
        <v>0</v>
      </c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2:57" x14ac:dyDescent="0.3">
      <c r="B92" s="7"/>
      <c r="C92" s="147" t="str">
        <f t="shared" si="28"/>
        <v/>
      </c>
      <c r="D92" s="149" t="str">
        <f t="shared" si="28"/>
        <v/>
      </c>
      <c r="E92" s="7"/>
      <c r="F92" s="199">
        <f t="shared" ref="F92:AD92" si="67">+F25+F70-F48</f>
        <v>0</v>
      </c>
      <c r="G92" s="200">
        <f t="shared" si="67"/>
        <v>0</v>
      </c>
      <c r="H92" s="200">
        <f t="shared" si="67"/>
        <v>0</v>
      </c>
      <c r="I92" s="200">
        <f t="shared" si="67"/>
        <v>0</v>
      </c>
      <c r="J92" s="200">
        <f t="shared" si="67"/>
        <v>0</v>
      </c>
      <c r="K92" s="200">
        <f t="shared" si="67"/>
        <v>0</v>
      </c>
      <c r="L92" s="200">
        <f t="shared" si="67"/>
        <v>0</v>
      </c>
      <c r="M92" s="200">
        <f t="shared" si="67"/>
        <v>0</v>
      </c>
      <c r="N92" s="200">
        <f t="shared" si="67"/>
        <v>0</v>
      </c>
      <c r="O92" s="200">
        <f t="shared" si="67"/>
        <v>0</v>
      </c>
      <c r="P92" s="200">
        <f t="shared" si="67"/>
        <v>0</v>
      </c>
      <c r="Q92" s="200">
        <f t="shared" si="67"/>
        <v>0</v>
      </c>
      <c r="R92" s="200">
        <f t="shared" si="67"/>
        <v>0</v>
      </c>
      <c r="S92" s="200">
        <f t="shared" si="67"/>
        <v>0</v>
      </c>
      <c r="T92" s="200">
        <f t="shared" si="67"/>
        <v>0</v>
      </c>
      <c r="U92" s="200">
        <f t="shared" si="67"/>
        <v>0</v>
      </c>
      <c r="V92" s="200">
        <f t="shared" si="67"/>
        <v>0</v>
      </c>
      <c r="W92" s="200">
        <f t="shared" si="67"/>
        <v>0</v>
      </c>
      <c r="X92" s="200">
        <f t="shared" si="67"/>
        <v>0</v>
      </c>
      <c r="Y92" s="200">
        <f t="shared" si="67"/>
        <v>0</v>
      </c>
      <c r="Z92" s="200">
        <f t="shared" si="67"/>
        <v>0</v>
      </c>
      <c r="AA92" s="200">
        <f t="shared" si="67"/>
        <v>0</v>
      </c>
      <c r="AB92" s="200">
        <f t="shared" si="67"/>
        <v>0</v>
      </c>
      <c r="AC92" s="200">
        <f t="shared" si="67"/>
        <v>0</v>
      </c>
      <c r="AD92" s="200">
        <f t="shared" si="67"/>
        <v>0</v>
      </c>
      <c r="AE92" s="200">
        <f t="shared" ref="AE92:AO92" si="68">+AE25+AE70-AE48</f>
        <v>0</v>
      </c>
      <c r="AF92" s="200">
        <f t="shared" si="68"/>
        <v>0</v>
      </c>
      <c r="AG92" s="200">
        <f t="shared" si="68"/>
        <v>0</v>
      </c>
      <c r="AH92" s="200">
        <f t="shared" si="68"/>
        <v>0</v>
      </c>
      <c r="AI92" s="200">
        <f t="shared" si="68"/>
        <v>0</v>
      </c>
      <c r="AJ92" s="200">
        <f t="shared" si="68"/>
        <v>0</v>
      </c>
      <c r="AK92" s="200">
        <f t="shared" si="68"/>
        <v>0</v>
      </c>
      <c r="AL92" s="200">
        <f t="shared" si="68"/>
        <v>0</v>
      </c>
      <c r="AM92" s="200">
        <f t="shared" si="68"/>
        <v>0</v>
      </c>
      <c r="AN92" s="200">
        <f t="shared" si="68"/>
        <v>0</v>
      </c>
      <c r="AO92" s="201">
        <f t="shared" si="68"/>
        <v>0</v>
      </c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2:57" x14ac:dyDescent="0.3">
      <c r="B93" s="7"/>
      <c r="C93" s="147" t="str">
        <f t="shared" si="28"/>
        <v/>
      </c>
      <c r="D93" s="149" t="str">
        <f t="shared" si="28"/>
        <v/>
      </c>
      <c r="E93" s="7"/>
      <c r="F93" s="199">
        <f t="shared" ref="F93:AD93" si="69">+F26+F71-F49</f>
        <v>0</v>
      </c>
      <c r="G93" s="200">
        <f t="shared" si="69"/>
        <v>0</v>
      </c>
      <c r="H93" s="200">
        <f t="shared" si="69"/>
        <v>0</v>
      </c>
      <c r="I93" s="200">
        <f t="shared" si="69"/>
        <v>0</v>
      </c>
      <c r="J93" s="200">
        <f t="shared" si="69"/>
        <v>0</v>
      </c>
      <c r="K93" s="200">
        <f t="shared" si="69"/>
        <v>0</v>
      </c>
      <c r="L93" s="200">
        <f t="shared" si="69"/>
        <v>0</v>
      </c>
      <c r="M93" s="200">
        <f t="shared" si="69"/>
        <v>0</v>
      </c>
      <c r="N93" s="200">
        <f t="shared" si="69"/>
        <v>0</v>
      </c>
      <c r="O93" s="200">
        <f t="shared" si="69"/>
        <v>0</v>
      </c>
      <c r="P93" s="200">
        <f t="shared" si="69"/>
        <v>0</v>
      </c>
      <c r="Q93" s="200">
        <f t="shared" si="69"/>
        <v>0</v>
      </c>
      <c r="R93" s="200">
        <f t="shared" si="69"/>
        <v>0</v>
      </c>
      <c r="S93" s="200">
        <f t="shared" si="69"/>
        <v>0</v>
      </c>
      <c r="T93" s="200">
        <f t="shared" si="69"/>
        <v>0</v>
      </c>
      <c r="U93" s="200">
        <f t="shared" si="69"/>
        <v>0</v>
      </c>
      <c r="V93" s="200">
        <f t="shared" si="69"/>
        <v>0</v>
      </c>
      <c r="W93" s="200">
        <f t="shared" si="69"/>
        <v>0</v>
      </c>
      <c r="X93" s="200">
        <f t="shared" si="69"/>
        <v>0</v>
      </c>
      <c r="Y93" s="200">
        <f t="shared" si="69"/>
        <v>0</v>
      </c>
      <c r="Z93" s="200">
        <f t="shared" si="69"/>
        <v>0</v>
      </c>
      <c r="AA93" s="200">
        <f t="shared" si="69"/>
        <v>0</v>
      </c>
      <c r="AB93" s="200">
        <f t="shared" si="69"/>
        <v>0</v>
      </c>
      <c r="AC93" s="200">
        <f t="shared" si="69"/>
        <v>0</v>
      </c>
      <c r="AD93" s="200">
        <f t="shared" si="69"/>
        <v>0</v>
      </c>
      <c r="AE93" s="200">
        <f t="shared" ref="AE93:AO93" si="70">+AE26+AE71-AE49</f>
        <v>0</v>
      </c>
      <c r="AF93" s="200">
        <f t="shared" si="70"/>
        <v>0</v>
      </c>
      <c r="AG93" s="200">
        <f t="shared" si="70"/>
        <v>0</v>
      </c>
      <c r="AH93" s="200">
        <f t="shared" si="70"/>
        <v>0</v>
      </c>
      <c r="AI93" s="200">
        <f t="shared" si="70"/>
        <v>0</v>
      </c>
      <c r="AJ93" s="200">
        <f t="shared" si="70"/>
        <v>0</v>
      </c>
      <c r="AK93" s="200">
        <f t="shared" si="70"/>
        <v>0</v>
      </c>
      <c r="AL93" s="200">
        <f t="shared" si="70"/>
        <v>0</v>
      </c>
      <c r="AM93" s="200">
        <f t="shared" si="70"/>
        <v>0</v>
      </c>
      <c r="AN93" s="200">
        <f t="shared" si="70"/>
        <v>0</v>
      </c>
      <c r="AO93" s="201">
        <f t="shared" si="70"/>
        <v>0</v>
      </c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2:57" x14ac:dyDescent="0.3">
      <c r="B94" s="7"/>
      <c r="C94" s="147" t="str">
        <f t="shared" si="28"/>
        <v/>
      </c>
      <c r="D94" s="149" t="str">
        <f t="shared" si="28"/>
        <v/>
      </c>
      <c r="E94" s="7"/>
      <c r="F94" s="199">
        <f t="shared" ref="F94:AD94" si="71">+F27+F72-F50</f>
        <v>0</v>
      </c>
      <c r="G94" s="200">
        <f t="shared" si="71"/>
        <v>0</v>
      </c>
      <c r="H94" s="200">
        <f t="shared" si="71"/>
        <v>0</v>
      </c>
      <c r="I94" s="200">
        <f t="shared" si="71"/>
        <v>0</v>
      </c>
      <c r="J94" s="200">
        <f t="shared" si="71"/>
        <v>0</v>
      </c>
      <c r="K94" s="200">
        <f t="shared" si="71"/>
        <v>0</v>
      </c>
      <c r="L94" s="200">
        <f t="shared" si="71"/>
        <v>0</v>
      </c>
      <c r="M94" s="200">
        <f t="shared" si="71"/>
        <v>0</v>
      </c>
      <c r="N94" s="200">
        <f t="shared" si="71"/>
        <v>0</v>
      </c>
      <c r="O94" s="200">
        <f t="shared" si="71"/>
        <v>0</v>
      </c>
      <c r="P94" s="200">
        <f t="shared" si="71"/>
        <v>0</v>
      </c>
      <c r="Q94" s="200">
        <f t="shared" si="71"/>
        <v>0</v>
      </c>
      <c r="R94" s="200">
        <f t="shared" si="71"/>
        <v>0</v>
      </c>
      <c r="S94" s="200">
        <f t="shared" si="71"/>
        <v>0</v>
      </c>
      <c r="T94" s="200">
        <f t="shared" si="71"/>
        <v>0</v>
      </c>
      <c r="U94" s="200">
        <f t="shared" si="71"/>
        <v>0</v>
      </c>
      <c r="V94" s="200">
        <f t="shared" si="71"/>
        <v>0</v>
      </c>
      <c r="W94" s="200">
        <f t="shared" si="71"/>
        <v>0</v>
      </c>
      <c r="X94" s="200">
        <f t="shared" si="71"/>
        <v>0</v>
      </c>
      <c r="Y94" s="200">
        <f t="shared" si="71"/>
        <v>0</v>
      </c>
      <c r="Z94" s="200">
        <f t="shared" si="71"/>
        <v>0</v>
      </c>
      <c r="AA94" s="200">
        <f t="shared" si="71"/>
        <v>0</v>
      </c>
      <c r="AB94" s="200">
        <f t="shared" si="71"/>
        <v>0</v>
      </c>
      <c r="AC94" s="200">
        <f t="shared" si="71"/>
        <v>0</v>
      </c>
      <c r="AD94" s="200">
        <f t="shared" si="71"/>
        <v>0</v>
      </c>
      <c r="AE94" s="200">
        <f t="shared" ref="AE94:AO94" si="72">+AE27+AE72-AE50</f>
        <v>0</v>
      </c>
      <c r="AF94" s="200">
        <f t="shared" si="72"/>
        <v>0</v>
      </c>
      <c r="AG94" s="200">
        <f t="shared" si="72"/>
        <v>0</v>
      </c>
      <c r="AH94" s="200">
        <f t="shared" si="72"/>
        <v>0</v>
      </c>
      <c r="AI94" s="200">
        <f t="shared" si="72"/>
        <v>0</v>
      </c>
      <c r="AJ94" s="200">
        <f t="shared" si="72"/>
        <v>0</v>
      </c>
      <c r="AK94" s="200">
        <f t="shared" si="72"/>
        <v>0</v>
      </c>
      <c r="AL94" s="200">
        <f t="shared" si="72"/>
        <v>0</v>
      </c>
      <c r="AM94" s="200">
        <f t="shared" si="72"/>
        <v>0</v>
      </c>
      <c r="AN94" s="200">
        <f t="shared" si="72"/>
        <v>0</v>
      </c>
      <c r="AO94" s="201">
        <f t="shared" si="72"/>
        <v>0</v>
      </c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2:57" ht="15" thickBot="1" x14ac:dyDescent="0.35">
      <c r="B95" s="7"/>
      <c r="C95" s="150" t="str">
        <f t="shared" si="28"/>
        <v>d</v>
      </c>
      <c r="D95" s="152" t="str">
        <f t="shared" si="28"/>
        <v/>
      </c>
      <c r="E95" s="7"/>
      <c r="F95" s="202">
        <f t="shared" ref="F95:AD95" si="73">+F28+F73-F51</f>
        <v>0</v>
      </c>
      <c r="G95" s="203">
        <f t="shared" si="73"/>
        <v>0</v>
      </c>
      <c r="H95" s="203">
        <f t="shared" si="73"/>
        <v>0</v>
      </c>
      <c r="I95" s="203">
        <f t="shared" si="73"/>
        <v>0</v>
      </c>
      <c r="J95" s="203">
        <f t="shared" si="73"/>
        <v>0</v>
      </c>
      <c r="K95" s="203">
        <f t="shared" si="73"/>
        <v>0</v>
      </c>
      <c r="L95" s="203">
        <f t="shared" si="73"/>
        <v>0</v>
      </c>
      <c r="M95" s="203">
        <f t="shared" si="73"/>
        <v>0</v>
      </c>
      <c r="N95" s="203">
        <f t="shared" si="73"/>
        <v>0</v>
      </c>
      <c r="O95" s="203">
        <f t="shared" si="73"/>
        <v>0</v>
      </c>
      <c r="P95" s="203">
        <f t="shared" si="73"/>
        <v>0</v>
      </c>
      <c r="Q95" s="203">
        <f t="shared" si="73"/>
        <v>0</v>
      </c>
      <c r="R95" s="203">
        <f t="shared" si="73"/>
        <v>0</v>
      </c>
      <c r="S95" s="203">
        <f t="shared" si="73"/>
        <v>0</v>
      </c>
      <c r="T95" s="203">
        <f t="shared" si="73"/>
        <v>0</v>
      </c>
      <c r="U95" s="203">
        <f t="shared" si="73"/>
        <v>0</v>
      </c>
      <c r="V95" s="203">
        <f t="shared" si="73"/>
        <v>0</v>
      </c>
      <c r="W95" s="203">
        <f t="shared" si="73"/>
        <v>0</v>
      </c>
      <c r="X95" s="203">
        <f t="shared" si="73"/>
        <v>0</v>
      </c>
      <c r="Y95" s="203">
        <f t="shared" si="73"/>
        <v>0</v>
      </c>
      <c r="Z95" s="203">
        <f t="shared" si="73"/>
        <v>0</v>
      </c>
      <c r="AA95" s="203">
        <f t="shared" si="73"/>
        <v>0</v>
      </c>
      <c r="AB95" s="203">
        <f t="shared" si="73"/>
        <v>0</v>
      </c>
      <c r="AC95" s="203">
        <f t="shared" si="73"/>
        <v>0</v>
      </c>
      <c r="AD95" s="203">
        <f t="shared" si="73"/>
        <v>0</v>
      </c>
      <c r="AE95" s="203">
        <f t="shared" ref="AE95:AO95" si="74">+AE28+AE73-AE51</f>
        <v>0</v>
      </c>
      <c r="AF95" s="203">
        <f t="shared" si="74"/>
        <v>0</v>
      </c>
      <c r="AG95" s="203">
        <f t="shared" si="74"/>
        <v>0</v>
      </c>
      <c r="AH95" s="203">
        <f t="shared" si="74"/>
        <v>0</v>
      </c>
      <c r="AI95" s="203">
        <f t="shared" si="74"/>
        <v>0</v>
      </c>
      <c r="AJ95" s="203">
        <f t="shared" si="74"/>
        <v>0</v>
      </c>
      <c r="AK95" s="203">
        <f t="shared" si="74"/>
        <v>0</v>
      </c>
      <c r="AL95" s="203">
        <f t="shared" si="74"/>
        <v>0</v>
      </c>
      <c r="AM95" s="203">
        <f t="shared" si="74"/>
        <v>0</v>
      </c>
      <c r="AN95" s="203">
        <f t="shared" si="74"/>
        <v>0</v>
      </c>
      <c r="AO95" s="204">
        <f t="shared" si="74"/>
        <v>0</v>
      </c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2:57" x14ac:dyDescent="0.3">
      <c r="B96" s="7"/>
      <c r="C96" s="7" t="s">
        <v>257</v>
      </c>
      <c r="D96" s="7"/>
      <c r="E96" s="7"/>
      <c r="F96" s="8">
        <f>SUM(F77:F95)</f>
        <v>0</v>
      </c>
      <c r="G96" s="8">
        <f t="shared" ref="G96:AO96" si="75">SUM(G77:G95)</f>
        <v>0</v>
      </c>
      <c r="H96" s="8">
        <f t="shared" si="75"/>
        <v>0</v>
      </c>
      <c r="I96" s="8">
        <f t="shared" si="75"/>
        <v>0</v>
      </c>
      <c r="J96" s="8">
        <f t="shared" si="75"/>
        <v>0</v>
      </c>
      <c r="K96" s="8">
        <f t="shared" si="75"/>
        <v>0</v>
      </c>
      <c r="L96" s="8">
        <f t="shared" si="75"/>
        <v>0</v>
      </c>
      <c r="M96" s="8">
        <f t="shared" si="75"/>
        <v>0</v>
      </c>
      <c r="N96" s="8">
        <f t="shared" si="75"/>
        <v>0</v>
      </c>
      <c r="O96" s="8">
        <f t="shared" si="75"/>
        <v>0</v>
      </c>
      <c r="P96" s="8">
        <f t="shared" si="75"/>
        <v>0</v>
      </c>
      <c r="Q96" s="8">
        <f t="shared" si="75"/>
        <v>0</v>
      </c>
      <c r="R96" s="8">
        <f t="shared" si="75"/>
        <v>0</v>
      </c>
      <c r="S96" s="8">
        <f t="shared" si="75"/>
        <v>0</v>
      </c>
      <c r="T96" s="8">
        <f t="shared" si="75"/>
        <v>0</v>
      </c>
      <c r="U96" s="8">
        <f t="shared" si="75"/>
        <v>0</v>
      </c>
      <c r="V96" s="8">
        <f t="shared" si="75"/>
        <v>0</v>
      </c>
      <c r="W96" s="8">
        <f t="shared" si="75"/>
        <v>0</v>
      </c>
      <c r="X96" s="8">
        <f t="shared" si="75"/>
        <v>0</v>
      </c>
      <c r="Y96" s="8">
        <f t="shared" si="75"/>
        <v>0</v>
      </c>
      <c r="Z96" s="8">
        <f t="shared" si="75"/>
        <v>0</v>
      </c>
      <c r="AA96" s="8">
        <f t="shared" si="75"/>
        <v>0</v>
      </c>
      <c r="AB96" s="8">
        <f t="shared" si="75"/>
        <v>0</v>
      </c>
      <c r="AC96" s="8">
        <f t="shared" si="75"/>
        <v>0</v>
      </c>
      <c r="AD96" s="8">
        <f t="shared" si="75"/>
        <v>0</v>
      </c>
      <c r="AE96" s="8">
        <f t="shared" si="75"/>
        <v>0</v>
      </c>
      <c r="AF96" s="8">
        <f t="shared" si="75"/>
        <v>0</v>
      </c>
      <c r="AG96" s="8">
        <f t="shared" si="75"/>
        <v>0</v>
      </c>
      <c r="AH96" s="8">
        <f t="shared" si="75"/>
        <v>0</v>
      </c>
      <c r="AI96" s="8">
        <f t="shared" si="75"/>
        <v>0</v>
      </c>
      <c r="AJ96" s="8">
        <f t="shared" si="75"/>
        <v>0</v>
      </c>
      <c r="AK96" s="8">
        <f t="shared" si="75"/>
        <v>0</v>
      </c>
      <c r="AL96" s="8">
        <f t="shared" si="75"/>
        <v>0</v>
      </c>
      <c r="AM96" s="8">
        <f t="shared" si="75"/>
        <v>0</v>
      </c>
      <c r="AN96" s="8">
        <f t="shared" si="75"/>
        <v>0</v>
      </c>
      <c r="AO96" s="8">
        <f t="shared" si="75"/>
        <v>0</v>
      </c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x14ac:dyDescent="0.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spans="1:57" ht="15" thickBot="1" x14ac:dyDescent="0.35">
      <c r="B98" s="7"/>
      <c r="C98" s="7" t="s">
        <v>263</v>
      </c>
      <c r="D98" s="7"/>
      <c r="E98" s="205" t="s">
        <v>264</v>
      </c>
      <c r="F98" s="122">
        <f>+F76</f>
        <v>42766</v>
      </c>
      <c r="G98" s="122">
        <f t="shared" ref="G98:AO98" si="76">+G76</f>
        <v>42794</v>
      </c>
      <c r="H98" s="122">
        <f t="shared" si="76"/>
        <v>42825</v>
      </c>
      <c r="I98" s="122">
        <f t="shared" si="76"/>
        <v>42855</v>
      </c>
      <c r="J98" s="122">
        <f t="shared" si="76"/>
        <v>42886</v>
      </c>
      <c r="K98" s="122">
        <f t="shared" si="76"/>
        <v>42916</v>
      </c>
      <c r="L98" s="122">
        <f t="shared" si="76"/>
        <v>42947</v>
      </c>
      <c r="M98" s="122">
        <f t="shared" si="76"/>
        <v>42978</v>
      </c>
      <c r="N98" s="122">
        <f t="shared" si="76"/>
        <v>43008</v>
      </c>
      <c r="O98" s="122">
        <f t="shared" si="76"/>
        <v>43039</v>
      </c>
      <c r="P98" s="122">
        <f t="shared" si="76"/>
        <v>43069</v>
      </c>
      <c r="Q98" s="122">
        <f t="shared" si="76"/>
        <v>43100</v>
      </c>
      <c r="R98" s="122">
        <f t="shared" si="76"/>
        <v>43131</v>
      </c>
      <c r="S98" s="122">
        <f t="shared" si="76"/>
        <v>43159</v>
      </c>
      <c r="T98" s="122">
        <f t="shared" si="76"/>
        <v>43190</v>
      </c>
      <c r="U98" s="122">
        <f t="shared" si="76"/>
        <v>43220</v>
      </c>
      <c r="V98" s="122">
        <f t="shared" si="76"/>
        <v>43251</v>
      </c>
      <c r="W98" s="122">
        <f t="shared" si="76"/>
        <v>43281</v>
      </c>
      <c r="X98" s="122">
        <f t="shared" si="76"/>
        <v>43312</v>
      </c>
      <c r="Y98" s="122">
        <f t="shared" si="76"/>
        <v>43343</v>
      </c>
      <c r="Z98" s="122">
        <f t="shared" si="76"/>
        <v>43373</v>
      </c>
      <c r="AA98" s="122">
        <f t="shared" si="76"/>
        <v>43404</v>
      </c>
      <c r="AB98" s="122">
        <f t="shared" si="76"/>
        <v>43434</v>
      </c>
      <c r="AC98" s="122">
        <f t="shared" si="76"/>
        <v>43465</v>
      </c>
      <c r="AD98" s="122">
        <f t="shared" si="76"/>
        <v>43496</v>
      </c>
      <c r="AE98" s="122">
        <f t="shared" si="76"/>
        <v>43524</v>
      </c>
      <c r="AF98" s="122">
        <f t="shared" si="76"/>
        <v>43555</v>
      </c>
      <c r="AG98" s="122">
        <f t="shared" si="76"/>
        <v>43585</v>
      </c>
      <c r="AH98" s="122">
        <f t="shared" si="76"/>
        <v>43616</v>
      </c>
      <c r="AI98" s="122">
        <f t="shared" si="76"/>
        <v>43646</v>
      </c>
      <c r="AJ98" s="122">
        <f t="shared" si="76"/>
        <v>43677</v>
      </c>
      <c r="AK98" s="122">
        <f t="shared" si="76"/>
        <v>43708</v>
      </c>
      <c r="AL98" s="122">
        <f t="shared" si="76"/>
        <v>43738</v>
      </c>
      <c r="AM98" s="122">
        <f t="shared" si="76"/>
        <v>43769</v>
      </c>
      <c r="AN98" s="122">
        <f t="shared" si="76"/>
        <v>43799</v>
      </c>
      <c r="AO98" s="122">
        <f t="shared" si="76"/>
        <v>43830</v>
      </c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spans="1:57" x14ac:dyDescent="0.3">
      <c r="A99" s="16" t="s">
        <v>269</v>
      </c>
      <c r="B99" s="7"/>
      <c r="C99" s="183" t="str">
        <f>+C33</f>
        <v>Fabbricato 1</v>
      </c>
      <c r="D99" s="146" t="str">
        <f>+IF($D10=$A$11,"Ammortamento Materiale Immobili",IF(OR($D10=$A$12,$D10=$A$13),"Ammortamento Materiale Impianti e Macchinari",IF(OR($D10=$A$14,$D10=$A$15,$D10=$A$16),"Ammortamento Immateriale","")))</f>
        <v>Ammortamento Materiale Immobili</v>
      </c>
      <c r="E99" s="206">
        <v>0.1</v>
      </c>
      <c r="F99" s="196">
        <f>+($F10*$E99)/12</f>
        <v>0</v>
      </c>
      <c r="G99" s="197">
        <f t="shared" ref="G99:AO106" si="77">+($F10*$E99)/12</f>
        <v>0</v>
      </c>
      <c r="H99" s="197">
        <f t="shared" si="77"/>
        <v>0</v>
      </c>
      <c r="I99" s="197">
        <f t="shared" si="77"/>
        <v>0</v>
      </c>
      <c r="J99" s="197">
        <f t="shared" si="77"/>
        <v>0</v>
      </c>
      <c r="K99" s="197">
        <f t="shared" si="77"/>
        <v>0</v>
      </c>
      <c r="L99" s="197">
        <f t="shared" si="77"/>
        <v>0</v>
      </c>
      <c r="M99" s="197">
        <f t="shared" si="77"/>
        <v>0</v>
      </c>
      <c r="N99" s="197">
        <f t="shared" si="77"/>
        <v>0</v>
      </c>
      <c r="O99" s="197">
        <f t="shared" si="77"/>
        <v>0</v>
      </c>
      <c r="P99" s="197">
        <f t="shared" si="77"/>
        <v>0</v>
      </c>
      <c r="Q99" s="197">
        <f t="shared" si="77"/>
        <v>0</v>
      </c>
      <c r="R99" s="197">
        <f t="shared" si="77"/>
        <v>0</v>
      </c>
      <c r="S99" s="197">
        <f t="shared" si="77"/>
        <v>0</v>
      </c>
      <c r="T99" s="197">
        <f t="shared" si="77"/>
        <v>0</v>
      </c>
      <c r="U99" s="197">
        <f t="shared" si="77"/>
        <v>0</v>
      </c>
      <c r="V99" s="197">
        <f t="shared" si="77"/>
        <v>0</v>
      </c>
      <c r="W99" s="197">
        <f t="shared" si="77"/>
        <v>0</v>
      </c>
      <c r="X99" s="197">
        <f t="shared" si="77"/>
        <v>0</v>
      </c>
      <c r="Y99" s="197">
        <f t="shared" si="77"/>
        <v>0</v>
      </c>
      <c r="Z99" s="197">
        <f t="shared" si="77"/>
        <v>0</v>
      </c>
      <c r="AA99" s="197">
        <f t="shared" si="77"/>
        <v>0</v>
      </c>
      <c r="AB99" s="197">
        <f t="shared" si="77"/>
        <v>0</v>
      </c>
      <c r="AC99" s="197">
        <f t="shared" si="77"/>
        <v>0</v>
      </c>
      <c r="AD99" s="197">
        <f t="shared" si="77"/>
        <v>0</v>
      </c>
      <c r="AE99" s="197">
        <f t="shared" si="77"/>
        <v>0</v>
      </c>
      <c r="AF99" s="197">
        <f t="shared" si="77"/>
        <v>0</v>
      </c>
      <c r="AG99" s="197">
        <f t="shared" si="77"/>
        <v>0</v>
      </c>
      <c r="AH99" s="197">
        <f t="shared" si="77"/>
        <v>0</v>
      </c>
      <c r="AI99" s="197">
        <f t="shared" si="77"/>
        <v>0</v>
      </c>
      <c r="AJ99" s="197">
        <f t="shared" si="77"/>
        <v>0</v>
      </c>
      <c r="AK99" s="197">
        <f t="shared" si="77"/>
        <v>0</v>
      </c>
      <c r="AL99" s="197">
        <f t="shared" si="77"/>
        <v>0</v>
      </c>
      <c r="AM99" s="197">
        <f t="shared" si="77"/>
        <v>0</v>
      </c>
      <c r="AN99" s="197">
        <f t="shared" si="77"/>
        <v>0</v>
      </c>
      <c r="AO99" s="198">
        <f t="shared" si="77"/>
        <v>0</v>
      </c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spans="1:57" x14ac:dyDescent="0.3">
      <c r="A100" s="16" t="s">
        <v>270</v>
      </c>
      <c r="B100" s="7"/>
      <c r="C100" s="185" t="str">
        <f t="shared" ref="C100:C117" si="78">+C34</f>
        <v>Impianti 1</v>
      </c>
      <c r="D100" s="149" t="str">
        <f>+IF($D11=$A$11,"Ammortamento Materiale Immobili",IF(OR($D11=$A$12,$D11=$A$13),"Ammortamento Materiale Impianti e Macchinari",IF(OR($D11=$A$14,$D11=$A$15,$D11=$A$16),"Ammortamento Immateriale","")))</f>
        <v>Ammortamento Materiale Impianti e Macchinari</v>
      </c>
      <c r="E100" s="207">
        <v>0.1</v>
      </c>
      <c r="F100" s="199">
        <f t="shared" ref="F100:U117" si="79">+($F11*$E100)/12</f>
        <v>0</v>
      </c>
      <c r="G100" s="200">
        <f t="shared" si="79"/>
        <v>0</v>
      </c>
      <c r="H100" s="200">
        <f t="shared" si="79"/>
        <v>0</v>
      </c>
      <c r="I100" s="200">
        <f t="shared" si="79"/>
        <v>0</v>
      </c>
      <c r="J100" s="200">
        <f t="shared" si="79"/>
        <v>0</v>
      </c>
      <c r="K100" s="200">
        <f t="shared" si="79"/>
        <v>0</v>
      </c>
      <c r="L100" s="200">
        <f t="shared" si="79"/>
        <v>0</v>
      </c>
      <c r="M100" s="200">
        <f t="shared" si="79"/>
        <v>0</v>
      </c>
      <c r="N100" s="200">
        <f t="shared" si="79"/>
        <v>0</v>
      </c>
      <c r="O100" s="200">
        <f t="shared" si="79"/>
        <v>0</v>
      </c>
      <c r="P100" s="200">
        <f t="shared" si="79"/>
        <v>0</v>
      </c>
      <c r="Q100" s="200">
        <f t="shared" si="79"/>
        <v>0</v>
      </c>
      <c r="R100" s="200">
        <f t="shared" si="79"/>
        <v>0</v>
      </c>
      <c r="S100" s="200">
        <f t="shared" si="79"/>
        <v>0</v>
      </c>
      <c r="T100" s="200">
        <f t="shared" si="79"/>
        <v>0</v>
      </c>
      <c r="U100" s="200">
        <f t="shared" si="79"/>
        <v>0</v>
      </c>
      <c r="V100" s="200">
        <f t="shared" si="77"/>
        <v>0</v>
      </c>
      <c r="W100" s="200">
        <f t="shared" si="77"/>
        <v>0</v>
      </c>
      <c r="X100" s="200">
        <f t="shared" si="77"/>
        <v>0</v>
      </c>
      <c r="Y100" s="200">
        <f t="shared" si="77"/>
        <v>0</v>
      </c>
      <c r="Z100" s="200">
        <f t="shared" si="77"/>
        <v>0</v>
      </c>
      <c r="AA100" s="200">
        <f t="shared" si="77"/>
        <v>0</v>
      </c>
      <c r="AB100" s="200">
        <f t="shared" si="77"/>
        <v>0</v>
      </c>
      <c r="AC100" s="200">
        <f t="shared" si="77"/>
        <v>0</v>
      </c>
      <c r="AD100" s="200">
        <f t="shared" si="77"/>
        <v>0</v>
      </c>
      <c r="AE100" s="200">
        <f t="shared" si="77"/>
        <v>0</v>
      </c>
      <c r="AF100" s="200">
        <f t="shared" si="77"/>
        <v>0</v>
      </c>
      <c r="AG100" s="200">
        <f t="shared" si="77"/>
        <v>0</v>
      </c>
      <c r="AH100" s="200">
        <f t="shared" si="77"/>
        <v>0</v>
      </c>
      <c r="AI100" s="200">
        <f t="shared" si="77"/>
        <v>0</v>
      </c>
      <c r="AJ100" s="200">
        <f t="shared" si="77"/>
        <v>0</v>
      </c>
      <c r="AK100" s="200">
        <f t="shared" si="77"/>
        <v>0</v>
      </c>
      <c r="AL100" s="200">
        <f t="shared" si="77"/>
        <v>0</v>
      </c>
      <c r="AM100" s="200">
        <f t="shared" si="77"/>
        <v>0</v>
      </c>
      <c r="AN100" s="200">
        <f t="shared" si="77"/>
        <v>0</v>
      </c>
      <c r="AO100" s="201">
        <f t="shared" si="77"/>
        <v>0</v>
      </c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  <row r="101" spans="1:57" x14ac:dyDescent="0.3">
      <c r="A101" s="16" t="s">
        <v>271</v>
      </c>
      <c r="B101" s="7"/>
      <c r="C101" s="185" t="str">
        <f t="shared" si="78"/>
        <v>Attrezzature 1</v>
      </c>
      <c r="D101" s="149" t="str">
        <f>+IF($D12=$A$11,"Ammortamento Materiale Immobili",IF(OR($D12=$A$12,$D12=$A$13),"Ammortamento Materiale Impianti e Macchinari",IF(OR($D12=$A$14,$D12=$A$15,$D12=$A$16),"Ammortamento Immateriale","")))</f>
        <v>Ammortamento Materiale Impianti e Macchinari</v>
      </c>
      <c r="E101" s="207">
        <v>0.1</v>
      </c>
      <c r="F101" s="199">
        <f t="shared" si="79"/>
        <v>0</v>
      </c>
      <c r="G101" s="200">
        <f t="shared" si="77"/>
        <v>0</v>
      </c>
      <c r="H101" s="200">
        <f t="shared" si="77"/>
        <v>0</v>
      </c>
      <c r="I101" s="200">
        <f t="shared" si="77"/>
        <v>0</v>
      </c>
      <c r="J101" s="200">
        <f t="shared" si="77"/>
        <v>0</v>
      </c>
      <c r="K101" s="200">
        <f t="shared" si="77"/>
        <v>0</v>
      </c>
      <c r="L101" s="200">
        <f t="shared" si="77"/>
        <v>0</v>
      </c>
      <c r="M101" s="200">
        <f t="shared" si="77"/>
        <v>0</v>
      </c>
      <c r="N101" s="200">
        <f t="shared" si="77"/>
        <v>0</v>
      </c>
      <c r="O101" s="200">
        <f t="shared" si="77"/>
        <v>0</v>
      </c>
      <c r="P101" s="200">
        <f t="shared" si="77"/>
        <v>0</v>
      </c>
      <c r="Q101" s="200">
        <f t="shared" si="77"/>
        <v>0</v>
      </c>
      <c r="R101" s="200">
        <f t="shared" si="77"/>
        <v>0</v>
      </c>
      <c r="S101" s="200">
        <f t="shared" si="77"/>
        <v>0</v>
      </c>
      <c r="T101" s="200">
        <f t="shared" si="77"/>
        <v>0</v>
      </c>
      <c r="U101" s="200">
        <f t="shared" si="77"/>
        <v>0</v>
      </c>
      <c r="V101" s="200">
        <f t="shared" si="77"/>
        <v>0</v>
      </c>
      <c r="W101" s="200">
        <f t="shared" si="77"/>
        <v>0</v>
      </c>
      <c r="X101" s="200">
        <f t="shared" si="77"/>
        <v>0</v>
      </c>
      <c r="Y101" s="200">
        <f t="shared" si="77"/>
        <v>0</v>
      </c>
      <c r="Z101" s="200">
        <f t="shared" si="77"/>
        <v>0</v>
      </c>
      <c r="AA101" s="200">
        <f t="shared" si="77"/>
        <v>0</v>
      </c>
      <c r="AB101" s="200">
        <f t="shared" si="77"/>
        <v>0</v>
      </c>
      <c r="AC101" s="200">
        <f t="shared" si="77"/>
        <v>0</v>
      </c>
      <c r="AD101" s="200">
        <f t="shared" si="77"/>
        <v>0</v>
      </c>
      <c r="AE101" s="200">
        <f t="shared" si="77"/>
        <v>0</v>
      </c>
      <c r="AF101" s="200">
        <f t="shared" si="77"/>
        <v>0</v>
      </c>
      <c r="AG101" s="200">
        <f t="shared" si="77"/>
        <v>0</v>
      </c>
      <c r="AH101" s="200">
        <f t="shared" si="77"/>
        <v>0</v>
      </c>
      <c r="AI101" s="200">
        <f t="shared" si="77"/>
        <v>0</v>
      </c>
      <c r="AJ101" s="200">
        <f t="shared" si="77"/>
        <v>0</v>
      </c>
      <c r="AK101" s="200">
        <f t="shared" si="77"/>
        <v>0</v>
      </c>
      <c r="AL101" s="200">
        <f t="shared" si="77"/>
        <v>0</v>
      </c>
      <c r="AM101" s="200">
        <f t="shared" si="77"/>
        <v>0</v>
      </c>
      <c r="AN101" s="200">
        <f t="shared" si="77"/>
        <v>0</v>
      </c>
      <c r="AO101" s="201">
        <f t="shared" si="77"/>
        <v>0</v>
      </c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spans="1:57" x14ac:dyDescent="0.3">
      <c r="B102" s="7"/>
      <c r="C102" s="185" t="str">
        <f t="shared" si="78"/>
        <v>Costi Impianto 1</v>
      </c>
      <c r="D102" s="149" t="str">
        <f t="shared" ref="D102:D117" si="80">+IF($D13=$A$11,"Ammortamento Materiale Immobili",IF(OR($D13=$A$12,$D13=$A$13),"Ammortamento Materiale Impianti e Macchinari",IF(OR($D13=$A$14,$D13=$A$15,$D13=$A$16),"Ammortamento Immateriale","")))</f>
        <v>Ammortamento Materiale Immobili</v>
      </c>
      <c r="E102" s="207">
        <v>0.1</v>
      </c>
      <c r="F102" s="199">
        <f t="shared" si="79"/>
        <v>0</v>
      </c>
      <c r="G102" s="200">
        <f t="shared" si="77"/>
        <v>0</v>
      </c>
      <c r="H102" s="200">
        <f t="shared" si="77"/>
        <v>0</v>
      </c>
      <c r="I102" s="200">
        <f t="shared" si="77"/>
        <v>0</v>
      </c>
      <c r="J102" s="200">
        <f t="shared" si="77"/>
        <v>0</v>
      </c>
      <c r="K102" s="200">
        <f t="shared" si="77"/>
        <v>0</v>
      </c>
      <c r="L102" s="200">
        <f t="shared" si="77"/>
        <v>0</v>
      </c>
      <c r="M102" s="200">
        <f t="shared" si="77"/>
        <v>0</v>
      </c>
      <c r="N102" s="200">
        <f t="shared" si="77"/>
        <v>0</v>
      </c>
      <c r="O102" s="200">
        <f t="shared" si="77"/>
        <v>0</v>
      </c>
      <c r="P102" s="200">
        <f t="shared" si="77"/>
        <v>0</v>
      </c>
      <c r="Q102" s="200">
        <f t="shared" si="77"/>
        <v>0</v>
      </c>
      <c r="R102" s="200">
        <f t="shared" si="77"/>
        <v>0</v>
      </c>
      <c r="S102" s="200">
        <f t="shared" si="77"/>
        <v>0</v>
      </c>
      <c r="T102" s="200">
        <f t="shared" si="77"/>
        <v>0</v>
      </c>
      <c r="U102" s="200">
        <f t="shared" si="77"/>
        <v>0</v>
      </c>
      <c r="V102" s="200">
        <f t="shared" si="77"/>
        <v>0</v>
      </c>
      <c r="W102" s="200">
        <f t="shared" si="77"/>
        <v>0</v>
      </c>
      <c r="X102" s="200">
        <f t="shared" si="77"/>
        <v>0</v>
      </c>
      <c r="Y102" s="200">
        <f t="shared" si="77"/>
        <v>0</v>
      </c>
      <c r="Z102" s="200">
        <f t="shared" si="77"/>
        <v>0</v>
      </c>
      <c r="AA102" s="200">
        <f t="shared" si="77"/>
        <v>0</v>
      </c>
      <c r="AB102" s="200">
        <f t="shared" si="77"/>
        <v>0</v>
      </c>
      <c r="AC102" s="200">
        <f t="shared" si="77"/>
        <v>0</v>
      </c>
      <c r="AD102" s="200">
        <f t="shared" si="77"/>
        <v>0</v>
      </c>
      <c r="AE102" s="200">
        <f t="shared" si="77"/>
        <v>0</v>
      </c>
      <c r="AF102" s="200">
        <f t="shared" si="77"/>
        <v>0</v>
      </c>
      <c r="AG102" s="200">
        <f t="shared" si="77"/>
        <v>0</v>
      </c>
      <c r="AH102" s="200">
        <f t="shared" si="77"/>
        <v>0</v>
      </c>
      <c r="AI102" s="200">
        <f t="shared" si="77"/>
        <v>0</v>
      </c>
      <c r="AJ102" s="200">
        <f t="shared" si="77"/>
        <v>0</v>
      </c>
      <c r="AK102" s="200">
        <f t="shared" si="77"/>
        <v>0</v>
      </c>
      <c r="AL102" s="200">
        <f t="shared" si="77"/>
        <v>0</v>
      </c>
      <c r="AM102" s="200">
        <f t="shared" si="77"/>
        <v>0</v>
      </c>
      <c r="AN102" s="200">
        <f t="shared" si="77"/>
        <v>0</v>
      </c>
      <c r="AO102" s="201">
        <f t="shared" si="77"/>
        <v>0</v>
      </c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 spans="1:57" x14ac:dyDescent="0.3">
      <c r="B103" s="7"/>
      <c r="C103" s="185" t="str">
        <f t="shared" si="78"/>
        <v>Brevetti</v>
      </c>
      <c r="D103" s="149" t="str">
        <f t="shared" si="80"/>
        <v>Ammortamento Materiale Immobili</v>
      </c>
      <c r="E103" s="207">
        <v>0.1</v>
      </c>
      <c r="F103" s="199">
        <f t="shared" si="79"/>
        <v>0</v>
      </c>
      <c r="G103" s="200">
        <f t="shared" si="77"/>
        <v>0</v>
      </c>
      <c r="H103" s="200">
        <f t="shared" si="77"/>
        <v>0</v>
      </c>
      <c r="I103" s="200">
        <f t="shared" si="77"/>
        <v>0</v>
      </c>
      <c r="J103" s="200">
        <f t="shared" si="77"/>
        <v>0</v>
      </c>
      <c r="K103" s="200">
        <f t="shared" si="77"/>
        <v>0</v>
      </c>
      <c r="L103" s="200">
        <f t="shared" si="77"/>
        <v>0</v>
      </c>
      <c r="M103" s="200">
        <f t="shared" si="77"/>
        <v>0</v>
      </c>
      <c r="N103" s="200">
        <f t="shared" si="77"/>
        <v>0</v>
      </c>
      <c r="O103" s="200">
        <f t="shared" si="77"/>
        <v>0</v>
      </c>
      <c r="P103" s="200">
        <f t="shared" si="77"/>
        <v>0</v>
      </c>
      <c r="Q103" s="200">
        <f t="shared" si="77"/>
        <v>0</v>
      </c>
      <c r="R103" s="200">
        <f t="shared" si="77"/>
        <v>0</v>
      </c>
      <c r="S103" s="200">
        <f t="shared" si="77"/>
        <v>0</v>
      </c>
      <c r="T103" s="200">
        <f t="shared" si="77"/>
        <v>0</v>
      </c>
      <c r="U103" s="200">
        <f t="shared" si="77"/>
        <v>0</v>
      </c>
      <c r="V103" s="200">
        <f t="shared" si="77"/>
        <v>0</v>
      </c>
      <c r="W103" s="200">
        <f t="shared" si="77"/>
        <v>0</v>
      </c>
      <c r="X103" s="200">
        <f t="shared" si="77"/>
        <v>0</v>
      </c>
      <c r="Y103" s="200">
        <f t="shared" si="77"/>
        <v>0</v>
      </c>
      <c r="Z103" s="200">
        <f t="shared" si="77"/>
        <v>0</v>
      </c>
      <c r="AA103" s="200">
        <f t="shared" si="77"/>
        <v>0</v>
      </c>
      <c r="AB103" s="200">
        <f t="shared" si="77"/>
        <v>0</v>
      </c>
      <c r="AC103" s="200">
        <f t="shared" si="77"/>
        <v>0</v>
      </c>
      <c r="AD103" s="200">
        <f t="shared" si="77"/>
        <v>0</v>
      </c>
      <c r="AE103" s="200">
        <f t="shared" si="77"/>
        <v>0</v>
      </c>
      <c r="AF103" s="200">
        <f t="shared" si="77"/>
        <v>0</v>
      </c>
      <c r="AG103" s="200">
        <f t="shared" si="77"/>
        <v>0</v>
      </c>
      <c r="AH103" s="200">
        <f t="shared" si="77"/>
        <v>0</v>
      </c>
      <c r="AI103" s="200">
        <f t="shared" si="77"/>
        <v>0</v>
      </c>
      <c r="AJ103" s="200">
        <f t="shared" si="77"/>
        <v>0</v>
      </c>
      <c r="AK103" s="200">
        <f t="shared" si="77"/>
        <v>0</v>
      </c>
      <c r="AL103" s="200">
        <f t="shared" si="77"/>
        <v>0</v>
      </c>
      <c r="AM103" s="200">
        <f t="shared" si="77"/>
        <v>0</v>
      </c>
      <c r="AN103" s="200">
        <f t="shared" si="77"/>
        <v>0</v>
      </c>
      <c r="AO103" s="201">
        <f t="shared" si="77"/>
        <v>0</v>
      </c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spans="1:57" x14ac:dyDescent="0.3">
      <c r="B104" s="7"/>
      <c r="C104" s="185" t="str">
        <f t="shared" si="78"/>
        <v>Fabbricato 2</v>
      </c>
      <c r="D104" s="149" t="str">
        <f t="shared" si="80"/>
        <v>Ammortamento Materiale Immobili</v>
      </c>
      <c r="E104" s="207">
        <v>0.1</v>
      </c>
      <c r="F104" s="199">
        <f t="shared" si="79"/>
        <v>0</v>
      </c>
      <c r="G104" s="200">
        <f t="shared" si="77"/>
        <v>0</v>
      </c>
      <c r="H104" s="200">
        <f t="shared" si="77"/>
        <v>0</v>
      </c>
      <c r="I104" s="200">
        <f t="shared" si="77"/>
        <v>0</v>
      </c>
      <c r="J104" s="200">
        <f t="shared" si="77"/>
        <v>0</v>
      </c>
      <c r="K104" s="200">
        <f t="shared" si="77"/>
        <v>0</v>
      </c>
      <c r="L104" s="200">
        <f t="shared" si="77"/>
        <v>0</v>
      </c>
      <c r="M104" s="200">
        <f t="shared" si="77"/>
        <v>0</v>
      </c>
      <c r="N104" s="200">
        <f t="shared" si="77"/>
        <v>0</v>
      </c>
      <c r="O104" s="200">
        <f t="shared" si="77"/>
        <v>0</v>
      </c>
      <c r="P104" s="200">
        <f t="shared" si="77"/>
        <v>0</v>
      </c>
      <c r="Q104" s="200">
        <f t="shared" si="77"/>
        <v>0</v>
      </c>
      <c r="R104" s="200">
        <f t="shared" si="77"/>
        <v>0</v>
      </c>
      <c r="S104" s="200">
        <f t="shared" si="77"/>
        <v>0</v>
      </c>
      <c r="T104" s="200">
        <f t="shared" si="77"/>
        <v>0</v>
      </c>
      <c r="U104" s="200">
        <f t="shared" si="77"/>
        <v>0</v>
      </c>
      <c r="V104" s="200">
        <f t="shared" si="77"/>
        <v>0</v>
      </c>
      <c r="W104" s="200">
        <f t="shared" si="77"/>
        <v>0</v>
      </c>
      <c r="X104" s="200">
        <f t="shared" si="77"/>
        <v>0</v>
      </c>
      <c r="Y104" s="200">
        <f t="shared" si="77"/>
        <v>0</v>
      </c>
      <c r="Z104" s="200">
        <f t="shared" si="77"/>
        <v>0</v>
      </c>
      <c r="AA104" s="200">
        <f t="shared" si="77"/>
        <v>0</v>
      </c>
      <c r="AB104" s="200">
        <f t="shared" si="77"/>
        <v>0</v>
      </c>
      <c r="AC104" s="200">
        <f t="shared" si="77"/>
        <v>0</v>
      </c>
      <c r="AD104" s="200">
        <f t="shared" si="77"/>
        <v>0</v>
      </c>
      <c r="AE104" s="200">
        <f t="shared" si="77"/>
        <v>0</v>
      </c>
      <c r="AF104" s="200">
        <f t="shared" si="77"/>
        <v>0</v>
      </c>
      <c r="AG104" s="200">
        <f t="shared" si="77"/>
        <v>0</v>
      </c>
      <c r="AH104" s="200">
        <f t="shared" si="77"/>
        <v>0</v>
      </c>
      <c r="AI104" s="200">
        <f t="shared" si="77"/>
        <v>0</v>
      </c>
      <c r="AJ104" s="200">
        <f t="shared" si="77"/>
        <v>0</v>
      </c>
      <c r="AK104" s="200">
        <f t="shared" si="77"/>
        <v>0</v>
      </c>
      <c r="AL104" s="200">
        <f t="shared" si="77"/>
        <v>0</v>
      </c>
      <c r="AM104" s="200">
        <f t="shared" si="77"/>
        <v>0</v>
      </c>
      <c r="AN104" s="200">
        <f t="shared" si="77"/>
        <v>0</v>
      </c>
      <c r="AO104" s="201">
        <f t="shared" si="77"/>
        <v>0</v>
      </c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spans="1:57" x14ac:dyDescent="0.3">
      <c r="B105" s="7"/>
      <c r="C105" s="185" t="str">
        <f t="shared" si="78"/>
        <v/>
      </c>
      <c r="D105" s="149" t="str">
        <f t="shared" si="80"/>
        <v/>
      </c>
      <c r="E105" s="193"/>
      <c r="F105" s="199">
        <f t="shared" si="79"/>
        <v>0</v>
      </c>
      <c r="G105" s="200">
        <f t="shared" si="77"/>
        <v>0</v>
      </c>
      <c r="H105" s="200">
        <f t="shared" si="77"/>
        <v>0</v>
      </c>
      <c r="I105" s="200">
        <f t="shared" si="77"/>
        <v>0</v>
      </c>
      <c r="J105" s="200">
        <f t="shared" si="77"/>
        <v>0</v>
      </c>
      <c r="K105" s="200">
        <f t="shared" si="77"/>
        <v>0</v>
      </c>
      <c r="L105" s="200">
        <f t="shared" si="77"/>
        <v>0</v>
      </c>
      <c r="M105" s="200">
        <f t="shared" si="77"/>
        <v>0</v>
      </c>
      <c r="N105" s="200">
        <f t="shared" si="77"/>
        <v>0</v>
      </c>
      <c r="O105" s="200">
        <f t="shared" si="77"/>
        <v>0</v>
      </c>
      <c r="P105" s="200">
        <f t="shared" si="77"/>
        <v>0</v>
      </c>
      <c r="Q105" s="200">
        <f t="shared" si="77"/>
        <v>0</v>
      </c>
      <c r="R105" s="200">
        <f t="shared" si="77"/>
        <v>0</v>
      </c>
      <c r="S105" s="200">
        <f t="shared" si="77"/>
        <v>0</v>
      </c>
      <c r="T105" s="200">
        <f t="shared" si="77"/>
        <v>0</v>
      </c>
      <c r="U105" s="200">
        <f t="shared" si="77"/>
        <v>0</v>
      </c>
      <c r="V105" s="200">
        <f t="shared" si="77"/>
        <v>0</v>
      </c>
      <c r="W105" s="200">
        <f t="shared" si="77"/>
        <v>0</v>
      </c>
      <c r="X105" s="200">
        <f t="shared" si="77"/>
        <v>0</v>
      </c>
      <c r="Y105" s="200">
        <f t="shared" si="77"/>
        <v>0</v>
      </c>
      <c r="Z105" s="200">
        <f t="shared" si="77"/>
        <v>0</v>
      </c>
      <c r="AA105" s="200">
        <f t="shared" si="77"/>
        <v>0</v>
      </c>
      <c r="AB105" s="200">
        <f t="shared" si="77"/>
        <v>0</v>
      </c>
      <c r="AC105" s="200">
        <f t="shared" si="77"/>
        <v>0</v>
      </c>
      <c r="AD105" s="200">
        <f t="shared" si="77"/>
        <v>0</v>
      </c>
      <c r="AE105" s="200">
        <f t="shared" si="77"/>
        <v>0</v>
      </c>
      <c r="AF105" s="200">
        <f t="shared" si="77"/>
        <v>0</v>
      </c>
      <c r="AG105" s="200">
        <f t="shared" si="77"/>
        <v>0</v>
      </c>
      <c r="AH105" s="200">
        <f t="shared" si="77"/>
        <v>0</v>
      </c>
      <c r="AI105" s="200">
        <f t="shared" si="77"/>
        <v>0</v>
      </c>
      <c r="AJ105" s="200">
        <f t="shared" si="77"/>
        <v>0</v>
      </c>
      <c r="AK105" s="200">
        <f t="shared" si="77"/>
        <v>0</v>
      </c>
      <c r="AL105" s="200">
        <f t="shared" si="77"/>
        <v>0</v>
      </c>
      <c r="AM105" s="200">
        <f t="shared" si="77"/>
        <v>0</v>
      </c>
      <c r="AN105" s="200">
        <f t="shared" si="77"/>
        <v>0</v>
      </c>
      <c r="AO105" s="201">
        <f t="shared" si="77"/>
        <v>0</v>
      </c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</row>
    <row r="106" spans="1:57" x14ac:dyDescent="0.3">
      <c r="B106" s="7"/>
      <c r="C106" s="185" t="str">
        <f t="shared" si="78"/>
        <v/>
      </c>
      <c r="D106" s="149" t="str">
        <f t="shared" si="80"/>
        <v/>
      </c>
      <c r="E106" s="193"/>
      <c r="F106" s="199">
        <f t="shared" si="79"/>
        <v>0</v>
      </c>
      <c r="G106" s="200">
        <f t="shared" si="77"/>
        <v>0</v>
      </c>
      <c r="H106" s="200">
        <f t="shared" si="77"/>
        <v>0</v>
      </c>
      <c r="I106" s="200">
        <f t="shared" si="77"/>
        <v>0</v>
      </c>
      <c r="J106" s="200">
        <f t="shared" si="77"/>
        <v>0</v>
      </c>
      <c r="K106" s="200">
        <f t="shared" si="77"/>
        <v>0</v>
      </c>
      <c r="L106" s="200">
        <f t="shared" si="77"/>
        <v>0</v>
      </c>
      <c r="M106" s="200">
        <f t="shared" si="77"/>
        <v>0</v>
      </c>
      <c r="N106" s="200">
        <f t="shared" si="77"/>
        <v>0</v>
      </c>
      <c r="O106" s="200">
        <f t="shared" si="77"/>
        <v>0</v>
      </c>
      <c r="P106" s="200">
        <f t="shared" si="77"/>
        <v>0</v>
      </c>
      <c r="Q106" s="200">
        <f t="shared" si="77"/>
        <v>0</v>
      </c>
      <c r="R106" s="200">
        <f t="shared" si="77"/>
        <v>0</v>
      </c>
      <c r="S106" s="200">
        <f t="shared" si="77"/>
        <v>0</v>
      </c>
      <c r="T106" s="200">
        <f t="shared" si="77"/>
        <v>0</v>
      </c>
      <c r="U106" s="200">
        <f t="shared" si="77"/>
        <v>0</v>
      </c>
      <c r="V106" s="200">
        <f t="shared" si="77"/>
        <v>0</v>
      </c>
      <c r="W106" s="200">
        <f t="shared" si="77"/>
        <v>0</v>
      </c>
      <c r="X106" s="200">
        <f t="shared" si="77"/>
        <v>0</v>
      </c>
      <c r="Y106" s="200">
        <f t="shared" si="77"/>
        <v>0</v>
      </c>
      <c r="Z106" s="200">
        <f t="shared" si="77"/>
        <v>0</v>
      </c>
      <c r="AA106" s="200">
        <f t="shared" si="77"/>
        <v>0</v>
      </c>
      <c r="AB106" s="200">
        <f t="shared" si="77"/>
        <v>0</v>
      </c>
      <c r="AC106" s="200">
        <f t="shared" si="77"/>
        <v>0</v>
      </c>
      <c r="AD106" s="200">
        <f t="shared" si="77"/>
        <v>0</v>
      </c>
      <c r="AE106" s="200">
        <f t="shared" si="77"/>
        <v>0</v>
      </c>
      <c r="AF106" s="200">
        <f t="shared" ref="G106:AO113" si="81">+($F17*$E106)/12</f>
        <v>0</v>
      </c>
      <c r="AG106" s="200">
        <f t="shared" si="81"/>
        <v>0</v>
      </c>
      <c r="AH106" s="200">
        <f t="shared" si="81"/>
        <v>0</v>
      </c>
      <c r="AI106" s="200">
        <f t="shared" si="81"/>
        <v>0</v>
      </c>
      <c r="AJ106" s="200">
        <f t="shared" si="81"/>
        <v>0</v>
      </c>
      <c r="AK106" s="200">
        <f t="shared" si="81"/>
        <v>0</v>
      </c>
      <c r="AL106" s="200">
        <f t="shared" si="81"/>
        <v>0</v>
      </c>
      <c r="AM106" s="200">
        <f t="shared" si="81"/>
        <v>0</v>
      </c>
      <c r="AN106" s="200">
        <f t="shared" si="81"/>
        <v>0</v>
      </c>
      <c r="AO106" s="201">
        <f t="shared" si="81"/>
        <v>0</v>
      </c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</row>
    <row r="107" spans="1:57" x14ac:dyDescent="0.3">
      <c r="B107" s="7"/>
      <c r="C107" s="185" t="str">
        <f t="shared" si="78"/>
        <v/>
      </c>
      <c r="D107" s="149" t="str">
        <f t="shared" si="80"/>
        <v/>
      </c>
      <c r="E107" s="193"/>
      <c r="F107" s="199">
        <f t="shared" si="79"/>
        <v>0</v>
      </c>
      <c r="G107" s="200">
        <f t="shared" si="81"/>
        <v>0</v>
      </c>
      <c r="H107" s="200">
        <f t="shared" si="81"/>
        <v>0</v>
      </c>
      <c r="I107" s="200">
        <f t="shared" si="81"/>
        <v>0</v>
      </c>
      <c r="J107" s="200">
        <f t="shared" si="81"/>
        <v>0</v>
      </c>
      <c r="K107" s="200">
        <f t="shared" si="81"/>
        <v>0</v>
      </c>
      <c r="L107" s="200">
        <f t="shared" si="81"/>
        <v>0</v>
      </c>
      <c r="M107" s="200">
        <f t="shared" si="81"/>
        <v>0</v>
      </c>
      <c r="N107" s="200">
        <f t="shared" si="81"/>
        <v>0</v>
      </c>
      <c r="O107" s="200">
        <f t="shared" si="81"/>
        <v>0</v>
      </c>
      <c r="P107" s="200">
        <f t="shared" si="81"/>
        <v>0</v>
      </c>
      <c r="Q107" s="200">
        <f t="shared" si="81"/>
        <v>0</v>
      </c>
      <c r="R107" s="200">
        <f t="shared" si="81"/>
        <v>0</v>
      </c>
      <c r="S107" s="200">
        <f t="shared" si="81"/>
        <v>0</v>
      </c>
      <c r="T107" s="200">
        <f t="shared" si="81"/>
        <v>0</v>
      </c>
      <c r="U107" s="200">
        <f t="shared" si="81"/>
        <v>0</v>
      </c>
      <c r="V107" s="200">
        <f t="shared" si="81"/>
        <v>0</v>
      </c>
      <c r="W107" s="200">
        <f t="shared" si="81"/>
        <v>0</v>
      </c>
      <c r="X107" s="200">
        <f t="shared" si="81"/>
        <v>0</v>
      </c>
      <c r="Y107" s="200">
        <f t="shared" si="81"/>
        <v>0</v>
      </c>
      <c r="Z107" s="200">
        <f t="shared" si="81"/>
        <v>0</v>
      </c>
      <c r="AA107" s="200">
        <f t="shared" si="81"/>
        <v>0</v>
      </c>
      <c r="AB107" s="200">
        <f t="shared" si="81"/>
        <v>0</v>
      </c>
      <c r="AC107" s="200">
        <f t="shared" si="81"/>
        <v>0</v>
      </c>
      <c r="AD107" s="200">
        <f t="shared" si="81"/>
        <v>0</v>
      </c>
      <c r="AE107" s="200">
        <f t="shared" si="81"/>
        <v>0</v>
      </c>
      <c r="AF107" s="200">
        <f t="shared" si="81"/>
        <v>0</v>
      </c>
      <c r="AG107" s="200">
        <f t="shared" si="81"/>
        <v>0</v>
      </c>
      <c r="AH107" s="200">
        <f t="shared" si="81"/>
        <v>0</v>
      </c>
      <c r="AI107" s="200">
        <f t="shared" si="81"/>
        <v>0</v>
      </c>
      <c r="AJ107" s="200">
        <f t="shared" si="81"/>
        <v>0</v>
      </c>
      <c r="AK107" s="200">
        <f t="shared" si="81"/>
        <v>0</v>
      </c>
      <c r="AL107" s="200">
        <f t="shared" si="81"/>
        <v>0</v>
      </c>
      <c r="AM107" s="200">
        <f t="shared" si="81"/>
        <v>0</v>
      </c>
      <c r="AN107" s="200">
        <f t="shared" si="81"/>
        <v>0</v>
      </c>
      <c r="AO107" s="201">
        <f t="shared" si="81"/>
        <v>0</v>
      </c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</row>
    <row r="108" spans="1:57" x14ac:dyDescent="0.3">
      <c r="B108" s="7"/>
      <c r="C108" s="185" t="str">
        <f t="shared" si="78"/>
        <v/>
      </c>
      <c r="D108" s="149" t="str">
        <f t="shared" si="80"/>
        <v/>
      </c>
      <c r="E108" s="193"/>
      <c r="F108" s="199">
        <f t="shared" si="79"/>
        <v>0</v>
      </c>
      <c r="G108" s="200">
        <f t="shared" si="81"/>
        <v>0</v>
      </c>
      <c r="H108" s="200">
        <f t="shared" si="81"/>
        <v>0</v>
      </c>
      <c r="I108" s="200">
        <f t="shared" si="81"/>
        <v>0</v>
      </c>
      <c r="J108" s="200">
        <f t="shared" si="81"/>
        <v>0</v>
      </c>
      <c r="K108" s="200">
        <f t="shared" si="81"/>
        <v>0</v>
      </c>
      <c r="L108" s="200">
        <f t="shared" si="81"/>
        <v>0</v>
      </c>
      <c r="M108" s="200">
        <f t="shared" si="81"/>
        <v>0</v>
      </c>
      <c r="N108" s="200">
        <f t="shared" si="81"/>
        <v>0</v>
      </c>
      <c r="O108" s="200">
        <f t="shared" si="81"/>
        <v>0</v>
      </c>
      <c r="P108" s="200">
        <f t="shared" si="81"/>
        <v>0</v>
      </c>
      <c r="Q108" s="200">
        <f t="shared" si="81"/>
        <v>0</v>
      </c>
      <c r="R108" s="200">
        <f t="shared" si="81"/>
        <v>0</v>
      </c>
      <c r="S108" s="200">
        <f t="shared" si="81"/>
        <v>0</v>
      </c>
      <c r="T108" s="200">
        <f t="shared" si="81"/>
        <v>0</v>
      </c>
      <c r="U108" s="200">
        <f t="shared" si="81"/>
        <v>0</v>
      </c>
      <c r="V108" s="200">
        <f t="shared" si="81"/>
        <v>0</v>
      </c>
      <c r="W108" s="200">
        <f t="shared" si="81"/>
        <v>0</v>
      </c>
      <c r="X108" s="200">
        <f t="shared" si="81"/>
        <v>0</v>
      </c>
      <c r="Y108" s="200">
        <f t="shared" si="81"/>
        <v>0</v>
      </c>
      <c r="Z108" s="200">
        <f t="shared" si="81"/>
        <v>0</v>
      </c>
      <c r="AA108" s="200">
        <f t="shared" si="81"/>
        <v>0</v>
      </c>
      <c r="AB108" s="200">
        <f t="shared" si="81"/>
        <v>0</v>
      </c>
      <c r="AC108" s="200">
        <f t="shared" si="81"/>
        <v>0</v>
      </c>
      <c r="AD108" s="200">
        <f t="shared" si="81"/>
        <v>0</v>
      </c>
      <c r="AE108" s="200">
        <f t="shared" si="81"/>
        <v>0</v>
      </c>
      <c r="AF108" s="200">
        <f t="shared" si="81"/>
        <v>0</v>
      </c>
      <c r="AG108" s="200">
        <f t="shared" si="81"/>
        <v>0</v>
      </c>
      <c r="AH108" s="200">
        <f t="shared" si="81"/>
        <v>0</v>
      </c>
      <c r="AI108" s="200">
        <f t="shared" si="81"/>
        <v>0</v>
      </c>
      <c r="AJ108" s="200">
        <f t="shared" si="81"/>
        <v>0</v>
      </c>
      <c r="AK108" s="200">
        <f t="shared" si="81"/>
        <v>0</v>
      </c>
      <c r="AL108" s="200">
        <f t="shared" si="81"/>
        <v>0</v>
      </c>
      <c r="AM108" s="200">
        <f t="shared" si="81"/>
        <v>0</v>
      </c>
      <c r="AN108" s="200">
        <f t="shared" si="81"/>
        <v>0</v>
      </c>
      <c r="AO108" s="201">
        <f t="shared" si="81"/>
        <v>0</v>
      </c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</row>
    <row r="109" spans="1:57" x14ac:dyDescent="0.3">
      <c r="B109" s="7"/>
      <c r="C109" s="185" t="str">
        <f t="shared" si="78"/>
        <v/>
      </c>
      <c r="D109" s="149" t="str">
        <f t="shared" si="80"/>
        <v/>
      </c>
      <c r="E109" s="193"/>
      <c r="F109" s="199">
        <f t="shared" si="79"/>
        <v>0</v>
      </c>
      <c r="G109" s="200">
        <f t="shared" si="81"/>
        <v>0</v>
      </c>
      <c r="H109" s="200">
        <f t="shared" si="81"/>
        <v>0</v>
      </c>
      <c r="I109" s="200">
        <f t="shared" si="81"/>
        <v>0</v>
      </c>
      <c r="J109" s="200">
        <f t="shared" si="81"/>
        <v>0</v>
      </c>
      <c r="K109" s="200">
        <f t="shared" si="81"/>
        <v>0</v>
      </c>
      <c r="L109" s="200">
        <f t="shared" si="81"/>
        <v>0</v>
      </c>
      <c r="M109" s="200">
        <f t="shared" si="81"/>
        <v>0</v>
      </c>
      <c r="N109" s="200">
        <f t="shared" si="81"/>
        <v>0</v>
      </c>
      <c r="O109" s="200">
        <f t="shared" si="81"/>
        <v>0</v>
      </c>
      <c r="P109" s="200">
        <f t="shared" si="81"/>
        <v>0</v>
      </c>
      <c r="Q109" s="200">
        <f t="shared" si="81"/>
        <v>0</v>
      </c>
      <c r="R109" s="200">
        <f t="shared" si="81"/>
        <v>0</v>
      </c>
      <c r="S109" s="200">
        <f t="shared" si="81"/>
        <v>0</v>
      </c>
      <c r="T109" s="200">
        <f t="shared" si="81"/>
        <v>0</v>
      </c>
      <c r="U109" s="200">
        <f t="shared" si="81"/>
        <v>0</v>
      </c>
      <c r="V109" s="200">
        <f t="shared" si="81"/>
        <v>0</v>
      </c>
      <c r="W109" s="200">
        <f t="shared" si="81"/>
        <v>0</v>
      </c>
      <c r="X109" s="200">
        <f t="shared" si="81"/>
        <v>0</v>
      </c>
      <c r="Y109" s="200">
        <f t="shared" si="81"/>
        <v>0</v>
      </c>
      <c r="Z109" s="200">
        <f t="shared" si="81"/>
        <v>0</v>
      </c>
      <c r="AA109" s="200">
        <f t="shared" si="81"/>
        <v>0</v>
      </c>
      <c r="AB109" s="200">
        <f t="shared" si="81"/>
        <v>0</v>
      </c>
      <c r="AC109" s="200">
        <f t="shared" si="81"/>
        <v>0</v>
      </c>
      <c r="AD109" s="200">
        <f t="shared" si="81"/>
        <v>0</v>
      </c>
      <c r="AE109" s="200">
        <f t="shared" si="81"/>
        <v>0</v>
      </c>
      <c r="AF109" s="200">
        <f t="shared" si="81"/>
        <v>0</v>
      </c>
      <c r="AG109" s="200">
        <f t="shared" si="81"/>
        <v>0</v>
      </c>
      <c r="AH109" s="200">
        <f t="shared" si="81"/>
        <v>0</v>
      </c>
      <c r="AI109" s="200">
        <f t="shared" si="81"/>
        <v>0</v>
      </c>
      <c r="AJ109" s="200">
        <f t="shared" si="81"/>
        <v>0</v>
      </c>
      <c r="AK109" s="200">
        <f t="shared" si="81"/>
        <v>0</v>
      </c>
      <c r="AL109" s="200">
        <f t="shared" si="81"/>
        <v>0</v>
      </c>
      <c r="AM109" s="200">
        <f t="shared" si="81"/>
        <v>0</v>
      </c>
      <c r="AN109" s="200">
        <f t="shared" si="81"/>
        <v>0</v>
      </c>
      <c r="AO109" s="201">
        <f t="shared" si="81"/>
        <v>0</v>
      </c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</row>
    <row r="110" spans="1:57" x14ac:dyDescent="0.3">
      <c r="B110" s="7"/>
      <c r="C110" s="185" t="str">
        <f t="shared" si="78"/>
        <v/>
      </c>
      <c r="D110" s="149" t="str">
        <f t="shared" si="80"/>
        <v/>
      </c>
      <c r="E110" s="193"/>
      <c r="F110" s="199">
        <f t="shared" si="79"/>
        <v>0</v>
      </c>
      <c r="G110" s="200">
        <f t="shared" si="81"/>
        <v>0</v>
      </c>
      <c r="H110" s="200">
        <f t="shared" si="81"/>
        <v>0</v>
      </c>
      <c r="I110" s="200">
        <f t="shared" si="81"/>
        <v>0</v>
      </c>
      <c r="J110" s="200">
        <f t="shared" si="81"/>
        <v>0</v>
      </c>
      <c r="K110" s="200">
        <f t="shared" si="81"/>
        <v>0</v>
      </c>
      <c r="L110" s="200">
        <f t="shared" si="81"/>
        <v>0</v>
      </c>
      <c r="M110" s="200">
        <f t="shared" si="81"/>
        <v>0</v>
      </c>
      <c r="N110" s="200">
        <f t="shared" si="81"/>
        <v>0</v>
      </c>
      <c r="O110" s="200">
        <f t="shared" si="81"/>
        <v>0</v>
      </c>
      <c r="P110" s="200">
        <f t="shared" si="81"/>
        <v>0</v>
      </c>
      <c r="Q110" s="200">
        <f t="shared" si="81"/>
        <v>0</v>
      </c>
      <c r="R110" s="200">
        <f t="shared" si="81"/>
        <v>0</v>
      </c>
      <c r="S110" s="200">
        <f t="shared" si="81"/>
        <v>0</v>
      </c>
      <c r="T110" s="200">
        <f t="shared" si="81"/>
        <v>0</v>
      </c>
      <c r="U110" s="200">
        <f t="shared" si="81"/>
        <v>0</v>
      </c>
      <c r="V110" s="200">
        <f t="shared" si="81"/>
        <v>0</v>
      </c>
      <c r="W110" s="200">
        <f t="shared" si="81"/>
        <v>0</v>
      </c>
      <c r="X110" s="200">
        <f t="shared" si="81"/>
        <v>0</v>
      </c>
      <c r="Y110" s="200">
        <f t="shared" si="81"/>
        <v>0</v>
      </c>
      <c r="Z110" s="200">
        <f t="shared" si="81"/>
        <v>0</v>
      </c>
      <c r="AA110" s="200">
        <f t="shared" si="81"/>
        <v>0</v>
      </c>
      <c r="AB110" s="200">
        <f t="shared" si="81"/>
        <v>0</v>
      </c>
      <c r="AC110" s="200">
        <f t="shared" si="81"/>
        <v>0</v>
      </c>
      <c r="AD110" s="200">
        <f t="shared" si="81"/>
        <v>0</v>
      </c>
      <c r="AE110" s="200">
        <f t="shared" si="81"/>
        <v>0</v>
      </c>
      <c r="AF110" s="200">
        <f t="shared" si="81"/>
        <v>0</v>
      </c>
      <c r="AG110" s="200">
        <f t="shared" si="81"/>
        <v>0</v>
      </c>
      <c r="AH110" s="200">
        <f t="shared" si="81"/>
        <v>0</v>
      </c>
      <c r="AI110" s="200">
        <f t="shared" si="81"/>
        <v>0</v>
      </c>
      <c r="AJ110" s="200">
        <f t="shared" si="81"/>
        <v>0</v>
      </c>
      <c r="AK110" s="200">
        <f t="shared" si="81"/>
        <v>0</v>
      </c>
      <c r="AL110" s="200">
        <f t="shared" si="81"/>
        <v>0</v>
      </c>
      <c r="AM110" s="200">
        <f t="shared" si="81"/>
        <v>0</v>
      </c>
      <c r="AN110" s="200">
        <f t="shared" si="81"/>
        <v>0</v>
      </c>
      <c r="AO110" s="201">
        <f t="shared" si="81"/>
        <v>0</v>
      </c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</row>
    <row r="111" spans="1:57" x14ac:dyDescent="0.3">
      <c r="B111" s="7"/>
      <c r="C111" s="185" t="str">
        <f t="shared" si="78"/>
        <v/>
      </c>
      <c r="D111" s="149" t="str">
        <f t="shared" si="80"/>
        <v/>
      </c>
      <c r="E111" s="193"/>
      <c r="F111" s="199">
        <f t="shared" si="79"/>
        <v>0</v>
      </c>
      <c r="G111" s="200">
        <f t="shared" si="81"/>
        <v>0</v>
      </c>
      <c r="H111" s="200">
        <f t="shared" si="81"/>
        <v>0</v>
      </c>
      <c r="I111" s="200">
        <f t="shared" si="81"/>
        <v>0</v>
      </c>
      <c r="J111" s="200">
        <f t="shared" si="81"/>
        <v>0</v>
      </c>
      <c r="K111" s="200">
        <f t="shared" si="81"/>
        <v>0</v>
      </c>
      <c r="L111" s="200">
        <f t="shared" si="81"/>
        <v>0</v>
      </c>
      <c r="M111" s="200">
        <f t="shared" si="81"/>
        <v>0</v>
      </c>
      <c r="N111" s="200">
        <f t="shared" si="81"/>
        <v>0</v>
      </c>
      <c r="O111" s="200">
        <f t="shared" si="81"/>
        <v>0</v>
      </c>
      <c r="P111" s="200">
        <f t="shared" si="81"/>
        <v>0</v>
      </c>
      <c r="Q111" s="200">
        <f t="shared" si="81"/>
        <v>0</v>
      </c>
      <c r="R111" s="200">
        <f t="shared" si="81"/>
        <v>0</v>
      </c>
      <c r="S111" s="200">
        <f t="shared" si="81"/>
        <v>0</v>
      </c>
      <c r="T111" s="200">
        <f t="shared" si="81"/>
        <v>0</v>
      </c>
      <c r="U111" s="200">
        <f t="shared" si="81"/>
        <v>0</v>
      </c>
      <c r="V111" s="200">
        <f t="shared" si="81"/>
        <v>0</v>
      </c>
      <c r="W111" s="200">
        <f t="shared" si="81"/>
        <v>0</v>
      </c>
      <c r="X111" s="200">
        <f t="shared" si="81"/>
        <v>0</v>
      </c>
      <c r="Y111" s="200">
        <f t="shared" si="81"/>
        <v>0</v>
      </c>
      <c r="Z111" s="200">
        <f t="shared" si="81"/>
        <v>0</v>
      </c>
      <c r="AA111" s="200">
        <f t="shared" si="81"/>
        <v>0</v>
      </c>
      <c r="AB111" s="200">
        <f t="shared" si="81"/>
        <v>0</v>
      </c>
      <c r="AC111" s="200">
        <f t="shared" si="81"/>
        <v>0</v>
      </c>
      <c r="AD111" s="200">
        <f t="shared" si="81"/>
        <v>0</v>
      </c>
      <c r="AE111" s="200">
        <f t="shared" si="81"/>
        <v>0</v>
      </c>
      <c r="AF111" s="200">
        <f t="shared" si="81"/>
        <v>0</v>
      </c>
      <c r="AG111" s="200">
        <f t="shared" si="81"/>
        <v>0</v>
      </c>
      <c r="AH111" s="200">
        <f t="shared" si="81"/>
        <v>0</v>
      </c>
      <c r="AI111" s="200">
        <f t="shared" si="81"/>
        <v>0</v>
      </c>
      <c r="AJ111" s="200">
        <f t="shared" si="81"/>
        <v>0</v>
      </c>
      <c r="AK111" s="200">
        <f t="shared" si="81"/>
        <v>0</v>
      </c>
      <c r="AL111" s="200">
        <f t="shared" si="81"/>
        <v>0</v>
      </c>
      <c r="AM111" s="200">
        <f t="shared" si="81"/>
        <v>0</v>
      </c>
      <c r="AN111" s="200">
        <f t="shared" si="81"/>
        <v>0</v>
      </c>
      <c r="AO111" s="201">
        <f t="shared" si="81"/>
        <v>0</v>
      </c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spans="1:57" x14ac:dyDescent="0.3">
      <c r="B112" s="7"/>
      <c r="C112" s="185" t="str">
        <f t="shared" si="78"/>
        <v/>
      </c>
      <c r="D112" s="149" t="str">
        <f t="shared" si="80"/>
        <v/>
      </c>
      <c r="E112" s="193"/>
      <c r="F112" s="199">
        <f t="shared" si="79"/>
        <v>0</v>
      </c>
      <c r="G112" s="200">
        <f t="shared" si="81"/>
        <v>0</v>
      </c>
      <c r="H112" s="200">
        <f t="shared" si="81"/>
        <v>0</v>
      </c>
      <c r="I112" s="200">
        <f t="shared" si="81"/>
        <v>0</v>
      </c>
      <c r="J112" s="200">
        <f t="shared" si="81"/>
        <v>0</v>
      </c>
      <c r="K112" s="200">
        <f t="shared" si="81"/>
        <v>0</v>
      </c>
      <c r="L112" s="200">
        <f t="shared" si="81"/>
        <v>0</v>
      </c>
      <c r="M112" s="200">
        <f t="shared" si="81"/>
        <v>0</v>
      </c>
      <c r="N112" s="200">
        <f t="shared" si="81"/>
        <v>0</v>
      </c>
      <c r="O112" s="200">
        <f t="shared" si="81"/>
        <v>0</v>
      </c>
      <c r="P112" s="200">
        <f t="shared" si="81"/>
        <v>0</v>
      </c>
      <c r="Q112" s="200">
        <f t="shared" si="81"/>
        <v>0</v>
      </c>
      <c r="R112" s="200">
        <f t="shared" si="81"/>
        <v>0</v>
      </c>
      <c r="S112" s="200">
        <f t="shared" si="81"/>
        <v>0</v>
      </c>
      <c r="T112" s="200">
        <f t="shared" si="81"/>
        <v>0</v>
      </c>
      <c r="U112" s="200">
        <f t="shared" si="81"/>
        <v>0</v>
      </c>
      <c r="V112" s="200">
        <f t="shared" si="81"/>
        <v>0</v>
      </c>
      <c r="W112" s="200">
        <f t="shared" si="81"/>
        <v>0</v>
      </c>
      <c r="X112" s="200">
        <f t="shared" si="81"/>
        <v>0</v>
      </c>
      <c r="Y112" s="200">
        <f t="shared" si="81"/>
        <v>0</v>
      </c>
      <c r="Z112" s="200">
        <f t="shared" si="81"/>
        <v>0</v>
      </c>
      <c r="AA112" s="200">
        <f t="shared" si="81"/>
        <v>0</v>
      </c>
      <c r="AB112" s="200">
        <f t="shared" si="81"/>
        <v>0</v>
      </c>
      <c r="AC112" s="200">
        <f t="shared" si="81"/>
        <v>0</v>
      </c>
      <c r="AD112" s="200">
        <f t="shared" si="81"/>
        <v>0</v>
      </c>
      <c r="AE112" s="200">
        <f t="shared" si="81"/>
        <v>0</v>
      </c>
      <c r="AF112" s="200">
        <f t="shared" si="81"/>
        <v>0</v>
      </c>
      <c r="AG112" s="200">
        <f t="shared" si="81"/>
        <v>0</v>
      </c>
      <c r="AH112" s="200">
        <f t="shared" si="81"/>
        <v>0</v>
      </c>
      <c r="AI112" s="200">
        <f t="shared" si="81"/>
        <v>0</v>
      </c>
      <c r="AJ112" s="200">
        <f t="shared" si="81"/>
        <v>0</v>
      </c>
      <c r="AK112" s="200">
        <f t="shared" si="81"/>
        <v>0</v>
      </c>
      <c r="AL112" s="200">
        <f t="shared" si="81"/>
        <v>0</v>
      </c>
      <c r="AM112" s="200">
        <f t="shared" si="81"/>
        <v>0</v>
      </c>
      <c r="AN112" s="200">
        <f t="shared" si="81"/>
        <v>0</v>
      </c>
      <c r="AO112" s="201">
        <f t="shared" si="81"/>
        <v>0</v>
      </c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 spans="2:57" x14ac:dyDescent="0.3">
      <c r="B113" s="7"/>
      <c r="C113" s="185" t="str">
        <f t="shared" si="78"/>
        <v/>
      </c>
      <c r="D113" s="149" t="str">
        <f t="shared" si="80"/>
        <v/>
      </c>
      <c r="E113" s="193"/>
      <c r="F113" s="199">
        <f t="shared" si="79"/>
        <v>0</v>
      </c>
      <c r="G113" s="200">
        <f t="shared" si="81"/>
        <v>0</v>
      </c>
      <c r="H113" s="200">
        <f t="shared" si="81"/>
        <v>0</v>
      </c>
      <c r="I113" s="200">
        <f t="shared" si="81"/>
        <v>0</v>
      </c>
      <c r="J113" s="200">
        <f t="shared" si="81"/>
        <v>0</v>
      </c>
      <c r="K113" s="200">
        <f t="shared" si="81"/>
        <v>0</v>
      </c>
      <c r="L113" s="200">
        <f t="shared" si="81"/>
        <v>0</v>
      </c>
      <c r="M113" s="200">
        <f t="shared" si="81"/>
        <v>0</v>
      </c>
      <c r="N113" s="200">
        <f t="shared" si="81"/>
        <v>0</v>
      </c>
      <c r="O113" s="200">
        <f t="shared" si="81"/>
        <v>0</v>
      </c>
      <c r="P113" s="200">
        <f t="shared" si="81"/>
        <v>0</v>
      </c>
      <c r="Q113" s="200">
        <f t="shared" si="81"/>
        <v>0</v>
      </c>
      <c r="R113" s="200">
        <f t="shared" si="81"/>
        <v>0</v>
      </c>
      <c r="S113" s="200">
        <f t="shared" si="81"/>
        <v>0</v>
      </c>
      <c r="T113" s="200">
        <f t="shared" si="81"/>
        <v>0</v>
      </c>
      <c r="U113" s="200">
        <f t="shared" si="81"/>
        <v>0</v>
      </c>
      <c r="V113" s="200">
        <f t="shared" si="81"/>
        <v>0</v>
      </c>
      <c r="W113" s="200">
        <f t="shared" si="81"/>
        <v>0</v>
      </c>
      <c r="X113" s="200">
        <f t="shared" si="81"/>
        <v>0</v>
      </c>
      <c r="Y113" s="200">
        <f t="shared" si="81"/>
        <v>0</v>
      </c>
      <c r="Z113" s="200">
        <f t="shared" si="81"/>
        <v>0</v>
      </c>
      <c r="AA113" s="200">
        <f t="shared" si="81"/>
        <v>0</v>
      </c>
      <c r="AB113" s="200">
        <f t="shared" si="81"/>
        <v>0</v>
      </c>
      <c r="AC113" s="200">
        <f t="shared" si="81"/>
        <v>0</v>
      </c>
      <c r="AD113" s="200">
        <f t="shared" si="81"/>
        <v>0</v>
      </c>
      <c r="AE113" s="200">
        <f t="shared" si="81"/>
        <v>0</v>
      </c>
      <c r="AF113" s="200">
        <f t="shared" si="81"/>
        <v>0</v>
      </c>
      <c r="AG113" s="200">
        <f t="shared" si="81"/>
        <v>0</v>
      </c>
      <c r="AH113" s="200">
        <f t="shared" si="81"/>
        <v>0</v>
      </c>
      <c r="AI113" s="200">
        <f t="shared" si="81"/>
        <v>0</v>
      </c>
      <c r="AJ113" s="200">
        <f t="shared" si="81"/>
        <v>0</v>
      </c>
      <c r="AK113" s="200">
        <f t="shared" si="81"/>
        <v>0</v>
      </c>
      <c r="AL113" s="200">
        <f t="shared" si="81"/>
        <v>0</v>
      </c>
      <c r="AM113" s="200">
        <f t="shared" si="81"/>
        <v>0</v>
      </c>
      <c r="AN113" s="200">
        <f t="shared" si="81"/>
        <v>0</v>
      </c>
      <c r="AO113" s="201">
        <f t="shared" si="81"/>
        <v>0</v>
      </c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</row>
    <row r="114" spans="2:57" x14ac:dyDescent="0.3">
      <c r="B114" s="7"/>
      <c r="C114" s="185" t="str">
        <f t="shared" si="78"/>
        <v/>
      </c>
      <c r="D114" s="149" t="str">
        <f t="shared" si="80"/>
        <v/>
      </c>
      <c r="E114" s="193"/>
      <c r="F114" s="199">
        <f t="shared" si="79"/>
        <v>0</v>
      </c>
      <c r="G114" s="200">
        <f t="shared" ref="G114:AO117" si="82">+($F25*$E114)/12</f>
        <v>0</v>
      </c>
      <c r="H114" s="200">
        <f t="shared" si="82"/>
        <v>0</v>
      </c>
      <c r="I114" s="200">
        <f t="shared" si="82"/>
        <v>0</v>
      </c>
      <c r="J114" s="200">
        <f t="shared" si="82"/>
        <v>0</v>
      </c>
      <c r="K114" s="200">
        <f t="shared" si="82"/>
        <v>0</v>
      </c>
      <c r="L114" s="200">
        <f t="shared" si="82"/>
        <v>0</v>
      </c>
      <c r="M114" s="200">
        <f t="shared" si="82"/>
        <v>0</v>
      </c>
      <c r="N114" s="200">
        <f t="shared" si="82"/>
        <v>0</v>
      </c>
      <c r="O114" s="200">
        <f t="shared" si="82"/>
        <v>0</v>
      </c>
      <c r="P114" s="200">
        <f t="shared" si="82"/>
        <v>0</v>
      </c>
      <c r="Q114" s="200">
        <f t="shared" si="82"/>
        <v>0</v>
      </c>
      <c r="R114" s="200">
        <f t="shared" si="82"/>
        <v>0</v>
      </c>
      <c r="S114" s="200">
        <f t="shared" si="82"/>
        <v>0</v>
      </c>
      <c r="T114" s="200">
        <f t="shared" si="82"/>
        <v>0</v>
      </c>
      <c r="U114" s="200">
        <f t="shared" si="82"/>
        <v>0</v>
      </c>
      <c r="V114" s="200">
        <f t="shared" si="82"/>
        <v>0</v>
      </c>
      <c r="W114" s="200">
        <f t="shared" si="82"/>
        <v>0</v>
      </c>
      <c r="X114" s="200">
        <f t="shared" si="82"/>
        <v>0</v>
      </c>
      <c r="Y114" s="200">
        <f t="shared" si="82"/>
        <v>0</v>
      </c>
      <c r="Z114" s="200">
        <f t="shared" si="82"/>
        <v>0</v>
      </c>
      <c r="AA114" s="200">
        <f t="shared" si="82"/>
        <v>0</v>
      </c>
      <c r="AB114" s="200">
        <f t="shared" si="82"/>
        <v>0</v>
      </c>
      <c r="AC114" s="200">
        <f t="shared" si="82"/>
        <v>0</v>
      </c>
      <c r="AD114" s="200">
        <f t="shared" si="82"/>
        <v>0</v>
      </c>
      <c r="AE114" s="200">
        <f t="shared" si="82"/>
        <v>0</v>
      </c>
      <c r="AF114" s="200">
        <f t="shared" si="82"/>
        <v>0</v>
      </c>
      <c r="AG114" s="200">
        <f t="shared" si="82"/>
        <v>0</v>
      </c>
      <c r="AH114" s="200">
        <f t="shared" si="82"/>
        <v>0</v>
      </c>
      <c r="AI114" s="200">
        <f t="shared" si="82"/>
        <v>0</v>
      </c>
      <c r="AJ114" s="200">
        <f t="shared" si="82"/>
        <v>0</v>
      </c>
      <c r="AK114" s="200">
        <f t="shared" si="82"/>
        <v>0</v>
      </c>
      <c r="AL114" s="200">
        <f t="shared" si="82"/>
        <v>0</v>
      </c>
      <c r="AM114" s="200">
        <f t="shared" si="82"/>
        <v>0</v>
      </c>
      <c r="AN114" s="200">
        <f t="shared" si="82"/>
        <v>0</v>
      </c>
      <c r="AO114" s="201">
        <f t="shared" si="82"/>
        <v>0</v>
      </c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</row>
    <row r="115" spans="2:57" x14ac:dyDescent="0.3">
      <c r="B115" s="7"/>
      <c r="C115" s="185" t="str">
        <f t="shared" si="78"/>
        <v/>
      </c>
      <c r="D115" s="149" t="str">
        <f t="shared" si="80"/>
        <v/>
      </c>
      <c r="E115" s="193"/>
      <c r="F115" s="199">
        <f t="shared" si="79"/>
        <v>0</v>
      </c>
      <c r="G115" s="200">
        <f t="shared" si="82"/>
        <v>0</v>
      </c>
      <c r="H115" s="200">
        <f t="shared" si="82"/>
        <v>0</v>
      </c>
      <c r="I115" s="200">
        <f t="shared" si="82"/>
        <v>0</v>
      </c>
      <c r="J115" s="200">
        <f t="shared" si="82"/>
        <v>0</v>
      </c>
      <c r="K115" s="200">
        <f t="shared" si="82"/>
        <v>0</v>
      </c>
      <c r="L115" s="200">
        <f t="shared" si="82"/>
        <v>0</v>
      </c>
      <c r="M115" s="200">
        <f t="shared" si="82"/>
        <v>0</v>
      </c>
      <c r="N115" s="200">
        <f t="shared" si="82"/>
        <v>0</v>
      </c>
      <c r="O115" s="200">
        <f t="shared" si="82"/>
        <v>0</v>
      </c>
      <c r="P115" s="200">
        <f t="shared" si="82"/>
        <v>0</v>
      </c>
      <c r="Q115" s="200">
        <f t="shared" si="82"/>
        <v>0</v>
      </c>
      <c r="R115" s="200">
        <f t="shared" si="82"/>
        <v>0</v>
      </c>
      <c r="S115" s="200">
        <f t="shared" si="82"/>
        <v>0</v>
      </c>
      <c r="T115" s="200">
        <f t="shared" si="82"/>
        <v>0</v>
      </c>
      <c r="U115" s="200">
        <f t="shared" si="82"/>
        <v>0</v>
      </c>
      <c r="V115" s="200">
        <f t="shared" si="82"/>
        <v>0</v>
      </c>
      <c r="W115" s="200">
        <f t="shared" si="82"/>
        <v>0</v>
      </c>
      <c r="X115" s="200">
        <f t="shared" si="82"/>
        <v>0</v>
      </c>
      <c r="Y115" s="200">
        <f t="shared" si="82"/>
        <v>0</v>
      </c>
      <c r="Z115" s="200">
        <f t="shared" si="82"/>
        <v>0</v>
      </c>
      <c r="AA115" s="200">
        <f t="shared" si="82"/>
        <v>0</v>
      </c>
      <c r="AB115" s="200">
        <f t="shared" si="82"/>
        <v>0</v>
      </c>
      <c r="AC115" s="200">
        <f t="shared" si="82"/>
        <v>0</v>
      </c>
      <c r="AD115" s="200">
        <f t="shared" si="82"/>
        <v>0</v>
      </c>
      <c r="AE115" s="200">
        <f t="shared" si="82"/>
        <v>0</v>
      </c>
      <c r="AF115" s="200">
        <f t="shared" si="82"/>
        <v>0</v>
      </c>
      <c r="AG115" s="200">
        <f t="shared" si="82"/>
        <v>0</v>
      </c>
      <c r="AH115" s="200">
        <f t="shared" si="82"/>
        <v>0</v>
      </c>
      <c r="AI115" s="200">
        <f t="shared" si="82"/>
        <v>0</v>
      </c>
      <c r="AJ115" s="200">
        <f t="shared" si="82"/>
        <v>0</v>
      </c>
      <c r="AK115" s="200">
        <f t="shared" si="82"/>
        <v>0</v>
      </c>
      <c r="AL115" s="200">
        <f t="shared" si="82"/>
        <v>0</v>
      </c>
      <c r="AM115" s="200">
        <f t="shared" si="82"/>
        <v>0</v>
      </c>
      <c r="AN115" s="200">
        <f t="shared" si="82"/>
        <v>0</v>
      </c>
      <c r="AO115" s="201">
        <f t="shared" si="82"/>
        <v>0</v>
      </c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</row>
    <row r="116" spans="2:57" x14ac:dyDescent="0.3">
      <c r="B116" s="7"/>
      <c r="C116" s="185" t="str">
        <f t="shared" si="78"/>
        <v/>
      </c>
      <c r="D116" s="149" t="str">
        <f t="shared" si="80"/>
        <v/>
      </c>
      <c r="E116" s="193"/>
      <c r="F116" s="199">
        <f t="shared" si="79"/>
        <v>0</v>
      </c>
      <c r="G116" s="200">
        <f t="shared" si="82"/>
        <v>0</v>
      </c>
      <c r="H116" s="200">
        <f t="shared" si="82"/>
        <v>0</v>
      </c>
      <c r="I116" s="200">
        <f t="shared" si="82"/>
        <v>0</v>
      </c>
      <c r="J116" s="200">
        <f t="shared" si="82"/>
        <v>0</v>
      </c>
      <c r="K116" s="200">
        <f t="shared" si="82"/>
        <v>0</v>
      </c>
      <c r="L116" s="200">
        <f t="shared" si="82"/>
        <v>0</v>
      </c>
      <c r="M116" s="200">
        <f t="shared" si="82"/>
        <v>0</v>
      </c>
      <c r="N116" s="200">
        <f t="shared" si="82"/>
        <v>0</v>
      </c>
      <c r="O116" s="200">
        <f t="shared" si="82"/>
        <v>0</v>
      </c>
      <c r="P116" s="200">
        <f t="shared" si="82"/>
        <v>0</v>
      </c>
      <c r="Q116" s="200">
        <f t="shared" si="82"/>
        <v>0</v>
      </c>
      <c r="R116" s="200">
        <f t="shared" si="82"/>
        <v>0</v>
      </c>
      <c r="S116" s="200">
        <f t="shared" si="82"/>
        <v>0</v>
      </c>
      <c r="T116" s="200">
        <f t="shared" si="82"/>
        <v>0</v>
      </c>
      <c r="U116" s="200">
        <f t="shared" si="82"/>
        <v>0</v>
      </c>
      <c r="V116" s="200">
        <f t="shared" si="82"/>
        <v>0</v>
      </c>
      <c r="W116" s="200">
        <f t="shared" si="82"/>
        <v>0</v>
      </c>
      <c r="X116" s="200">
        <f t="shared" si="82"/>
        <v>0</v>
      </c>
      <c r="Y116" s="200">
        <f t="shared" si="82"/>
        <v>0</v>
      </c>
      <c r="Z116" s="200">
        <f t="shared" si="82"/>
        <v>0</v>
      </c>
      <c r="AA116" s="200">
        <f t="shared" si="82"/>
        <v>0</v>
      </c>
      <c r="AB116" s="200">
        <f t="shared" si="82"/>
        <v>0</v>
      </c>
      <c r="AC116" s="200">
        <f t="shared" si="82"/>
        <v>0</v>
      </c>
      <c r="AD116" s="200">
        <f t="shared" si="82"/>
        <v>0</v>
      </c>
      <c r="AE116" s="200">
        <f t="shared" si="82"/>
        <v>0</v>
      </c>
      <c r="AF116" s="200">
        <f t="shared" si="82"/>
        <v>0</v>
      </c>
      <c r="AG116" s="200">
        <f t="shared" si="82"/>
        <v>0</v>
      </c>
      <c r="AH116" s="200">
        <f t="shared" si="82"/>
        <v>0</v>
      </c>
      <c r="AI116" s="200">
        <f t="shared" si="82"/>
        <v>0</v>
      </c>
      <c r="AJ116" s="200">
        <f t="shared" si="82"/>
        <v>0</v>
      </c>
      <c r="AK116" s="200">
        <f t="shared" si="82"/>
        <v>0</v>
      </c>
      <c r="AL116" s="200">
        <f t="shared" si="82"/>
        <v>0</v>
      </c>
      <c r="AM116" s="200">
        <f t="shared" si="82"/>
        <v>0</v>
      </c>
      <c r="AN116" s="200">
        <f t="shared" si="82"/>
        <v>0</v>
      </c>
      <c r="AO116" s="201">
        <f t="shared" si="82"/>
        <v>0</v>
      </c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</row>
    <row r="117" spans="2:57" ht="15" thickBot="1" x14ac:dyDescent="0.35">
      <c r="B117" s="7"/>
      <c r="C117" s="187" t="str">
        <f t="shared" si="78"/>
        <v>d</v>
      </c>
      <c r="D117" s="152" t="str">
        <f t="shared" si="80"/>
        <v/>
      </c>
      <c r="E117" s="194"/>
      <c r="F117" s="202">
        <f t="shared" si="79"/>
        <v>0</v>
      </c>
      <c r="G117" s="203">
        <f t="shared" si="82"/>
        <v>0</v>
      </c>
      <c r="H117" s="203">
        <f t="shared" si="82"/>
        <v>0</v>
      </c>
      <c r="I117" s="203">
        <f t="shared" si="82"/>
        <v>0</v>
      </c>
      <c r="J117" s="203">
        <f t="shared" si="82"/>
        <v>0</v>
      </c>
      <c r="K117" s="203">
        <f t="shared" si="82"/>
        <v>0</v>
      </c>
      <c r="L117" s="203">
        <f t="shared" si="82"/>
        <v>0</v>
      </c>
      <c r="M117" s="203">
        <f t="shared" si="82"/>
        <v>0</v>
      </c>
      <c r="N117" s="203">
        <f t="shared" si="82"/>
        <v>0</v>
      </c>
      <c r="O117" s="203">
        <f t="shared" si="82"/>
        <v>0</v>
      </c>
      <c r="P117" s="203">
        <f t="shared" si="82"/>
        <v>0</v>
      </c>
      <c r="Q117" s="203">
        <f t="shared" si="82"/>
        <v>0</v>
      </c>
      <c r="R117" s="203">
        <f t="shared" si="82"/>
        <v>0</v>
      </c>
      <c r="S117" s="203">
        <f t="shared" si="82"/>
        <v>0</v>
      </c>
      <c r="T117" s="203">
        <f t="shared" si="82"/>
        <v>0</v>
      </c>
      <c r="U117" s="203">
        <f t="shared" si="82"/>
        <v>0</v>
      </c>
      <c r="V117" s="203">
        <f t="shared" si="82"/>
        <v>0</v>
      </c>
      <c r="W117" s="203">
        <f t="shared" si="82"/>
        <v>0</v>
      </c>
      <c r="X117" s="203">
        <f t="shared" si="82"/>
        <v>0</v>
      </c>
      <c r="Y117" s="203">
        <f t="shared" si="82"/>
        <v>0</v>
      </c>
      <c r="Z117" s="203">
        <f t="shared" si="82"/>
        <v>0</v>
      </c>
      <c r="AA117" s="203">
        <f t="shared" si="82"/>
        <v>0</v>
      </c>
      <c r="AB117" s="203">
        <f t="shared" si="82"/>
        <v>0</v>
      </c>
      <c r="AC117" s="203">
        <f t="shared" si="82"/>
        <v>0</v>
      </c>
      <c r="AD117" s="203">
        <f t="shared" si="82"/>
        <v>0</v>
      </c>
      <c r="AE117" s="203">
        <f t="shared" si="82"/>
        <v>0</v>
      </c>
      <c r="AF117" s="203">
        <f t="shared" si="82"/>
        <v>0</v>
      </c>
      <c r="AG117" s="203">
        <f t="shared" si="82"/>
        <v>0</v>
      </c>
      <c r="AH117" s="203">
        <f t="shared" si="82"/>
        <v>0</v>
      </c>
      <c r="AI117" s="203">
        <f t="shared" si="82"/>
        <v>0</v>
      </c>
      <c r="AJ117" s="203">
        <f t="shared" si="82"/>
        <v>0</v>
      </c>
      <c r="AK117" s="203">
        <f t="shared" si="82"/>
        <v>0</v>
      </c>
      <c r="AL117" s="203">
        <f t="shared" si="82"/>
        <v>0</v>
      </c>
      <c r="AM117" s="203">
        <f t="shared" si="82"/>
        <v>0</v>
      </c>
      <c r="AN117" s="203">
        <f t="shared" si="82"/>
        <v>0</v>
      </c>
      <c r="AO117" s="204">
        <f t="shared" si="82"/>
        <v>0</v>
      </c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</row>
    <row r="118" spans="2:57" x14ac:dyDescent="0.3">
      <c r="B118" s="7"/>
      <c r="C118" s="7" t="s">
        <v>265</v>
      </c>
      <c r="D118" s="7"/>
      <c r="E118" s="7"/>
      <c r="F118" s="195">
        <f>SUM(F99:F117)</f>
        <v>0</v>
      </c>
      <c r="G118" s="195">
        <f t="shared" ref="G118:AO118" si="83">SUM(G99:G117)</f>
        <v>0</v>
      </c>
      <c r="H118" s="195">
        <f t="shared" si="83"/>
        <v>0</v>
      </c>
      <c r="I118" s="195">
        <f t="shared" si="83"/>
        <v>0</v>
      </c>
      <c r="J118" s="195">
        <f t="shared" si="83"/>
        <v>0</v>
      </c>
      <c r="K118" s="195">
        <f t="shared" si="83"/>
        <v>0</v>
      </c>
      <c r="L118" s="195">
        <f t="shared" si="83"/>
        <v>0</v>
      </c>
      <c r="M118" s="195">
        <f t="shared" si="83"/>
        <v>0</v>
      </c>
      <c r="N118" s="195">
        <f t="shared" si="83"/>
        <v>0</v>
      </c>
      <c r="O118" s="195">
        <f t="shared" si="83"/>
        <v>0</v>
      </c>
      <c r="P118" s="195">
        <f t="shared" si="83"/>
        <v>0</v>
      </c>
      <c r="Q118" s="195">
        <f t="shared" si="83"/>
        <v>0</v>
      </c>
      <c r="R118" s="195">
        <f t="shared" si="83"/>
        <v>0</v>
      </c>
      <c r="S118" s="195">
        <f t="shared" si="83"/>
        <v>0</v>
      </c>
      <c r="T118" s="195">
        <f t="shared" si="83"/>
        <v>0</v>
      </c>
      <c r="U118" s="195">
        <f t="shared" si="83"/>
        <v>0</v>
      </c>
      <c r="V118" s="195">
        <f t="shared" si="83"/>
        <v>0</v>
      </c>
      <c r="W118" s="195">
        <f t="shared" si="83"/>
        <v>0</v>
      </c>
      <c r="X118" s="195">
        <f t="shared" si="83"/>
        <v>0</v>
      </c>
      <c r="Y118" s="195">
        <f t="shared" si="83"/>
        <v>0</v>
      </c>
      <c r="Z118" s="195">
        <f t="shared" si="83"/>
        <v>0</v>
      </c>
      <c r="AA118" s="195">
        <f t="shared" si="83"/>
        <v>0</v>
      </c>
      <c r="AB118" s="195">
        <f t="shared" si="83"/>
        <v>0</v>
      </c>
      <c r="AC118" s="195">
        <f t="shared" si="83"/>
        <v>0</v>
      </c>
      <c r="AD118" s="195">
        <f t="shared" si="83"/>
        <v>0</v>
      </c>
      <c r="AE118" s="195">
        <f t="shared" si="83"/>
        <v>0</v>
      </c>
      <c r="AF118" s="195">
        <f t="shared" si="83"/>
        <v>0</v>
      </c>
      <c r="AG118" s="195">
        <f t="shared" si="83"/>
        <v>0</v>
      </c>
      <c r="AH118" s="195">
        <f t="shared" si="83"/>
        <v>0</v>
      </c>
      <c r="AI118" s="195">
        <f t="shared" si="83"/>
        <v>0</v>
      </c>
      <c r="AJ118" s="195">
        <f t="shared" si="83"/>
        <v>0</v>
      </c>
      <c r="AK118" s="195">
        <f t="shared" si="83"/>
        <v>0</v>
      </c>
      <c r="AL118" s="195">
        <f t="shared" si="83"/>
        <v>0</v>
      </c>
      <c r="AM118" s="195">
        <f t="shared" si="83"/>
        <v>0</v>
      </c>
      <c r="AN118" s="195">
        <f t="shared" si="83"/>
        <v>0</v>
      </c>
      <c r="AO118" s="195">
        <f t="shared" si="83"/>
        <v>0</v>
      </c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</row>
    <row r="119" spans="2:57" x14ac:dyDescent="0.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</row>
    <row r="120" spans="2:57" ht="15" thickBot="1" x14ac:dyDescent="0.35">
      <c r="B120" s="7"/>
      <c r="C120" s="7" t="s">
        <v>266</v>
      </c>
      <c r="D120" s="7"/>
      <c r="E120" s="205" t="s">
        <v>267</v>
      </c>
      <c r="F120" s="122">
        <f>+F98</f>
        <v>42766</v>
      </c>
      <c r="G120" s="122">
        <f t="shared" ref="G120:AO120" si="84">+G98</f>
        <v>42794</v>
      </c>
      <c r="H120" s="122">
        <f t="shared" si="84"/>
        <v>42825</v>
      </c>
      <c r="I120" s="122">
        <f t="shared" si="84"/>
        <v>42855</v>
      </c>
      <c r="J120" s="122">
        <f t="shared" si="84"/>
        <v>42886</v>
      </c>
      <c r="K120" s="122">
        <f t="shared" si="84"/>
        <v>42916</v>
      </c>
      <c r="L120" s="122">
        <f t="shared" si="84"/>
        <v>42947</v>
      </c>
      <c r="M120" s="122">
        <f t="shared" si="84"/>
        <v>42978</v>
      </c>
      <c r="N120" s="122">
        <f t="shared" si="84"/>
        <v>43008</v>
      </c>
      <c r="O120" s="122">
        <f t="shared" si="84"/>
        <v>43039</v>
      </c>
      <c r="P120" s="122">
        <f t="shared" si="84"/>
        <v>43069</v>
      </c>
      <c r="Q120" s="122">
        <f t="shared" si="84"/>
        <v>43100</v>
      </c>
      <c r="R120" s="122">
        <f t="shared" si="84"/>
        <v>43131</v>
      </c>
      <c r="S120" s="122">
        <f t="shared" si="84"/>
        <v>43159</v>
      </c>
      <c r="T120" s="122">
        <f t="shared" si="84"/>
        <v>43190</v>
      </c>
      <c r="U120" s="122">
        <f t="shared" si="84"/>
        <v>43220</v>
      </c>
      <c r="V120" s="122">
        <f t="shared" si="84"/>
        <v>43251</v>
      </c>
      <c r="W120" s="122">
        <f t="shared" si="84"/>
        <v>43281</v>
      </c>
      <c r="X120" s="122">
        <f t="shared" si="84"/>
        <v>43312</v>
      </c>
      <c r="Y120" s="122">
        <f t="shared" si="84"/>
        <v>43343</v>
      </c>
      <c r="Z120" s="122">
        <f t="shared" si="84"/>
        <v>43373</v>
      </c>
      <c r="AA120" s="122">
        <f t="shared" si="84"/>
        <v>43404</v>
      </c>
      <c r="AB120" s="122">
        <f t="shared" si="84"/>
        <v>43434</v>
      </c>
      <c r="AC120" s="122">
        <f t="shared" si="84"/>
        <v>43465</v>
      </c>
      <c r="AD120" s="122">
        <f t="shared" si="84"/>
        <v>43496</v>
      </c>
      <c r="AE120" s="122">
        <f t="shared" si="84"/>
        <v>43524</v>
      </c>
      <c r="AF120" s="122">
        <f t="shared" si="84"/>
        <v>43555</v>
      </c>
      <c r="AG120" s="122">
        <f t="shared" si="84"/>
        <v>43585</v>
      </c>
      <c r="AH120" s="122">
        <f t="shared" si="84"/>
        <v>43616</v>
      </c>
      <c r="AI120" s="122">
        <f t="shared" si="84"/>
        <v>43646</v>
      </c>
      <c r="AJ120" s="122">
        <f t="shared" si="84"/>
        <v>43677</v>
      </c>
      <c r="AK120" s="122">
        <f t="shared" si="84"/>
        <v>43708</v>
      </c>
      <c r="AL120" s="122">
        <f t="shared" si="84"/>
        <v>43738</v>
      </c>
      <c r="AM120" s="122">
        <f t="shared" si="84"/>
        <v>43769</v>
      </c>
      <c r="AN120" s="122">
        <f t="shared" si="84"/>
        <v>43799</v>
      </c>
      <c r="AO120" s="122">
        <f t="shared" si="84"/>
        <v>43830</v>
      </c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</row>
    <row r="121" spans="2:57" x14ac:dyDescent="0.3">
      <c r="B121" s="7"/>
      <c r="C121" s="183" t="str">
        <f>+C99</f>
        <v>Fabbricato 1</v>
      </c>
      <c r="D121" s="146" t="str">
        <f>+D99</f>
        <v>Ammortamento Materiale Immobili</v>
      </c>
      <c r="E121" s="206">
        <v>0.2</v>
      </c>
      <c r="F121" s="196">
        <f>+($E121*$F10)/12</f>
        <v>0</v>
      </c>
      <c r="G121" s="197">
        <f t="shared" ref="G121:AO128" si="85">+($E121*$F10)/12</f>
        <v>0</v>
      </c>
      <c r="H121" s="197">
        <f t="shared" si="85"/>
        <v>0</v>
      </c>
      <c r="I121" s="197">
        <f t="shared" si="85"/>
        <v>0</v>
      </c>
      <c r="J121" s="197">
        <f t="shared" si="85"/>
        <v>0</v>
      </c>
      <c r="K121" s="197">
        <f t="shared" si="85"/>
        <v>0</v>
      </c>
      <c r="L121" s="197">
        <f t="shared" si="85"/>
        <v>0</v>
      </c>
      <c r="M121" s="197">
        <f t="shared" si="85"/>
        <v>0</v>
      </c>
      <c r="N121" s="197">
        <f t="shared" si="85"/>
        <v>0</v>
      </c>
      <c r="O121" s="197">
        <f t="shared" si="85"/>
        <v>0</v>
      </c>
      <c r="P121" s="197">
        <f t="shared" si="85"/>
        <v>0</v>
      </c>
      <c r="Q121" s="197">
        <f t="shared" si="85"/>
        <v>0</v>
      </c>
      <c r="R121" s="197">
        <f t="shared" si="85"/>
        <v>0</v>
      </c>
      <c r="S121" s="197">
        <f t="shared" si="85"/>
        <v>0</v>
      </c>
      <c r="T121" s="197">
        <f t="shared" si="85"/>
        <v>0</v>
      </c>
      <c r="U121" s="197">
        <f t="shared" si="85"/>
        <v>0</v>
      </c>
      <c r="V121" s="197">
        <f t="shared" si="85"/>
        <v>0</v>
      </c>
      <c r="W121" s="197">
        <f t="shared" si="85"/>
        <v>0</v>
      </c>
      <c r="X121" s="197">
        <f t="shared" si="85"/>
        <v>0</v>
      </c>
      <c r="Y121" s="197">
        <f t="shared" si="85"/>
        <v>0</v>
      </c>
      <c r="Z121" s="197">
        <f t="shared" si="85"/>
        <v>0</v>
      </c>
      <c r="AA121" s="197">
        <f t="shared" si="85"/>
        <v>0</v>
      </c>
      <c r="AB121" s="197">
        <f t="shared" si="85"/>
        <v>0</v>
      </c>
      <c r="AC121" s="197">
        <f t="shared" si="85"/>
        <v>0</v>
      </c>
      <c r="AD121" s="197">
        <f t="shared" si="85"/>
        <v>0</v>
      </c>
      <c r="AE121" s="197">
        <f t="shared" si="85"/>
        <v>0</v>
      </c>
      <c r="AF121" s="197">
        <f t="shared" si="85"/>
        <v>0</v>
      </c>
      <c r="AG121" s="197">
        <f t="shared" si="85"/>
        <v>0</v>
      </c>
      <c r="AH121" s="197">
        <f t="shared" si="85"/>
        <v>0</v>
      </c>
      <c r="AI121" s="197">
        <f t="shared" si="85"/>
        <v>0</v>
      </c>
      <c r="AJ121" s="197">
        <f t="shared" si="85"/>
        <v>0</v>
      </c>
      <c r="AK121" s="197">
        <f t="shared" si="85"/>
        <v>0</v>
      </c>
      <c r="AL121" s="197">
        <f t="shared" si="85"/>
        <v>0</v>
      </c>
      <c r="AM121" s="197">
        <f t="shared" si="85"/>
        <v>0</v>
      </c>
      <c r="AN121" s="197">
        <f t="shared" si="85"/>
        <v>0</v>
      </c>
      <c r="AO121" s="198">
        <f t="shared" si="85"/>
        <v>0</v>
      </c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</row>
    <row r="122" spans="2:57" x14ac:dyDescent="0.3">
      <c r="B122" s="7"/>
      <c r="C122" s="185" t="str">
        <f t="shared" ref="C122:D122" si="86">+C100</f>
        <v>Impianti 1</v>
      </c>
      <c r="D122" s="149" t="str">
        <f t="shared" si="86"/>
        <v>Ammortamento Materiale Impianti e Macchinari</v>
      </c>
      <c r="E122" s="207">
        <v>0.2</v>
      </c>
      <c r="F122" s="199">
        <f t="shared" ref="F122:U139" si="87">+($E122*$F11)/12</f>
        <v>0</v>
      </c>
      <c r="G122" s="200">
        <f t="shared" si="87"/>
        <v>0</v>
      </c>
      <c r="H122" s="200">
        <f t="shared" si="87"/>
        <v>0</v>
      </c>
      <c r="I122" s="200">
        <f t="shared" si="87"/>
        <v>0</v>
      </c>
      <c r="J122" s="200">
        <f t="shared" si="87"/>
        <v>0</v>
      </c>
      <c r="K122" s="200">
        <f t="shared" si="87"/>
        <v>0</v>
      </c>
      <c r="L122" s="200">
        <f t="shared" si="87"/>
        <v>0</v>
      </c>
      <c r="M122" s="200">
        <f t="shared" si="87"/>
        <v>0</v>
      </c>
      <c r="N122" s="200">
        <f t="shared" si="87"/>
        <v>0</v>
      </c>
      <c r="O122" s="200">
        <f t="shared" si="87"/>
        <v>0</v>
      </c>
      <c r="P122" s="200">
        <f t="shared" si="87"/>
        <v>0</v>
      </c>
      <c r="Q122" s="200">
        <f t="shared" si="87"/>
        <v>0</v>
      </c>
      <c r="R122" s="200">
        <f t="shared" si="87"/>
        <v>0</v>
      </c>
      <c r="S122" s="200">
        <f t="shared" si="87"/>
        <v>0</v>
      </c>
      <c r="T122" s="200">
        <f t="shared" si="87"/>
        <v>0</v>
      </c>
      <c r="U122" s="200">
        <f t="shared" si="87"/>
        <v>0</v>
      </c>
      <c r="V122" s="200">
        <f t="shared" si="85"/>
        <v>0</v>
      </c>
      <c r="W122" s="200">
        <f t="shared" si="85"/>
        <v>0</v>
      </c>
      <c r="X122" s="200">
        <f t="shared" si="85"/>
        <v>0</v>
      </c>
      <c r="Y122" s="200">
        <f t="shared" si="85"/>
        <v>0</v>
      </c>
      <c r="Z122" s="200">
        <f t="shared" si="85"/>
        <v>0</v>
      </c>
      <c r="AA122" s="200">
        <f t="shared" si="85"/>
        <v>0</v>
      </c>
      <c r="AB122" s="200">
        <f t="shared" si="85"/>
        <v>0</v>
      </c>
      <c r="AC122" s="200">
        <f t="shared" si="85"/>
        <v>0</v>
      </c>
      <c r="AD122" s="200">
        <f t="shared" si="85"/>
        <v>0</v>
      </c>
      <c r="AE122" s="200">
        <f t="shared" si="85"/>
        <v>0</v>
      </c>
      <c r="AF122" s="200">
        <f t="shared" si="85"/>
        <v>0</v>
      </c>
      <c r="AG122" s="200">
        <f t="shared" si="85"/>
        <v>0</v>
      </c>
      <c r="AH122" s="200">
        <f t="shared" si="85"/>
        <v>0</v>
      </c>
      <c r="AI122" s="200">
        <f t="shared" si="85"/>
        <v>0</v>
      </c>
      <c r="AJ122" s="200">
        <f t="shared" si="85"/>
        <v>0</v>
      </c>
      <c r="AK122" s="200">
        <f t="shared" si="85"/>
        <v>0</v>
      </c>
      <c r="AL122" s="200">
        <f t="shared" si="85"/>
        <v>0</v>
      </c>
      <c r="AM122" s="200">
        <f t="shared" si="85"/>
        <v>0</v>
      </c>
      <c r="AN122" s="200">
        <f t="shared" si="85"/>
        <v>0</v>
      </c>
      <c r="AO122" s="201">
        <f t="shared" si="85"/>
        <v>0</v>
      </c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</row>
    <row r="123" spans="2:57" x14ac:dyDescent="0.3">
      <c r="B123" s="7"/>
      <c r="C123" s="185" t="str">
        <f t="shared" ref="C123:D123" si="88">+C101</f>
        <v>Attrezzature 1</v>
      </c>
      <c r="D123" s="149" t="str">
        <f t="shared" si="88"/>
        <v>Ammortamento Materiale Impianti e Macchinari</v>
      </c>
      <c r="E123" s="207">
        <v>0.2</v>
      </c>
      <c r="F123" s="199">
        <f t="shared" si="87"/>
        <v>0</v>
      </c>
      <c r="G123" s="200">
        <f t="shared" si="85"/>
        <v>0</v>
      </c>
      <c r="H123" s="200">
        <f t="shared" si="85"/>
        <v>0</v>
      </c>
      <c r="I123" s="200">
        <f t="shared" si="85"/>
        <v>0</v>
      </c>
      <c r="J123" s="200">
        <f t="shared" si="85"/>
        <v>0</v>
      </c>
      <c r="K123" s="200">
        <f t="shared" si="85"/>
        <v>0</v>
      </c>
      <c r="L123" s="200">
        <f t="shared" si="85"/>
        <v>0</v>
      </c>
      <c r="M123" s="200">
        <f t="shared" si="85"/>
        <v>0</v>
      </c>
      <c r="N123" s="200">
        <f t="shared" si="85"/>
        <v>0</v>
      </c>
      <c r="O123" s="200">
        <f t="shared" si="85"/>
        <v>0</v>
      </c>
      <c r="P123" s="200">
        <f t="shared" si="85"/>
        <v>0</v>
      </c>
      <c r="Q123" s="200">
        <f t="shared" si="85"/>
        <v>0</v>
      </c>
      <c r="R123" s="200">
        <f t="shared" si="85"/>
        <v>0</v>
      </c>
      <c r="S123" s="200">
        <f t="shared" si="85"/>
        <v>0</v>
      </c>
      <c r="T123" s="200">
        <f t="shared" si="85"/>
        <v>0</v>
      </c>
      <c r="U123" s="200">
        <f t="shared" si="85"/>
        <v>0</v>
      </c>
      <c r="V123" s="200">
        <f t="shared" si="85"/>
        <v>0</v>
      </c>
      <c r="W123" s="200">
        <f t="shared" si="85"/>
        <v>0</v>
      </c>
      <c r="X123" s="200">
        <f t="shared" si="85"/>
        <v>0</v>
      </c>
      <c r="Y123" s="200">
        <f t="shared" si="85"/>
        <v>0</v>
      </c>
      <c r="Z123" s="200">
        <f t="shared" si="85"/>
        <v>0</v>
      </c>
      <c r="AA123" s="200">
        <f t="shared" si="85"/>
        <v>0</v>
      </c>
      <c r="AB123" s="200">
        <f t="shared" si="85"/>
        <v>0</v>
      </c>
      <c r="AC123" s="200">
        <f t="shared" si="85"/>
        <v>0</v>
      </c>
      <c r="AD123" s="200">
        <f t="shared" si="85"/>
        <v>0</v>
      </c>
      <c r="AE123" s="200">
        <f t="shared" si="85"/>
        <v>0</v>
      </c>
      <c r="AF123" s="200">
        <f t="shared" si="85"/>
        <v>0</v>
      </c>
      <c r="AG123" s="200">
        <f t="shared" si="85"/>
        <v>0</v>
      </c>
      <c r="AH123" s="200">
        <f t="shared" si="85"/>
        <v>0</v>
      </c>
      <c r="AI123" s="200">
        <f t="shared" si="85"/>
        <v>0</v>
      </c>
      <c r="AJ123" s="200">
        <f t="shared" si="85"/>
        <v>0</v>
      </c>
      <c r="AK123" s="200">
        <f t="shared" si="85"/>
        <v>0</v>
      </c>
      <c r="AL123" s="200">
        <f t="shared" si="85"/>
        <v>0</v>
      </c>
      <c r="AM123" s="200">
        <f t="shared" si="85"/>
        <v>0</v>
      </c>
      <c r="AN123" s="200">
        <f t="shared" si="85"/>
        <v>0</v>
      </c>
      <c r="AO123" s="201">
        <f t="shared" si="85"/>
        <v>0</v>
      </c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</row>
    <row r="124" spans="2:57" x14ac:dyDescent="0.3">
      <c r="B124" s="7"/>
      <c r="C124" s="185" t="str">
        <f t="shared" ref="C124:D124" si="89">+C102</f>
        <v>Costi Impianto 1</v>
      </c>
      <c r="D124" s="149" t="str">
        <f t="shared" si="89"/>
        <v>Ammortamento Materiale Immobili</v>
      </c>
      <c r="E124" s="207">
        <v>0.2</v>
      </c>
      <c r="F124" s="199">
        <f t="shared" si="87"/>
        <v>0</v>
      </c>
      <c r="G124" s="200">
        <f t="shared" si="85"/>
        <v>0</v>
      </c>
      <c r="H124" s="200">
        <f t="shared" si="85"/>
        <v>0</v>
      </c>
      <c r="I124" s="200">
        <f t="shared" si="85"/>
        <v>0</v>
      </c>
      <c r="J124" s="200">
        <f t="shared" si="85"/>
        <v>0</v>
      </c>
      <c r="K124" s="200">
        <f t="shared" si="85"/>
        <v>0</v>
      </c>
      <c r="L124" s="200">
        <f t="shared" si="85"/>
        <v>0</v>
      </c>
      <c r="M124" s="200">
        <f t="shared" si="85"/>
        <v>0</v>
      </c>
      <c r="N124" s="200">
        <f t="shared" si="85"/>
        <v>0</v>
      </c>
      <c r="O124" s="200">
        <f t="shared" si="85"/>
        <v>0</v>
      </c>
      <c r="P124" s="200">
        <f t="shared" si="85"/>
        <v>0</v>
      </c>
      <c r="Q124" s="200">
        <f t="shared" si="85"/>
        <v>0</v>
      </c>
      <c r="R124" s="200">
        <f t="shared" si="85"/>
        <v>0</v>
      </c>
      <c r="S124" s="200">
        <f t="shared" si="85"/>
        <v>0</v>
      </c>
      <c r="T124" s="200">
        <f t="shared" si="85"/>
        <v>0</v>
      </c>
      <c r="U124" s="200">
        <f t="shared" si="85"/>
        <v>0</v>
      </c>
      <c r="V124" s="200">
        <f t="shared" si="85"/>
        <v>0</v>
      </c>
      <c r="W124" s="200">
        <f t="shared" si="85"/>
        <v>0</v>
      </c>
      <c r="X124" s="200">
        <f t="shared" si="85"/>
        <v>0</v>
      </c>
      <c r="Y124" s="200">
        <f t="shared" si="85"/>
        <v>0</v>
      </c>
      <c r="Z124" s="200">
        <f t="shared" si="85"/>
        <v>0</v>
      </c>
      <c r="AA124" s="200">
        <f t="shared" si="85"/>
        <v>0</v>
      </c>
      <c r="AB124" s="200">
        <f t="shared" si="85"/>
        <v>0</v>
      </c>
      <c r="AC124" s="200">
        <f t="shared" si="85"/>
        <v>0</v>
      </c>
      <c r="AD124" s="200">
        <f t="shared" si="85"/>
        <v>0</v>
      </c>
      <c r="AE124" s="200">
        <f t="shared" si="85"/>
        <v>0</v>
      </c>
      <c r="AF124" s="200">
        <f t="shared" si="85"/>
        <v>0</v>
      </c>
      <c r="AG124" s="200">
        <f t="shared" si="85"/>
        <v>0</v>
      </c>
      <c r="AH124" s="200">
        <f t="shared" si="85"/>
        <v>0</v>
      </c>
      <c r="AI124" s="200">
        <f t="shared" si="85"/>
        <v>0</v>
      </c>
      <c r="AJ124" s="200">
        <f t="shared" si="85"/>
        <v>0</v>
      </c>
      <c r="AK124" s="200">
        <f t="shared" si="85"/>
        <v>0</v>
      </c>
      <c r="AL124" s="200">
        <f t="shared" si="85"/>
        <v>0</v>
      </c>
      <c r="AM124" s="200">
        <f t="shared" si="85"/>
        <v>0</v>
      </c>
      <c r="AN124" s="200">
        <f t="shared" si="85"/>
        <v>0</v>
      </c>
      <c r="AO124" s="201">
        <f t="shared" si="85"/>
        <v>0</v>
      </c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</row>
    <row r="125" spans="2:57" x14ac:dyDescent="0.3">
      <c r="B125" s="7"/>
      <c r="C125" s="185" t="str">
        <f t="shared" ref="C125:D125" si="90">+C103</f>
        <v>Brevetti</v>
      </c>
      <c r="D125" s="149" t="str">
        <f t="shared" si="90"/>
        <v>Ammortamento Materiale Immobili</v>
      </c>
      <c r="E125" s="207">
        <v>0.2</v>
      </c>
      <c r="F125" s="199">
        <f t="shared" si="87"/>
        <v>0</v>
      </c>
      <c r="G125" s="200">
        <f t="shared" si="85"/>
        <v>0</v>
      </c>
      <c r="H125" s="200">
        <f t="shared" si="85"/>
        <v>0</v>
      </c>
      <c r="I125" s="200">
        <f t="shared" si="85"/>
        <v>0</v>
      </c>
      <c r="J125" s="200">
        <f t="shared" si="85"/>
        <v>0</v>
      </c>
      <c r="K125" s="200">
        <f t="shared" si="85"/>
        <v>0</v>
      </c>
      <c r="L125" s="200">
        <f t="shared" si="85"/>
        <v>0</v>
      </c>
      <c r="M125" s="200">
        <f t="shared" si="85"/>
        <v>0</v>
      </c>
      <c r="N125" s="200">
        <f t="shared" si="85"/>
        <v>0</v>
      </c>
      <c r="O125" s="200">
        <f t="shared" si="85"/>
        <v>0</v>
      </c>
      <c r="P125" s="200">
        <f t="shared" si="85"/>
        <v>0</v>
      </c>
      <c r="Q125" s="200">
        <f t="shared" si="85"/>
        <v>0</v>
      </c>
      <c r="R125" s="200">
        <f t="shared" si="85"/>
        <v>0</v>
      </c>
      <c r="S125" s="200">
        <f t="shared" si="85"/>
        <v>0</v>
      </c>
      <c r="T125" s="200">
        <f t="shared" si="85"/>
        <v>0</v>
      </c>
      <c r="U125" s="200">
        <f t="shared" si="85"/>
        <v>0</v>
      </c>
      <c r="V125" s="200">
        <f t="shared" si="85"/>
        <v>0</v>
      </c>
      <c r="W125" s="200">
        <f t="shared" si="85"/>
        <v>0</v>
      </c>
      <c r="X125" s="200">
        <f t="shared" si="85"/>
        <v>0</v>
      </c>
      <c r="Y125" s="200">
        <f t="shared" si="85"/>
        <v>0</v>
      </c>
      <c r="Z125" s="200">
        <f t="shared" si="85"/>
        <v>0</v>
      </c>
      <c r="AA125" s="200">
        <f t="shared" si="85"/>
        <v>0</v>
      </c>
      <c r="AB125" s="200">
        <f t="shared" si="85"/>
        <v>0</v>
      </c>
      <c r="AC125" s="200">
        <f t="shared" si="85"/>
        <v>0</v>
      </c>
      <c r="AD125" s="200">
        <f t="shared" si="85"/>
        <v>0</v>
      </c>
      <c r="AE125" s="200">
        <f t="shared" si="85"/>
        <v>0</v>
      </c>
      <c r="AF125" s="200">
        <f t="shared" si="85"/>
        <v>0</v>
      </c>
      <c r="AG125" s="200">
        <f t="shared" si="85"/>
        <v>0</v>
      </c>
      <c r="AH125" s="200">
        <f t="shared" si="85"/>
        <v>0</v>
      </c>
      <c r="AI125" s="200">
        <f t="shared" si="85"/>
        <v>0</v>
      </c>
      <c r="AJ125" s="200">
        <f t="shared" si="85"/>
        <v>0</v>
      </c>
      <c r="AK125" s="200">
        <f t="shared" si="85"/>
        <v>0</v>
      </c>
      <c r="AL125" s="200">
        <f t="shared" si="85"/>
        <v>0</v>
      </c>
      <c r="AM125" s="200">
        <f t="shared" si="85"/>
        <v>0</v>
      </c>
      <c r="AN125" s="200">
        <f t="shared" si="85"/>
        <v>0</v>
      </c>
      <c r="AO125" s="201">
        <f t="shared" si="85"/>
        <v>0</v>
      </c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spans="2:57" x14ac:dyDescent="0.3">
      <c r="B126" s="7"/>
      <c r="C126" s="185" t="str">
        <f t="shared" ref="C126:D126" si="91">+C104</f>
        <v>Fabbricato 2</v>
      </c>
      <c r="D126" s="149" t="str">
        <f t="shared" si="91"/>
        <v>Ammortamento Materiale Immobili</v>
      </c>
      <c r="E126" s="207">
        <v>0.2</v>
      </c>
      <c r="F126" s="199">
        <f t="shared" si="87"/>
        <v>0</v>
      </c>
      <c r="G126" s="200">
        <f t="shared" si="85"/>
        <v>0</v>
      </c>
      <c r="H126" s="200">
        <f t="shared" si="85"/>
        <v>0</v>
      </c>
      <c r="I126" s="200">
        <f t="shared" si="85"/>
        <v>0</v>
      </c>
      <c r="J126" s="200">
        <f t="shared" si="85"/>
        <v>0</v>
      </c>
      <c r="K126" s="200">
        <f t="shared" si="85"/>
        <v>0</v>
      </c>
      <c r="L126" s="200">
        <f t="shared" si="85"/>
        <v>0</v>
      </c>
      <c r="M126" s="200">
        <f t="shared" si="85"/>
        <v>0</v>
      </c>
      <c r="N126" s="200">
        <f t="shared" si="85"/>
        <v>0</v>
      </c>
      <c r="O126" s="200">
        <f t="shared" si="85"/>
        <v>0</v>
      </c>
      <c r="P126" s="200">
        <f t="shared" si="85"/>
        <v>0</v>
      </c>
      <c r="Q126" s="200">
        <f t="shared" si="85"/>
        <v>0</v>
      </c>
      <c r="R126" s="200">
        <f t="shared" si="85"/>
        <v>0</v>
      </c>
      <c r="S126" s="200">
        <f t="shared" si="85"/>
        <v>0</v>
      </c>
      <c r="T126" s="200">
        <f t="shared" si="85"/>
        <v>0</v>
      </c>
      <c r="U126" s="200">
        <f t="shared" si="85"/>
        <v>0</v>
      </c>
      <c r="V126" s="200">
        <f t="shared" si="85"/>
        <v>0</v>
      </c>
      <c r="W126" s="200">
        <f t="shared" si="85"/>
        <v>0</v>
      </c>
      <c r="X126" s="200">
        <f t="shared" si="85"/>
        <v>0</v>
      </c>
      <c r="Y126" s="200">
        <f t="shared" si="85"/>
        <v>0</v>
      </c>
      <c r="Z126" s="200">
        <f t="shared" si="85"/>
        <v>0</v>
      </c>
      <c r="AA126" s="200">
        <f t="shared" si="85"/>
        <v>0</v>
      </c>
      <c r="AB126" s="200">
        <f t="shared" si="85"/>
        <v>0</v>
      </c>
      <c r="AC126" s="200">
        <f t="shared" si="85"/>
        <v>0</v>
      </c>
      <c r="AD126" s="200">
        <f t="shared" si="85"/>
        <v>0</v>
      </c>
      <c r="AE126" s="200">
        <f t="shared" si="85"/>
        <v>0</v>
      </c>
      <c r="AF126" s="200">
        <f t="shared" si="85"/>
        <v>0</v>
      </c>
      <c r="AG126" s="200">
        <f t="shared" si="85"/>
        <v>0</v>
      </c>
      <c r="AH126" s="200">
        <f t="shared" si="85"/>
        <v>0</v>
      </c>
      <c r="AI126" s="200">
        <f t="shared" si="85"/>
        <v>0</v>
      </c>
      <c r="AJ126" s="200">
        <f t="shared" si="85"/>
        <v>0</v>
      </c>
      <c r="AK126" s="200">
        <f t="shared" si="85"/>
        <v>0</v>
      </c>
      <c r="AL126" s="200">
        <f t="shared" si="85"/>
        <v>0</v>
      </c>
      <c r="AM126" s="200">
        <f t="shared" si="85"/>
        <v>0</v>
      </c>
      <c r="AN126" s="200">
        <f t="shared" si="85"/>
        <v>0</v>
      </c>
      <c r="AO126" s="201">
        <f t="shared" si="85"/>
        <v>0</v>
      </c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 spans="2:57" x14ac:dyDescent="0.3">
      <c r="B127" s="7"/>
      <c r="C127" s="185" t="str">
        <f t="shared" ref="C127:D127" si="92">+C105</f>
        <v/>
      </c>
      <c r="D127" s="149" t="str">
        <f t="shared" si="92"/>
        <v/>
      </c>
      <c r="E127" s="193"/>
      <c r="F127" s="199">
        <f t="shared" si="87"/>
        <v>0</v>
      </c>
      <c r="G127" s="200">
        <f t="shared" si="85"/>
        <v>0</v>
      </c>
      <c r="H127" s="200">
        <f t="shared" si="85"/>
        <v>0</v>
      </c>
      <c r="I127" s="200">
        <f t="shared" si="85"/>
        <v>0</v>
      </c>
      <c r="J127" s="200">
        <f t="shared" si="85"/>
        <v>0</v>
      </c>
      <c r="K127" s="200">
        <f t="shared" si="85"/>
        <v>0</v>
      </c>
      <c r="L127" s="200">
        <f t="shared" si="85"/>
        <v>0</v>
      </c>
      <c r="M127" s="200">
        <f t="shared" si="85"/>
        <v>0</v>
      </c>
      <c r="N127" s="200">
        <f t="shared" si="85"/>
        <v>0</v>
      </c>
      <c r="O127" s="200">
        <f t="shared" si="85"/>
        <v>0</v>
      </c>
      <c r="P127" s="200">
        <f t="shared" si="85"/>
        <v>0</v>
      </c>
      <c r="Q127" s="200">
        <f t="shared" si="85"/>
        <v>0</v>
      </c>
      <c r="R127" s="200">
        <f t="shared" si="85"/>
        <v>0</v>
      </c>
      <c r="S127" s="200">
        <f t="shared" si="85"/>
        <v>0</v>
      </c>
      <c r="T127" s="200">
        <f t="shared" si="85"/>
        <v>0</v>
      </c>
      <c r="U127" s="200">
        <f t="shared" si="85"/>
        <v>0</v>
      </c>
      <c r="V127" s="200">
        <f t="shared" si="85"/>
        <v>0</v>
      </c>
      <c r="W127" s="200">
        <f t="shared" si="85"/>
        <v>0</v>
      </c>
      <c r="X127" s="200">
        <f t="shared" si="85"/>
        <v>0</v>
      </c>
      <c r="Y127" s="200">
        <f t="shared" si="85"/>
        <v>0</v>
      </c>
      <c r="Z127" s="200">
        <f t="shared" si="85"/>
        <v>0</v>
      </c>
      <c r="AA127" s="200">
        <f t="shared" si="85"/>
        <v>0</v>
      </c>
      <c r="AB127" s="200">
        <f t="shared" si="85"/>
        <v>0</v>
      </c>
      <c r="AC127" s="200">
        <f t="shared" si="85"/>
        <v>0</v>
      </c>
      <c r="AD127" s="200">
        <f t="shared" si="85"/>
        <v>0</v>
      </c>
      <c r="AE127" s="200">
        <f t="shared" si="85"/>
        <v>0</v>
      </c>
      <c r="AF127" s="200">
        <f t="shared" si="85"/>
        <v>0</v>
      </c>
      <c r="AG127" s="200">
        <f t="shared" si="85"/>
        <v>0</v>
      </c>
      <c r="AH127" s="200">
        <f t="shared" si="85"/>
        <v>0</v>
      </c>
      <c r="AI127" s="200">
        <f t="shared" si="85"/>
        <v>0</v>
      </c>
      <c r="AJ127" s="200">
        <f t="shared" si="85"/>
        <v>0</v>
      </c>
      <c r="AK127" s="200">
        <f t="shared" si="85"/>
        <v>0</v>
      </c>
      <c r="AL127" s="200">
        <f t="shared" si="85"/>
        <v>0</v>
      </c>
      <c r="AM127" s="200">
        <f t="shared" si="85"/>
        <v>0</v>
      </c>
      <c r="AN127" s="200">
        <f t="shared" si="85"/>
        <v>0</v>
      </c>
      <c r="AO127" s="201">
        <f t="shared" si="85"/>
        <v>0</v>
      </c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</row>
    <row r="128" spans="2:57" x14ac:dyDescent="0.3">
      <c r="B128" s="7"/>
      <c r="C128" s="185" t="str">
        <f t="shared" ref="C128:D128" si="93">+C106</f>
        <v/>
      </c>
      <c r="D128" s="149" t="str">
        <f t="shared" si="93"/>
        <v/>
      </c>
      <c r="E128" s="193"/>
      <c r="F128" s="199">
        <f t="shared" si="87"/>
        <v>0</v>
      </c>
      <c r="G128" s="200">
        <f t="shared" si="85"/>
        <v>0</v>
      </c>
      <c r="H128" s="200">
        <f t="shared" si="85"/>
        <v>0</v>
      </c>
      <c r="I128" s="200">
        <f t="shared" si="85"/>
        <v>0</v>
      </c>
      <c r="J128" s="200">
        <f t="shared" si="85"/>
        <v>0</v>
      </c>
      <c r="K128" s="200">
        <f t="shared" si="85"/>
        <v>0</v>
      </c>
      <c r="L128" s="200">
        <f t="shared" si="85"/>
        <v>0</v>
      </c>
      <c r="M128" s="200">
        <f t="shared" si="85"/>
        <v>0</v>
      </c>
      <c r="N128" s="200">
        <f t="shared" si="85"/>
        <v>0</v>
      </c>
      <c r="O128" s="200">
        <f t="shared" si="85"/>
        <v>0</v>
      </c>
      <c r="P128" s="200">
        <f t="shared" si="85"/>
        <v>0</v>
      </c>
      <c r="Q128" s="200">
        <f t="shared" si="85"/>
        <v>0</v>
      </c>
      <c r="R128" s="200">
        <f t="shared" si="85"/>
        <v>0</v>
      </c>
      <c r="S128" s="200">
        <f t="shared" si="85"/>
        <v>0</v>
      </c>
      <c r="T128" s="200">
        <f t="shared" si="85"/>
        <v>0</v>
      </c>
      <c r="U128" s="200">
        <f t="shared" si="85"/>
        <v>0</v>
      </c>
      <c r="V128" s="200">
        <f t="shared" si="85"/>
        <v>0</v>
      </c>
      <c r="W128" s="200">
        <f t="shared" si="85"/>
        <v>0</v>
      </c>
      <c r="X128" s="200">
        <f t="shared" si="85"/>
        <v>0</v>
      </c>
      <c r="Y128" s="200">
        <f t="shared" si="85"/>
        <v>0</v>
      </c>
      <c r="Z128" s="200">
        <f t="shared" si="85"/>
        <v>0</v>
      </c>
      <c r="AA128" s="200">
        <f t="shared" si="85"/>
        <v>0</v>
      </c>
      <c r="AB128" s="200">
        <f t="shared" si="85"/>
        <v>0</v>
      </c>
      <c r="AC128" s="200">
        <f t="shared" si="85"/>
        <v>0</v>
      </c>
      <c r="AD128" s="200">
        <f t="shared" si="85"/>
        <v>0</v>
      </c>
      <c r="AE128" s="200">
        <f t="shared" si="85"/>
        <v>0</v>
      </c>
      <c r="AF128" s="200">
        <f t="shared" ref="G128:AO135" si="94">+($E128*$F17)/12</f>
        <v>0</v>
      </c>
      <c r="AG128" s="200">
        <f t="shared" si="94"/>
        <v>0</v>
      </c>
      <c r="AH128" s="200">
        <f t="shared" si="94"/>
        <v>0</v>
      </c>
      <c r="AI128" s="200">
        <f t="shared" si="94"/>
        <v>0</v>
      </c>
      <c r="AJ128" s="200">
        <f t="shared" si="94"/>
        <v>0</v>
      </c>
      <c r="AK128" s="200">
        <f t="shared" si="94"/>
        <v>0</v>
      </c>
      <c r="AL128" s="200">
        <f t="shared" si="94"/>
        <v>0</v>
      </c>
      <c r="AM128" s="200">
        <f t="shared" si="94"/>
        <v>0</v>
      </c>
      <c r="AN128" s="200">
        <f t="shared" si="94"/>
        <v>0</v>
      </c>
      <c r="AO128" s="201">
        <f t="shared" si="94"/>
        <v>0</v>
      </c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</row>
    <row r="129" spans="2:57" x14ac:dyDescent="0.3">
      <c r="B129" s="7"/>
      <c r="C129" s="185" t="str">
        <f t="shared" ref="C129:D129" si="95">+C107</f>
        <v/>
      </c>
      <c r="D129" s="149" t="str">
        <f t="shared" si="95"/>
        <v/>
      </c>
      <c r="E129" s="193"/>
      <c r="F129" s="199">
        <f t="shared" si="87"/>
        <v>0</v>
      </c>
      <c r="G129" s="200">
        <f t="shared" si="94"/>
        <v>0</v>
      </c>
      <c r="H129" s="200">
        <f t="shared" si="94"/>
        <v>0</v>
      </c>
      <c r="I129" s="200">
        <f t="shared" si="94"/>
        <v>0</v>
      </c>
      <c r="J129" s="200">
        <f t="shared" si="94"/>
        <v>0</v>
      </c>
      <c r="K129" s="200">
        <f t="shared" si="94"/>
        <v>0</v>
      </c>
      <c r="L129" s="200">
        <f t="shared" si="94"/>
        <v>0</v>
      </c>
      <c r="M129" s="200">
        <f t="shared" si="94"/>
        <v>0</v>
      </c>
      <c r="N129" s="200">
        <f t="shared" si="94"/>
        <v>0</v>
      </c>
      <c r="O129" s="200">
        <f t="shared" si="94"/>
        <v>0</v>
      </c>
      <c r="P129" s="200">
        <f t="shared" si="94"/>
        <v>0</v>
      </c>
      <c r="Q129" s="200">
        <f t="shared" si="94"/>
        <v>0</v>
      </c>
      <c r="R129" s="200">
        <f t="shared" si="94"/>
        <v>0</v>
      </c>
      <c r="S129" s="200">
        <f t="shared" si="94"/>
        <v>0</v>
      </c>
      <c r="T129" s="200">
        <f t="shared" si="94"/>
        <v>0</v>
      </c>
      <c r="U129" s="200">
        <f t="shared" si="94"/>
        <v>0</v>
      </c>
      <c r="V129" s="200">
        <f t="shared" si="94"/>
        <v>0</v>
      </c>
      <c r="W129" s="200">
        <f t="shared" si="94"/>
        <v>0</v>
      </c>
      <c r="X129" s="200">
        <f t="shared" si="94"/>
        <v>0</v>
      </c>
      <c r="Y129" s="200">
        <f t="shared" si="94"/>
        <v>0</v>
      </c>
      <c r="Z129" s="200">
        <f t="shared" si="94"/>
        <v>0</v>
      </c>
      <c r="AA129" s="200">
        <f t="shared" si="94"/>
        <v>0</v>
      </c>
      <c r="AB129" s="200">
        <f t="shared" si="94"/>
        <v>0</v>
      </c>
      <c r="AC129" s="200">
        <f t="shared" si="94"/>
        <v>0</v>
      </c>
      <c r="AD129" s="200">
        <f t="shared" si="94"/>
        <v>0</v>
      </c>
      <c r="AE129" s="200">
        <f t="shared" si="94"/>
        <v>0</v>
      </c>
      <c r="AF129" s="200">
        <f t="shared" si="94"/>
        <v>0</v>
      </c>
      <c r="AG129" s="200">
        <f t="shared" si="94"/>
        <v>0</v>
      </c>
      <c r="AH129" s="200">
        <f t="shared" si="94"/>
        <v>0</v>
      </c>
      <c r="AI129" s="200">
        <f t="shared" si="94"/>
        <v>0</v>
      </c>
      <c r="AJ129" s="200">
        <f t="shared" si="94"/>
        <v>0</v>
      </c>
      <c r="AK129" s="200">
        <f t="shared" si="94"/>
        <v>0</v>
      </c>
      <c r="AL129" s="200">
        <f t="shared" si="94"/>
        <v>0</v>
      </c>
      <c r="AM129" s="200">
        <f t="shared" si="94"/>
        <v>0</v>
      </c>
      <c r="AN129" s="200">
        <f t="shared" si="94"/>
        <v>0</v>
      </c>
      <c r="AO129" s="201">
        <f t="shared" si="94"/>
        <v>0</v>
      </c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</row>
    <row r="130" spans="2:57" x14ac:dyDescent="0.3">
      <c r="B130" s="7"/>
      <c r="C130" s="185" t="str">
        <f t="shared" ref="C130:D130" si="96">+C108</f>
        <v/>
      </c>
      <c r="D130" s="149" t="str">
        <f t="shared" si="96"/>
        <v/>
      </c>
      <c r="E130" s="193"/>
      <c r="F130" s="199">
        <f t="shared" si="87"/>
        <v>0</v>
      </c>
      <c r="G130" s="200">
        <f t="shared" si="94"/>
        <v>0</v>
      </c>
      <c r="H130" s="200">
        <f t="shared" si="94"/>
        <v>0</v>
      </c>
      <c r="I130" s="200">
        <f t="shared" si="94"/>
        <v>0</v>
      </c>
      <c r="J130" s="200">
        <f t="shared" si="94"/>
        <v>0</v>
      </c>
      <c r="K130" s="200">
        <f t="shared" si="94"/>
        <v>0</v>
      </c>
      <c r="L130" s="200">
        <f t="shared" si="94"/>
        <v>0</v>
      </c>
      <c r="M130" s="200">
        <f t="shared" si="94"/>
        <v>0</v>
      </c>
      <c r="N130" s="200">
        <f t="shared" si="94"/>
        <v>0</v>
      </c>
      <c r="O130" s="200">
        <f t="shared" si="94"/>
        <v>0</v>
      </c>
      <c r="P130" s="200">
        <f t="shared" si="94"/>
        <v>0</v>
      </c>
      <c r="Q130" s="200">
        <f t="shared" si="94"/>
        <v>0</v>
      </c>
      <c r="R130" s="200">
        <f t="shared" si="94"/>
        <v>0</v>
      </c>
      <c r="S130" s="200">
        <f t="shared" si="94"/>
        <v>0</v>
      </c>
      <c r="T130" s="200">
        <f t="shared" si="94"/>
        <v>0</v>
      </c>
      <c r="U130" s="200">
        <f t="shared" si="94"/>
        <v>0</v>
      </c>
      <c r="V130" s="200">
        <f t="shared" si="94"/>
        <v>0</v>
      </c>
      <c r="W130" s="200">
        <f t="shared" si="94"/>
        <v>0</v>
      </c>
      <c r="X130" s="200">
        <f t="shared" si="94"/>
        <v>0</v>
      </c>
      <c r="Y130" s="200">
        <f t="shared" si="94"/>
        <v>0</v>
      </c>
      <c r="Z130" s="200">
        <f t="shared" si="94"/>
        <v>0</v>
      </c>
      <c r="AA130" s="200">
        <f t="shared" si="94"/>
        <v>0</v>
      </c>
      <c r="AB130" s="200">
        <f t="shared" si="94"/>
        <v>0</v>
      </c>
      <c r="AC130" s="200">
        <f t="shared" si="94"/>
        <v>0</v>
      </c>
      <c r="AD130" s="200">
        <f t="shared" si="94"/>
        <v>0</v>
      </c>
      <c r="AE130" s="200">
        <f t="shared" si="94"/>
        <v>0</v>
      </c>
      <c r="AF130" s="200">
        <f t="shared" si="94"/>
        <v>0</v>
      </c>
      <c r="AG130" s="200">
        <f t="shared" si="94"/>
        <v>0</v>
      </c>
      <c r="AH130" s="200">
        <f t="shared" si="94"/>
        <v>0</v>
      </c>
      <c r="AI130" s="200">
        <f t="shared" si="94"/>
        <v>0</v>
      </c>
      <c r="AJ130" s="200">
        <f t="shared" si="94"/>
        <v>0</v>
      </c>
      <c r="AK130" s="200">
        <f t="shared" si="94"/>
        <v>0</v>
      </c>
      <c r="AL130" s="200">
        <f t="shared" si="94"/>
        <v>0</v>
      </c>
      <c r="AM130" s="200">
        <f t="shared" si="94"/>
        <v>0</v>
      </c>
      <c r="AN130" s="200">
        <f t="shared" si="94"/>
        <v>0</v>
      </c>
      <c r="AO130" s="201">
        <f t="shared" si="94"/>
        <v>0</v>
      </c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 spans="2:57" x14ac:dyDescent="0.3">
      <c r="B131" s="7"/>
      <c r="C131" s="185" t="str">
        <f t="shared" ref="C131:D131" si="97">+C109</f>
        <v/>
      </c>
      <c r="D131" s="149" t="str">
        <f t="shared" si="97"/>
        <v/>
      </c>
      <c r="E131" s="193"/>
      <c r="F131" s="199">
        <f t="shared" si="87"/>
        <v>0</v>
      </c>
      <c r="G131" s="200">
        <f t="shared" si="94"/>
        <v>0</v>
      </c>
      <c r="H131" s="200">
        <f t="shared" si="94"/>
        <v>0</v>
      </c>
      <c r="I131" s="200">
        <f t="shared" si="94"/>
        <v>0</v>
      </c>
      <c r="J131" s="200">
        <f t="shared" si="94"/>
        <v>0</v>
      </c>
      <c r="K131" s="200">
        <f t="shared" si="94"/>
        <v>0</v>
      </c>
      <c r="L131" s="200">
        <f t="shared" si="94"/>
        <v>0</v>
      </c>
      <c r="M131" s="200">
        <f t="shared" si="94"/>
        <v>0</v>
      </c>
      <c r="N131" s="200">
        <f t="shared" si="94"/>
        <v>0</v>
      </c>
      <c r="O131" s="200">
        <f t="shared" si="94"/>
        <v>0</v>
      </c>
      <c r="P131" s="200">
        <f t="shared" si="94"/>
        <v>0</v>
      </c>
      <c r="Q131" s="200">
        <f t="shared" si="94"/>
        <v>0</v>
      </c>
      <c r="R131" s="200">
        <f t="shared" si="94"/>
        <v>0</v>
      </c>
      <c r="S131" s="200">
        <f t="shared" si="94"/>
        <v>0</v>
      </c>
      <c r="T131" s="200">
        <f t="shared" si="94"/>
        <v>0</v>
      </c>
      <c r="U131" s="200">
        <f t="shared" si="94"/>
        <v>0</v>
      </c>
      <c r="V131" s="200">
        <f t="shared" si="94"/>
        <v>0</v>
      </c>
      <c r="W131" s="200">
        <f t="shared" si="94"/>
        <v>0</v>
      </c>
      <c r="X131" s="200">
        <f t="shared" si="94"/>
        <v>0</v>
      </c>
      <c r="Y131" s="200">
        <f t="shared" si="94"/>
        <v>0</v>
      </c>
      <c r="Z131" s="200">
        <f t="shared" si="94"/>
        <v>0</v>
      </c>
      <c r="AA131" s="200">
        <f t="shared" si="94"/>
        <v>0</v>
      </c>
      <c r="AB131" s="200">
        <f t="shared" si="94"/>
        <v>0</v>
      </c>
      <c r="AC131" s="200">
        <f t="shared" si="94"/>
        <v>0</v>
      </c>
      <c r="AD131" s="200">
        <f t="shared" si="94"/>
        <v>0</v>
      </c>
      <c r="AE131" s="200">
        <f t="shared" si="94"/>
        <v>0</v>
      </c>
      <c r="AF131" s="200">
        <f t="shared" si="94"/>
        <v>0</v>
      </c>
      <c r="AG131" s="200">
        <f t="shared" si="94"/>
        <v>0</v>
      </c>
      <c r="AH131" s="200">
        <f t="shared" si="94"/>
        <v>0</v>
      </c>
      <c r="AI131" s="200">
        <f t="shared" si="94"/>
        <v>0</v>
      </c>
      <c r="AJ131" s="200">
        <f t="shared" si="94"/>
        <v>0</v>
      </c>
      <c r="AK131" s="200">
        <f t="shared" si="94"/>
        <v>0</v>
      </c>
      <c r="AL131" s="200">
        <f t="shared" si="94"/>
        <v>0</v>
      </c>
      <c r="AM131" s="200">
        <f t="shared" si="94"/>
        <v>0</v>
      </c>
      <c r="AN131" s="200">
        <f t="shared" si="94"/>
        <v>0</v>
      </c>
      <c r="AO131" s="201">
        <f t="shared" si="94"/>
        <v>0</v>
      </c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</row>
    <row r="132" spans="2:57" x14ac:dyDescent="0.3">
      <c r="B132" s="7"/>
      <c r="C132" s="185" t="str">
        <f t="shared" ref="C132:D132" si="98">+C110</f>
        <v/>
      </c>
      <c r="D132" s="149" t="str">
        <f t="shared" si="98"/>
        <v/>
      </c>
      <c r="E132" s="193"/>
      <c r="F132" s="199">
        <f t="shared" si="87"/>
        <v>0</v>
      </c>
      <c r="G132" s="200">
        <f t="shared" si="94"/>
        <v>0</v>
      </c>
      <c r="H132" s="200">
        <f t="shared" si="94"/>
        <v>0</v>
      </c>
      <c r="I132" s="200">
        <f t="shared" si="94"/>
        <v>0</v>
      </c>
      <c r="J132" s="200">
        <f t="shared" si="94"/>
        <v>0</v>
      </c>
      <c r="K132" s="200">
        <f t="shared" si="94"/>
        <v>0</v>
      </c>
      <c r="L132" s="200">
        <f t="shared" si="94"/>
        <v>0</v>
      </c>
      <c r="M132" s="200">
        <f t="shared" si="94"/>
        <v>0</v>
      </c>
      <c r="N132" s="200">
        <f t="shared" si="94"/>
        <v>0</v>
      </c>
      <c r="O132" s="200">
        <f t="shared" si="94"/>
        <v>0</v>
      </c>
      <c r="P132" s="200">
        <f t="shared" si="94"/>
        <v>0</v>
      </c>
      <c r="Q132" s="200">
        <f t="shared" si="94"/>
        <v>0</v>
      </c>
      <c r="R132" s="200">
        <f t="shared" si="94"/>
        <v>0</v>
      </c>
      <c r="S132" s="200">
        <f t="shared" si="94"/>
        <v>0</v>
      </c>
      <c r="T132" s="200">
        <f t="shared" si="94"/>
        <v>0</v>
      </c>
      <c r="U132" s="200">
        <f t="shared" si="94"/>
        <v>0</v>
      </c>
      <c r="V132" s="200">
        <f t="shared" si="94"/>
        <v>0</v>
      </c>
      <c r="W132" s="200">
        <f t="shared" si="94"/>
        <v>0</v>
      </c>
      <c r="X132" s="200">
        <f t="shared" si="94"/>
        <v>0</v>
      </c>
      <c r="Y132" s="200">
        <f t="shared" si="94"/>
        <v>0</v>
      </c>
      <c r="Z132" s="200">
        <f t="shared" si="94"/>
        <v>0</v>
      </c>
      <c r="AA132" s="200">
        <f t="shared" si="94"/>
        <v>0</v>
      </c>
      <c r="AB132" s="200">
        <f t="shared" si="94"/>
        <v>0</v>
      </c>
      <c r="AC132" s="200">
        <f t="shared" si="94"/>
        <v>0</v>
      </c>
      <c r="AD132" s="200">
        <f t="shared" si="94"/>
        <v>0</v>
      </c>
      <c r="AE132" s="200">
        <f t="shared" si="94"/>
        <v>0</v>
      </c>
      <c r="AF132" s="200">
        <f t="shared" si="94"/>
        <v>0</v>
      </c>
      <c r="AG132" s="200">
        <f t="shared" si="94"/>
        <v>0</v>
      </c>
      <c r="AH132" s="200">
        <f t="shared" si="94"/>
        <v>0</v>
      </c>
      <c r="AI132" s="200">
        <f t="shared" si="94"/>
        <v>0</v>
      </c>
      <c r="AJ132" s="200">
        <f t="shared" si="94"/>
        <v>0</v>
      </c>
      <c r="AK132" s="200">
        <f t="shared" si="94"/>
        <v>0</v>
      </c>
      <c r="AL132" s="200">
        <f t="shared" si="94"/>
        <v>0</v>
      </c>
      <c r="AM132" s="200">
        <f t="shared" si="94"/>
        <v>0</v>
      </c>
      <c r="AN132" s="200">
        <f t="shared" si="94"/>
        <v>0</v>
      </c>
      <c r="AO132" s="201">
        <f t="shared" si="94"/>
        <v>0</v>
      </c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</row>
    <row r="133" spans="2:57" x14ac:dyDescent="0.3">
      <c r="B133" s="7"/>
      <c r="C133" s="185" t="str">
        <f t="shared" ref="C133:D133" si="99">+C111</f>
        <v/>
      </c>
      <c r="D133" s="149" t="str">
        <f t="shared" si="99"/>
        <v/>
      </c>
      <c r="E133" s="193"/>
      <c r="F133" s="199">
        <f t="shared" si="87"/>
        <v>0</v>
      </c>
      <c r="G133" s="200">
        <f t="shared" si="94"/>
        <v>0</v>
      </c>
      <c r="H133" s="200">
        <f t="shared" si="94"/>
        <v>0</v>
      </c>
      <c r="I133" s="200">
        <f t="shared" si="94"/>
        <v>0</v>
      </c>
      <c r="J133" s="200">
        <f t="shared" si="94"/>
        <v>0</v>
      </c>
      <c r="K133" s="200">
        <f t="shared" si="94"/>
        <v>0</v>
      </c>
      <c r="L133" s="200">
        <f t="shared" si="94"/>
        <v>0</v>
      </c>
      <c r="M133" s="200">
        <f t="shared" si="94"/>
        <v>0</v>
      </c>
      <c r="N133" s="200">
        <f t="shared" si="94"/>
        <v>0</v>
      </c>
      <c r="O133" s="200">
        <f t="shared" si="94"/>
        <v>0</v>
      </c>
      <c r="P133" s="200">
        <f t="shared" si="94"/>
        <v>0</v>
      </c>
      <c r="Q133" s="200">
        <f t="shared" si="94"/>
        <v>0</v>
      </c>
      <c r="R133" s="200">
        <f t="shared" si="94"/>
        <v>0</v>
      </c>
      <c r="S133" s="200">
        <f t="shared" si="94"/>
        <v>0</v>
      </c>
      <c r="T133" s="200">
        <f t="shared" si="94"/>
        <v>0</v>
      </c>
      <c r="U133" s="200">
        <f t="shared" si="94"/>
        <v>0</v>
      </c>
      <c r="V133" s="200">
        <f t="shared" si="94"/>
        <v>0</v>
      </c>
      <c r="W133" s="200">
        <f t="shared" si="94"/>
        <v>0</v>
      </c>
      <c r="X133" s="200">
        <f t="shared" si="94"/>
        <v>0</v>
      </c>
      <c r="Y133" s="200">
        <f t="shared" si="94"/>
        <v>0</v>
      </c>
      <c r="Z133" s="200">
        <f t="shared" si="94"/>
        <v>0</v>
      </c>
      <c r="AA133" s="200">
        <f t="shared" si="94"/>
        <v>0</v>
      </c>
      <c r="AB133" s="200">
        <f t="shared" si="94"/>
        <v>0</v>
      </c>
      <c r="AC133" s="200">
        <f t="shared" si="94"/>
        <v>0</v>
      </c>
      <c r="AD133" s="200">
        <f t="shared" si="94"/>
        <v>0</v>
      </c>
      <c r="AE133" s="200">
        <f t="shared" si="94"/>
        <v>0</v>
      </c>
      <c r="AF133" s="200">
        <f t="shared" si="94"/>
        <v>0</v>
      </c>
      <c r="AG133" s="200">
        <f t="shared" si="94"/>
        <v>0</v>
      </c>
      <c r="AH133" s="200">
        <f t="shared" si="94"/>
        <v>0</v>
      </c>
      <c r="AI133" s="200">
        <f t="shared" si="94"/>
        <v>0</v>
      </c>
      <c r="AJ133" s="200">
        <f t="shared" si="94"/>
        <v>0</v>
      </c>
      <c r="AK133" s="200">
        <f t="shared" si="94"/>
        <v>0</v>
      </c>
      <c r="AL133" s="200">
        <f t="shared" si="94"/>
        <v>0</v>
      </c>
      <c r="AM133" s="200">
        <f t="shared" si="94"/>
        <v>0</v>
      </c>
      <c r="AN133" s="200">
        <f t="shared" si="94"/>
        <v>0</v>
      </c>
      <c r="AO133" s="201">
        <f t="shared" si="94"/>
        <v>0</v>
      </c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</row>
    <row r="134" spans="2:57" x14ac:dyDescent="0.3">
      <c r="B134" s="7"/>
      <c r="C134" s="185" t="str">
        <f t="shared" ref="C134:D134" si="100">+C112</f>
        <v/>
      </c>
      <c r="D134" s="149" t="str">
        <f t="shared" si="100"/>
        <v/>
      </c>
      <c r="E134" s="193"/>
      <c r="F134" s="199">
        <f t="shared" si="87"/>
        <v>0</v>
      </c>
      <c r="G134" s="200">
        <f t="shared" si="94"/>
        <v>0</v>
      </c>
      <c r="H134" s="200">
        <f t="shared" si="94"/>
        <v>0</v>
      </c>
      <c r="I134" s="200">
        <f t="shared" si="94"/>
        <v>0</v>
      </c>
      <c r="J134" s="200">
        <f t="shared" si="94"/>
        <v>0</v>
      </c>
      <c r="K134" s="200">
        <f t="shared" si="94"/>
        <v>0</v>
      </c>
      <c r="L134" s="200">
        <f t="shared" si="94"/>
        <v>0</v>
      </c>
      <c r="M134" s="200">
        <f t="shared" si="94"/>
        <v>0</v>
      </c>
      <c r="N134" s="200">
        <f t="shared" si="94"/>
        <v>0</v>
      </c>
      <c r="O134" s="200">
        <f t="shared" si="94"/>
        <v>0</v>
      </c>
      <c r="P134" s="200">
        <f t="shared" si="94"/>
        <v>0</v>
      </c>
      <c r="Q134" s="200">
        <f t="shared" si="94"/>
        <v>0</v>
      </c>
      <c r="R134" s="200">
        <f t="shared" si="94"/>
        <v>0</v>
      </c>
      <c r="S134" s="200">
        <f t="shared" si="94"/>
        <v>0</v>
      </c>
      <c r="T134" s="200">
        <f t="shared" si="94"/>
        <v>0</v>
      </c>
      <c r="U134" s="200">
        <f t="shared" si="94"/>
        <v>0</v>
      </c>
      <c r="V134" s="200">
        <f t="shared" si="94"/>
        <v>0</v>
      </c>
      <c r="W134" s="200">
        <f t="shared" si="94"/>
        <v>0</v>
      </c>
      <c r="X134" s="200">
        <f t="shared" si="94"/>
        <v>0</v>
      </c>
      <c r="Y134" s="200">
        <f t="shared" si="94"/>
        <v>0</v>
      </c>
      <c r="Z134" s="200">
        <f t="shared" si="94"/>
        <v>0</v>
      </c>
      <c r="AA134" s="200">
        <f t="shared" si="94"/>
        <v>0</v>
      </c>
      <c r="AB134" s="200">
        <f t="shared" si="94"/>
        <v>0</v>
      </c>
      <c r="AC134" s="200">
        <f t="shared" si="94"/>
        <v>0</v>
      </c>
      <c r="AD134" s="200">
        <f t="shared" si="94"/>
        <v>0</v>
      </c>
      <c r="AE134" s="200">
        <f t="shared" si="94"/>
        <v>0</v>
      </c>
      <c r="AF134" s="200">
        <f t="shared" si="94"/>
        <v>0</v>
      </c>
      <c r="AG134" s="200">
        <f t="shared" si="94"/>
        <v>0</v>
      </c>
      <c r="AH134" s="200">
        <f t="shared" si="94"/>
        <v>0</v>
      </c>
      <c r="AI134" s="200">
        <f t="shared" si="94"/>
        <v>0</v>
      </c>
      <c r="AJ134" s="200">
        <f t="shared" si="94"/>
        <v>0</v>
      </c>
      <c r="AK134" s="200">
        <f t="shared" si="94"/>
        <v>0</v>
      </c>
      <c r="AL134" s="200">
        <f t="shared" si="94"/>
        <v>0</v>
      </c>
      <c r="AM134" s="200">
        <f t="shared" si="94"/>
        <v>0</v>
      </c>
      <c r="AN134" s="200">
        <f t="shared" si="94"/>
        <v>0</v>
      </c>
      <c r="AO134" s="201">
        <f t="shared" si="94"/>
        <v>0</v>
      </c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</row>
    <row r="135" spans="2:57" x14ac:dyDescent="0.3">
      <c r="B135" s="7"/>
      <c r="C135" s="185" t="str">
        <f t="shared" ref="C135:D135" si="101">+C113</f>
        <v/>
      </c>
      <c r="D135" s="149" t="str">
        <f t="shared" si="101"/>
        <v/>
      </c>
      <c r="E135" s="193"/>
      <c r="F135" s="199">
        <f t="shared" si="87"/>
        <v>0</v>
      </c>
      <c r="G135" s="200">
        <f t="shared" si="94"/>
        <v>0</v>
      </c>
      <c r="H135" s="200">
        <f t="shared" si="94"/>
        <v>0</v>
      </c>
      <c r="I135" s="200">
        <f t="shared" si="94"/>
        <v>0</v>
      </c>
      <c r="J135" s="200">
        <f t="shared" si="94"/>
        <v>0</v>
      </c>
      <c r="K135" s="200">
        <f t="shared" si="94"/>
        <v>0</v>
      </c>
      <c r="L135" s="200">
        <f t="shared" si="94"/>
        <v>0</v>
      </c>
      <c r="M135" s="200">
        <f t="shared" si="94"/>
        <v>0</v>
      </c>
      <c r="N135" s="200">
        <f t="shared" si="94"/>
        <v>0</v>
      </c>
      <c r="O135" s="200">
        <f t="shared" si="94"/>
        <v>0</v>
      </c>
      <c r="P135" s="200">
        <f t="shared" si="94"/>
        <v>0</v>
      </c>
      <c r="Q135" s="200">
        <f t="shared" si="94"/>
        <v>0</v>
      </c>
      <c r="R135" s="200">
        <f t="shared" si="94"/>
        <v>0</v>
      </c>
      <c r="S135" s="200">
        <f t="shared" si="94"/>
        <v>0</v>
      </c>
      <c r="T135" s="200">
        <f t="shared" si="94"/>
        <v>0</v>
      </c>
      <c r="U135" s="200">
        <f t="shared" si="94"/>
        <v>0</v>
      </c>
      <c r="V135" s="200">
        <f t="shared" si="94"/>
        <v>0</v>
      </c>
      <c r="W135" s="200">
        <f t="shared" si="94"/>
        <v>0</v>
      </c>
      <c r="X135" s="200">
        <f t="shared" si="94"/>
        <v>0</v>
      </c>
      <c r="Y135" s="200">
        <f t="shared" si="94"/>
        <v>0</v>
      </c>
      <c r="Z135" s="200">
        <f t="shared" si="94"/>
        <v>0</v>
      </c>
      <c r="AA135" s="200">
        <f t="shared" si="94"/>
        <v>0</v>
      </c>
      <c r="AB135" s="200">
        <f t="shared" si="94"/>
        <v>0</v>
      </c>
      <c r="AC135" s="200">
        <f t="shared" si="94"/>
        <v>0</v>
      </c>
      <c r="AD135" s="200">
        <f t="shared" si="94"/>
        <v>0</v>
      </c>
      <c r="AE135" s="200">
        <f t="shared" si="94"/>
        <v>0</v>
      </c>
      <c r="AF135" s="200">
        <f t="shared" si="94"/>
        <v>0</v>
      </c>
      <c r="AG135" s="200">
        <f t="shared" si="94"/>
        <v>0</v>
      </c>
      <c r="AH135" s="200">
        <f t="shared" si="94"/>
        <v>0</v>
      </c>
      <c r="AI135" s="200">
        <f t="shared" si="94"/>
        <v>0</v>
      </c>
      <c r="AJ135" s="200">
        <f t="shared" si="94"/>
        <v>0</v>
      </c>
      <c r="AK135" s="200">
        <f t="shared" si="94"/>
        <v>0</v>
      </c>
      <c r="AL135" s="200">
        <f t="shared" si="94"/>
        <v>0</v>
      </c>
      <c r="AM135" s="200">
        <f t="shared" si="94"/>
        <v>0</v>
      </c>
      <c r="AN135" s="200">
        <f t="shared" si="94"/>
        <v>0</v>
      </c>
      <c r="AO135" s="201">
        <f t="shared" si="94"/>
        <v>0</v>
      </c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</row>
    <row r="136" spans="2:57" x14ac:dyDescent="0.3">
      <c r="B136" s="7"/>
      <c r="C136" s="185" t="str">
        <f t="shared" ref="C136:D136" si="102">+C114</f>
        <v/>
      </c>
      <c r="D136" s="149" t="str">
        <f t="shared" si="102"/>
        <v/>
      </c>
      <c r="E136" s="193"/>
      <c r="F136" s="199">
        <f t="shared" si="87"/>
        <v>0</v>
      </c>
      <c r="G136" s="200">
        <f t="shared" ref="G136:AO139" si="103">+($E136*$F25)/12</f>
        <v>0</v>
      </c>
      <c r="H136" s="200">
        <f t="shared" si="103"/>
        <v>0</v>
      </c>
      <c r="I136" s="200">
        <f t="shared" si="103"/>
        <v>0</v>
      </c>
      <c r="J136" s="200">
        <f t="shared" si="103"/>
        <v>0</v>
      </c>
      <c r="K136" s="200">
        <f t="shared" si="103"/>
        <v>0</v>
      </c>
      <c r="L136" s="200">
        <f t="shared" si="103"/>
        <v>0</v>
      </c>
      <c r="M136" s="200">
        <f t="shared" si="103"/>
        <v>0</v>
      </c>
      <c r="N136" s="200">
        <f t="shared" si="103"/>
        <v>0</v>
      </c>
      <c r="O136" s="200">
        <f t="shared" si="103"/>
        <v>0</v>
      </c>
      <c r="P136" s="200">
        <f t="shared" si="103"/>
        <v>0</v>
      </c>
      <c r="Q136" s="200">
        <f t="shared" si="103"/>
        <v>0</v>
      </c>
      <c r="R136" s="200">
        <f t="shared" si="103"/>
        <v>0</v>
      </c>
      <c r="S136" s="200">
        <f t="shared" si="103"/>
        <v>0</v>
      </c>
      <c r="T136" s="200">
        <f t="shared" si="103"/>
        <v>0</v>
      </c>
      <c r="U136" s="200">
        <f t="shared" si="103"/>
        <v>0</v>
      </c>
      <c r="V136" s="200">
        <f t="shared" si="103"/>
        <v>0</v>
      </c>
      <c r="W136" s="200">
        <f t="shared" si="103"/>
        <v>0</v>
      </c>
      <c r="X136" s="200">
        <f t="shared" si="103"/>
        <v>0</v>
      </c>
      <c r="Y136" s="200">
        <f t="shared" si="103"/>
        <v>0</v>
      </c>
      <c r="Z136" s="200">
        <f t="shared" si="103"/>
        <v>0</v>
      </c>
      <c r="AA136" s="200">
        <f t="shared" si="103"/>
        <v>0</v>
      </c>
      <c r="AB136" s="200">
        <f t="shared" si="103"/>
        <v>0</v>
      </c>
      <c r="AC136" s="200">
        <f t="shared" si="103"/>
        <v>0</v>
      </c>
      <c r="AD136" s="200">
        <f t="shared" si="103"/>
        <v>0</v>
      </c>
      <c r="AE136" s="200">
        <f t="shared" si="103"/>
        <v>0</v>
      </c>
      <c r="AF136" s="200">
        <f t="shared" si="103"/>
        <v>0</v>
      </c>
      <c r="AG136" s="200">
        <f t="shared" si="103"/>
        <v>0</v>
      </c>
      <c r="AH136" s="200">
        <f t="shared" si="103"/>
        <v>0</v>
      </c>
      <c r="AI136" s="200">
        <f t="shared" si="103"/>
        <v>0</v>
      </c>
      <c r="AJ136" s="200">
        <f t="shared" si="103"/>
        <v>0</v>
      </c>
      <c r="AK136" s="200">
        <f t="shared" si="103"/>
        <v>0</v>
      </c>
      <c r="AL136" s="200">
        <f t="shared" si="103"/>
        <v>0</v>
      </c>
      <c r="AM136" s="200">
        <f t="shared" si="103"/>
        <v>0</v>
      </c>
      <c r="AN136" s="200">
        <f t="shared" si="103"/>
        <v>0</v>
      </c>
      <c r="AO136" s="201">
        <f t="shared" si="103"/>
        <v>0</v>
      </c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</row>
    <row r="137" spans="2:57" x14ac:dyDescent="0.3">
      <c r="B137" s="7"/>
      <c r="C137" s="185" t="str">
        <f t="shared" ref="C137:D137" si="104">+C115</f>
        <v/>
      </c>
      <c r="D137" s="149" t="str">
        <f t="shared" si="104"/>
        <v/>
      </c>
      <c r="E137" s="193"/>
      <c r="F137" s="199">
        <f t="shared" si="87"/>
        <v>0</v>
      </c>
      <c r="G137" s="200">
        <f t="shared" si="103"/>
        <v>0</v>
      </c>
      <c r="H137" s="200">
        <f t="shared" si="103"/>
        <v>0</v>
      </c>
      <c r="I137" s="200">
        <f t="shared" si="103"/>
        <v>0</v>
      </c>
      <c r="J137" s="200">
        <f t="shared" si="103"/>
        <v>0</v>
      </c>
      <c r="K137" s="200">
        <f t="shared" si="103"/>
        <v>0</v>
      </c>
      <c r="L137" s="200">
        <f t="shared" si="103"/>
        <v>0</v>
      </c>
      <c r="M137" s="200">
        <f t="shared" si="103"/>
        <v>0</v>
      </c>
      <c r="N137" s="200">
        <f t="shared" si="103"/>
        <v>0</v>
      </c>
      <c r="O137" s="200">
        <f t="shared" si="103"/>
        <v>0</v>
      </c>
      <c r="P137" s="200">
        <f t="shared" si="103"/>
        <v>0</v>
      </c>
      <c r="Q137" s="200">
        <f t="shared" si="103"/>
        <v>0</v>
      </c>
      <c r="R137" s="200">
        <f t="shared" si="103"/>
        <v>0</v>
      </c>
      <c r="S137" s="200">
        <f t="shared" si="103"/>
        <v>0</v>
      </c>
      <c r="T137" s="200">
        <f t="shared" si="103"/>
        <v>0</v>
      </c>
      <c r="U137" s="200">
        <f t="shared" si="103"/>
        <v>0</v>
      </c>
      <c r="V137" s="200">
        <f t="shared" si="103"/>
        <v>0</v>
      </c>
      <c r="W137" s="200">
        <f t="shared" si="103"/>
        <v>0</v>
      </c>
      <c r="X137" s="200">
        <f t="shared" si="103"/>
        <v>0</v>
      </c>
      <c r="Y137" s="200">
        <f t="shared" si="103"/>
        <v>0</v>
      </c>
      <c r="Z137" s="200">
        <f t="shared" si="103"/>
        <v>0</v>
      </c>
      <c r="AA137" s="200">
        <f t="shared" si="103"/>
        <v>0</v>
      </c>
      <c r="AB137" s="200">
        <f t="shared" si="103"/>
        <v>0</v>
      </c>
      <c r="AC137" s="200">
        <f t="shared" si="103"/>
        <v>0</v>
      </c>
      <c r="AD137" s="200">
        <f t="shared" si="103"/>
        <v>0</v>
      </c>
      <c r="AE137" s="200">
        <f t="shared" si="103"/>
        <v>0</v>
      </c>
      <c r="AF137" s="200">
        <f t="shared" si="103"/>
        <v>0</v>
      </c>
      <c r="AG137" s="200">
        <f t="shared" si="103"/>
        <v>0</v>
      </c>
      <c r="AH137" s="200">
        <f t="shared" si="103"/>
        <v>0</v>
      </c>
      <c r="AI137" s="200">
        <f t="shared" si="103"/>
        <v>0</v>
      </c>
      <c r="AJ137" s="200">
        <f t="shared" si="103"/>
        <v>0</v>
      </c>
      <c r="AK137" s="200">
        <f t="shared" si="103"/>
        <v>0</v>
      </c>
      <c r="AL137" s="200">
        <f t="shared" si="103"/>
        <v>0</v>
      </c>
      <c r="AM137" s="200">
        <f t="shared" si="103"/>
        <v>0</v>
      </c>
      <c r="AN137" s="200">
        <f t="shared" si="103"/>
        <v>0</v>
      </c>
      <c r="AO137" s="201">
        <f t="shared" si="103"/>
        <v>0</v>
      </c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</row>
    <row r="138" spans="2:57" x14ac:dyDescent="0.3">
      <c r="B138" s="7"/>
      <c r="C138" s="185" t="str">
        <f t="shared" ref="C138:D138" si="105">+C116</f>
        <v/>
      </c>
      <c r="D138" s="149" t="str">
        <f t="shared" si="105"/>
        <v/>
      </c>
      <c r="E138" s="193"/>
      <c r="F138" s="199">
        <f t="shared" si="87"/>
        <v>0</v>
      </c>
      <c r="G138" s="200">
        <f t="shared" si="103"/>
        <v>0</v>
      </c>
      <c r="H138" s="200">
        <f t="shared" si="103"/>
        <v>0</v>
      </c>
      <c r="I138" s="200">
        <f t="shared" si="103"/>
        <v>0</v>
      </c>
      <c r="J138" s="200">
        <f t="shared" si="103"/>
        <v>0</v>
      </c>
      <c r="K138" s="200">
        <f t="shared" si="103"/>
        <v>0</v>
      </c>
      <c r="L138" s="200">
        <f t="shared" si="103"/>
        <v>0</v>
      </c>
      <c r="M138" s="200">
        <f t="shared" si="103"/>
        <v>0</v>
      </c>
      <c r="N138" s="200">
        <f t="shared" si="103"/>
        <v>0</v>
      </c>
      <c r="O138" s="200">
        <f t="shared" si="103"/>
        <v>0</v>
      </c>
      <c r="P138" s="200">
        <f t="shared" si="103"/>
        <v>0</v>
      </c>
      <c r="Q138" s="200">
        <f t="shared" si="103"/>
        <v>0</v>
      </c>
      <c r="R138" s="200">
        <f t="shared" si="103"/>
        <v>0</v>
      </c>
      <c r="S138" s="200">
        <f t="shared" si="103"/>
        <v>0</v>
      </c>
      <c r="T138" s="200">
        <f t="shared" si="103"/>
        <v>0</v>
      </c>
      <c r="U138" s="200">
        <f t="shared" si="103"/>
        <v>0</v>
      </c>
      <c r="V138" s="200">
        <f t="shared" si="103"/>
        <v>0</v>
      </c>
      <c r="W138" s="200">
        <f t="shared" si="103"/>
        <v>0</v>
      </c>
      <c r="X138" s="200">
        <f t="shared" si="103"/>
        <v>0</v>
      </c>
      <c r="Y138" s="200">
        <f t="shared" si="103"/>
        <v>0</v>
      </c>
      <c r="Z138" s="200">
        <f t="shared" si="103"/>
        <v>0</v>
      </c>
      <c r="AA138" s="200">
        <f t="shared" si="103"/>
        <v>0</v>
      </c>
      <c r="AB138" s="200">
        <f t="shared" si="103"/>
        <v>0</v>
      </c>
      <c r="AC138" s="200">
        <f t="shared" si="103"/>
        <v>0</v>
      </c>
      <c r="AD138" s="200">
        <f t="shared" si="103"/>
        <v>0</v>
      </c>
      <c r="AE138" s="200">
        <f t="shared" si="103"/>
        <v>0</v>
      </c>
      <c r="AF138" s="200">
        <f t="shared" si="103"/>
        <v>0</v>
      </c>
      <c r="AG138" s="200">
        <f t="shared" si="103"/>
        <v>0</v>
      </c>
      <c r="AH138" s="200">
        <f t="shared" si="103"/>
        <v>0</v>
      </c>
      <c r="AI138" s="200">
        <f t="shared" si="103"/>
        <v>0</v>
      </c>
      <c r="AJ138" s="200">
        <f t="shared" si="103"/>
        <v>0</v>
      </c>
      <c r="AK138" s="200">
        <f t="shared" si="103"/>
        <v>0</v>
      </c>
      <c r="AL138" s="200">
        <f t="shared" si="103"/>
        <v>0</v>
      </c>
      <c r="AM138" s="200">
        <f t="shared" si="103"/>
        <v>0</v>
      </c>
      <c r="AN138" s="200">
        <f t="shared" si="103"/>
        <v>0</v>
      </c>
      <c r="AO138" s="201">
        <f t="shared" si="103"/>
        <v>0</v>
      </c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</row>
    <row r="139" spans="2:57" ht="15" thickBot="1" x14ac:dyDescent="0.35">
      <c r="B139" s="7"/>
      <c r="C139" s="187" t="str">
        <f t="shared" ref="C139:D139" si="106">+C117</f>
        <v>d</v>
      </c>
      <c r="D139" s="152" t="str">
        <f t="shared" si="106"/>
        <v/>
      </c>
      <c r="E139" s="194"/>
      <c r="F139" s="202">
        <f t="shared" si="87"/>
        <v>0</v>
      </c>
      <c r="G139" s="203">
        <f t="shared" si="103"/>
        <v>0</v>
      </c>
      <c r="H139" s="203">
        <f t="shared" si="103"/>
        <v>0</v>
      </c>
      <c r="I139" s="203">
        <f t="shared" si="103"/>
        <v>0</v>
      </c>
      <c r="J139" s="203">
        <f t="shared" si="103"/>
        <v>0</v>
      </c>
      <c r="K139" s="203">
        <f t="shared" si="103"/>
        <v>0</v>
      </c>
      <c r="L139" s="203">
        <f t="shared" si="103"/>
        <v>0</v>
      </c>
      <c r="M139" s="203">
        <f t="shared" si="103"/>
        <v>0</v>
      </c>
      <c r="N139" s="203">
        <f t="shared" si="103"/>
        <v>0</v>
      </c>
      <c r="O139" s="203">
        <f t="shared" si="103"/>
        <v>0</v>
      </c>
      <c r="P139" s="203">
        <f t="shared" si="103"/>
        <v>0</v>
      </c>
      <c r="Q139" s="203">
        <f t="shared" si="103"/>
        <v>0</v>
      </c>
      <c r="R139" s="203">
        <f t="shared" si="103"/>
        <v>0</v>
      </c>
      <c r="S139" s="203">
        <f t="shared" si="103"/>
        <v>0</v>
      </c>
      <c r="T139" s="203">
        <f t="shared" si="103"/>
        <v>0</v>
      </c>
      <c r="U139" s="203">
        <f t="shared" si="103"/>
        <v>0</v>
      </c>
      <c r="V139" s="203">
        <f t="shared" si="103"/>
        <v>0</v>
      </c>
      <c r="W139" s="203">
        <f t="shared" si="103"/>
        <v>0</v>
      </c>
      <c r="X139" s="203">
        <f t="shared" si="103"/>
        <v>0</v>
      </c>
      <c r="Y139" s="203">
        <f t="shared" si="103"/>
        <v>0</v>
      </c>
      <c r="Z139" s="203">
        <f t="shared" si="103"/>
        <v>0</v>
      </c>
      <c r="AA139" s="203">
        <f t="shared" si="103"/>
        <v>0</v>
      </c>
      <c r="AB139" s="203">
        <f t="shared" si="103"/>
        <v>0</v>
      </c>
      <c r="AC139" s="203">
        <f t="shared" si="103"/>
        <v>0</v>
      </c>
      <c r="AD139" s="203">
        <f t="shared" si="103"/>
        <v>0</v>
      </c>
      <c r="AE139" s="203">
        <f t="shared" si="103"/>
        <v>0</v>
      </c>
      <c r="AF139" s="203">
        <f t="shared" si="103"/>
        <v>0</v>
      </c>
      <c r="AG139" s="203">
        <f t="shared" si="103"/>
        <v>0</v>
      </c>
      <c r="AH139" s="203">
        <f t="shared" si="103"/>
        <v>0</v>
      </c>
      <c r="AI139" s="203">
        <f t="shared" si="103"/>
        <v>0</v>
      </c>
      <c r="AJ139" s="203">
        <f t="shared" si="103"/>
        <v>0</v>
      </c>
      <c r="AK139" s="203">
        <f t="shared" si="103"/>
        <v>0</v>
      </c>
      <c r="AL139" s="203">
        <f t="shared" si="103"/>
        <v>0</v>
      </c>
      <c r="AM139" s="203">
        <f t="shared" si="103"/>
        <v>0</v>
      </c>
      <c r="AN139" s="203">
        <f t="shared" si="103"/>
        <v>0</v>
      </c>
      <c r="AO139" s="204">
        <f t="shared" si="103"/>
        <v>0</v>
      </c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</row>
    <row r="140" spans="2:57" x14ac:dyDescent="0.3">
      <c r="B140" s="7"/>
      <c r="C140" s="7" t="s">
        <v>268</v>
      </c>
      <c r="D140" s="7"/>
      <c r="E140" s="7"/>
      <c r="F140" s="8">
        <f>SUM(F121:F139)</f>
        <v>0</v>
      </c>
      <c r="G140" s="8">
        <f t="shared" ref="G140:AO140" si="107">SUM(G121:G139)</f>
        <v>0</v>
      </c>
      <c r="H140" s="8">
        <f t="shared" si="107"/>
        <v>0</v>
      </c>
      <c r="I140" s="8">
        <f t="shared" si="107"/>
        <v>0</v>
      </c>
      <c r="J140" s="8">
        <f t="shared" si="107"/>
        <v>0</v>
      </c>
      <c r="K140" s="8">
        <f t="shared" si="107"/>
        <v>0</v>
      </c>
      <c r="L140" s="8">
        <f t="shared" si="107"/>
        <v>0</v>
      </c>
      <c r="M140" s="8">
        <f t="shared" si="107"/>
        <v>0</v>
      </c>
      <c r="N140" s="8">
        <f t="shared" si="107"/>
        <v>0</v>
      </c>
      <c r="O140" s="8">
        <f t="shared" si="107"/>
        <v>0</v>
      </c>
      <c r="P140" s="8">
        <f t="shared" si="107"/>
        <v>0</v>
      </c>
      <c r="Q140" s="8">
        <f t="shared" si="107"/>
        <v>0</v>
      </c>
      <c r="R140" s="8">
        <f t="shared" si="107"/>
        <v>0</v>
      </c>
      <c r="S140" s="8">
        <f t="shared" si="107"/>
        <v>0</v>
      </c>
      <c r="T140" s="8">
        <f t="shared" si="107"/>
        <v>0</v>
      </c>
      <c r="U140" s="8">
        <f t="shared" si="107"/>
        <v>0</v>
      </c>
      <c r="V140" s="8">
        <f t="shared" si="107"/>
        <v>0</v>
      </c>
      <c r="W140" s="8">
        <f t="shared" si="107"/>
        <v>0</v>
      </c>
      <c r="X140" s="8">
        <f t="shared" si="107"/>
        <v>0</v>
      </c>
      <c r="Y140" s="8">
        <f t="shared" si="107"/>
        <v>0</v>
      </c>
      <c r="Z140" s="8">
        <f t="shared" si="107"/>
        <v>0</v>
      </c>
      <c r="AA140" s="8">
        <f t="shared" si="107"/>
        <v>0</v>
      </c>
      <c r="AB140" s="8">
        <f t="shared" si="107"/>
        <v>0</v>
      </c>
      <c r="AC140" s="8">
        <f t="shared" si="107"/>
        <v>0</v>
      </c>
      <c r="AD140" s="8">
        <f t="shared" si="107"/>
        <v>0</v>
      </c>
      <c r="AE140" s="8">
        <f t="shared" si="107"/>
        <v>0</v>
      </c>
      <c r="AF140" s="8">
        <f t="shared" si="107"/>
        <v>0</v>
      </c>
      <c r="AG140" s="8">
        <f t="shared" si="107"/>
        <v>0</v>
      </c>
      <c r="AH140" s="8">
        <f t="shared" si="107"/>
        <v>0</v>
      </c>
      <c r="AI140" s="8">
        <f t="shared" si="107"/>
        <v>0</v>
      </c>
      <c r="AJ140" s="8">
        <f t="shared" si="107"/>
        <v>0</v>
      </c>
      <c r="AK140" s="8">
        <f t="shared" si="107"/>
        <v>0</v>
      </c>
      <c r="AL140" s="8">
        <f t="shared" si="107"/>
        <v>0</v>
      </c>
      <c r="AM140" s="8">
        <f t="shared" si="107"/>
        <v>0</v>
      </c>
      <c r="AN140" s="8">
        <f t="shared" si="107"/>
        <v>0</v>
      </c>
      <c r="AO140" s="8">
        <f t="shared" si="107"/>
        <v>0</v>
      </c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</row>
    <row r="141" spans="2:57" x14ac:dyDescent="0.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</row>
    <row r="142" spans="2:57" x14ac:dyDescent="0.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</row>
    <row r="143" spans="2:57" x14ac:dyDescent="0.3">
      <c r="B143" s="7"/>
      <c r="C143" s="7" t="s">
        <v>275</v>
      </c>
      <c r="D143" s="7"/>
      <c r="E143" s="7"/>
      <c r="F143" s="7">
        <f>+F118-F140</f>
        <v>0</v>
      </c>
      <c r="G143" s="7">
        <f t="shared" ref="G143:AO143" si="108">+G118-G140</f>
        <v>0</v>
      </c>
      <c r="H143" s="7">
        <f t="shared" si="108"/>
        <v>0</v>
      </c>
      <c r="I143" s="7">
        <f t="shared" si="108"/>
        <v>0</v>
      </c>
      <c r="J143" s="7">
        <f t="shared" si="108"/>
        <v>0</v>
      </c>
      <c r="K143" s="7">
        <f t="shared" si="108"/>
        <v>0</v>
      </c>
      <c r="L143" s="7">
        <f t="shared" si="108"/>
        <v>0</v>
      </c>
      <c r="M143" s="7">
        <f t="shared" si="108"/>
        <v>0</v>
      </c>
      <c r="N143" s="7">
        <f t="shared" si="108"/>
        <v>0</v>
      </c>
      <c r="O143" s="7">
        <f t="shared" si="108"/>
        <v>0</v>
      </c>
      <c r="P143" s="7">
        <f t="shared" si="108"/>
        <v>0</v>
      </c>
      <c r="Q143" s="7">
        <f t="shared" si="108"/>
        <v>0</v>
      </c>
      <c r="R143" s="7">
        <f t="shared" si="108"/>
        <v>0</v>
      </c>
      <c r="S143" s="7">
        <f t="shared" si="108"/>
        <v>0</v>
      </c>
      <c r="T143" s="7">
        <f t="shared" si="108"/>
        <v>0</v>
      </c>
      <c r="U143" s="7">
        <f t="shared" si="108"/>
        <v>0</v>
      </c>
      <c r="V143" s="7">
        <f t="shared" si="108"/>
        <v>0</v>
      </c>
      <c r="W143" s="7">
        <f t="shared" si="108"/>
        <v>0</v>
      </c>
      <c r="X143" s="7">
        <f t="shared" si="108"/>
        <v>0</v>
      </c>
      <c r="Y143" s="7">
        <f t="shared" si="108"/>
        <v>0</v>
      </c>
      <c r="Z143" s="7">
        <f t="shared" si="108"/>
        <v>0</v>
      </c>
      <c r="AA143" s="7">
        <f t="shared" si="108"/>
        <v>0</v>
      </c>
      <c r="AB143" s="7">
        <f t="shared" si="108"/>
        <v>0</v>
      </c>
      <c r="AC143" s="7">
        <f t="shared" si="108"/>
        <v>0</v>
      </c>
      <c r="AD143" s="7">
        <f t="shared" si="108"/>
        <v>0</v>
      </c>
      <c r="AE143" s="7">
        <f t="shared" si="108"/>
        <v>0</v>
      </c>
      <c r="AF143" s="7">
        <f t="shared" si="108"/>
        <v>0</v>
      </c>
      <c r="AG143" s="7">
        <f t="shared" si="108"/>
        <v>0</v>
      </c>
      <c r="AH143" s="7">
        <f t="shared" si="108"/>
        <v>0</v>
      </c>
      <c r="AI143" s="7">
        <f t="shared" si="108"/>
        <v>0</v>
      </c>
      <c r="AJ143" s="7">
        <f t="shared" si="108"/>
        <v>0</v>
      </c>
      <c r="AK143" s="7">
        <f t="shared" si="108"/>
        <v>0</v>
      </c>
      <c r="AL143" s="7">
        <f t="shared" si="108"/>
        <v>0</v>
      </c>
      <c r="AM143" s="7">
        <f t="shared" si="108"/>
        <v>0</v>
      </c>
      <c r="AN143" s="7">
        <f t="shared" si="108"/>
        <v>0</v>
      </c>
      <c r="AO143" s="7">
        <f t="shared" si="108"/>
        <v>0</v>
      </c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</row>
    <row r="144" spans="2:57" x14ac:dyDescent="0.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</row>
    <row r="145" spans="2:57" x14ac:dyDescent="0.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</row>
    <row r="146" spans="2:57" x14ac:dyDescent="0.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</row>
    <row r="147" spans="2:57" x14ac:dyDescent="0.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</row>
    <row r="148" spans="2:57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</row>
    <row r="149" spans="2:57" x14ac:dyDescent="0.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</row>
    <row r="150" spans="2:57" x14ac:dyDescent="0.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</row>
    <row r="151" spans="2:57" x14ac:dyDescent="0.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</row>
    <row r="152" spans="2:57" x14ac:dyDescent="0.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</row>
    <row r="153" spans="2:57" x14ac:dyDescent="0.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</row>
    <row r="154" spans="2:57" x14ac:dyDescent="0.3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</row>
    <row r="155" spans="2:57" x14ac:dyDescent="0.3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 spans="2:57" x14ac:dyDescent="0.3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</row>
    <row r="157" spans="2:57" x14ac:dyDescent="0.3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</row>
    <row r="158" spans="2:57" x14ac:dyDescent="0.3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</row>
    <row r="159" spans="2:57" x14ac:dyDescent="0.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</row>
    <row r="160" spans="2:57" x14ac:dyDescent="0.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</row>
    <row r="161" spans="2:57" x14ac:dyDescent="0.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</row>
    <row r="162" spans="2:57" x14ac:dyDescent="0.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</row>
    <row r="163" spans="2:57" x14ac:dyDescent="0.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</row>
    <row r="164" spans="2:57" x14ac:dyDescent="0.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</row>
    <row r="165" spans="2:57" x14ac:dyDescent="0.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</row>
    <row r="166" spans="2:57" x14ac:dyDescent="0.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</row>
    <row r="167" spans="2:57" x14ac:dyDescent="0.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</row>
    <row r="168" spans="2:57" x14ac:dyDescent="0.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</row>
    <row r="169" spans="2:57" x14ac:dyDescent="0.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spans="2:57" x14ac:dyDescent="0.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</row>
    <row r="171" spans="2:57" x14ac:dyDescent="0.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</row>
    <row r="172" spans="2:57" x14ac:dyDescent="0.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</row>
    <row r="173" spans="2:57" x14ac:dyDescent="0.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</row>
    <row r="174" spans="2:57" x14ac:dyDescent="0.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</row>
    <row r="175" spans="2:57" x14ac:dyDescent="0.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</row>
    <row r="176" spans="2:57" x14ac:dyDescent="0.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</row>
    <row r="177" spans="2:57" x14ac:dyDescent="0.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</row>
    <row r="178" spans="2:57" x14ac:dyDescent="0.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</row>
    <row r="179" spans="2:57" x14ac:dyDescent="0.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 spans="2:57" x14ac:dyDescent="0.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</row>
    <row r="181" spans="2:57" x14ac:dyDescent="0.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</row>
    <row r="182" spans="2:57" x14ac:dyDescent="0.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</row>
    <row r="183" spans="2:57" x14ac:dyDescent="0.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</row>
    <row r="184" spans="2:57" x14ac:dyDescent="0.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</row>
    <row r="185" spans="2:57" x14ac:dyDescent="0.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</row>
    <row r="186" spans="2:57" x14ac:dyDescent="0.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</row>
    <row r="187" spans="2:57" x14ac:dyDescent="0.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</row>
    <row r="188" spans="2:57" x14ac:dyDescent="0.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</row>
    <row r="189" spans="2:57" x14ac:dyDescent="0.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</row>
    <row r="190" spans="2:57" x14ac:dyDescent="0.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</row>
    <row r="191" spans="2:57" x14ac:dyDescent="0.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</row>
    <row r="192" spans="2:57" x14ac:dyDescent="0.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</row>
    <row r="193" spans="2:57" x14ac:dyDescent="0.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</row>
    <row r="194" spans="2:57" x14ac:dyDescent="0.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</row>
    <row r="195" spans="2:57" x14ac:dyDescent="0.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</row>
    <row r="196" spans="2:57" x14ac:dyDescent="0.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</row>
    <row r="197" spans="2:57" x14ac:dyDescent="0.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</row>
    <row r="198" spans="2:57" x14ac:dyDescent="0.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</row>
    <row r="199" spans="2:57" x14ac:dyDescent="0.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</row>
    <row r="200" spans="2:57" x14ac:dyDescent="0.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</row>
    <row r="201" spans="2:57" x14ac:dyDescent="0.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</row>
    <row r="202" spans="2:57" x14ac:dyDescent="0.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</row>
    <row r="203" spans="2:57" x14ac:dyDescent="0.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</row>
    <row r="204" spans="2:57" x14ac:dyDescent="0.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</row>
    <row r="205" spans="2:57" x14ac:dyDescent="0.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</row>
    <row r="206" spans="2:57" x14ac:dyDescent="0.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</row>
    <row r="207" spans="2:57" x14ac:dyDescent="0.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</row>
    <row r="208" spans="2:57" x14ac:dyDescent="0.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</row>
    <row r="209" spans="2:57" x14ac:dyDescent="0.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</row>
    <row r="210" spans="2:57" x14ac:dyDescent="0.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</row>
    <row r="211" spans="2:57" x14ac:dyDescent="0.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</row>
    <row r="212" spans="2:57" x14ac:dyDescent="0.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</row>
    <row r="213" spans="2:57" x14ac:dyDescent="0.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2:57" x14ac:dyDescent="0.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2:57" x14ac:dyDescent="0.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2:57" x14ac:dyDescent="0.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2:57" x14ac:dyDescent="0.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2:57" x14ac:dyDescent="0.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2:57" x14ac:dyDescent="0.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2:57" x14ac:dyDescent="0.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2:57" x14ac:dyDescent="0.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2:57" x14ac:dyDescent="0.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2:57" x14ac:dyDescent="0.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2:57" x14ac:dyDescent="0.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2:41" x14ac:dyDescent="0.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2:41" x14ac:dyDescent="0.3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2:41" x14ac:dyDescent="0.3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2:41" x14ac:dyDescent="0.3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2:41" x14ac:dyDescent="0.3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2:41" x14ac:dyDescent="0.3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2:41" x14ac:dyDescent="0.3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2:41" x14ac:dyDescent="0.3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2:41" x14ac:dyDescent="0.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2:41" x14ac:dyDescent="0.3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2:41" x14ac:dyDescent="0.3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2:41" x14ac:dyDescent="0.3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2:41" x14ac:dyDescent="0.3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2:41" x14ac:dyDescent="0.3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2:41" x14ac:dyDescent="0.3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2:41" x14ac:dyDescent="0.3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2:41" x14ac:dyDescent="0.3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2:41" x14ac:dyDescent="0.3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2:41" x14ac:dyDescent="0.3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2:41" x14ac:dyDescent="0.3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2:41" x14ac:dyDescent="0.3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2:41" x14ac:dyDescent="0.3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2:41" x14ac:dyDescent="0.3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2:41" x14ac:dyDescent="0.3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2:41" x14ac:dyDescent="0.3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2:41" x14ac:dyDescent="0.3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2:41" x14ac:dyDescent="0.3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2:41" x14ac:dyDescent="0.3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2:41" x14ac:dyDescent="0.3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2:41" x14ac:dyDescent="0.3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2:41" x14ac:dyDescent="0.3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2:41" x14ac:dyDescent="0.3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2:41" x14ac:dyDescent="0.3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2:41" x14ac:dyDescent="0.3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2:41" x14ac:dyDescent="0.3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2:41" x14ac:dyDescent="0.3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2:41" x14ac:dyDescent="0.3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2:41" x14ac:dyDescent="0.3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2:41" x14ac:dyDescent="0.3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2:41" x14ac:dyDescent="0.3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2:41" x14ac:dyDescent="0.3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2:41" x14ac:dyDescent="0.3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2:41" x14ac:dyDescent="0.3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2:41" x14ac:dyDescent="0.3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2:41" x14ac:dyDescent="0.3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2:41" x14ac:dyDescent="0.3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2:41" x14ac:dyDescent="0.3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2:41" x14ac:dyDescent="0.3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2:41" x14ac:dyDescent="0.3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2:41" x14ac:dyDescent="0.3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2:41" x14ac:dyDescent="0.3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2:41" x14ac:dyDescent="0.3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2:41" x14ac:dyDescent="0.3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2:41" x14ac:dyDescent="0.3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2:41" x14ac:dyDescent="0.3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2:41" x14ac:dyDescent="0.3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2:41" x14ac:dyDescent="0.3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2:41" x14ac:dyDescent="0.3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2:41" x14ac:dyDescent="0.3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2:41" x14ac:dyDescent="0.3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2:41" x14ac:dyDescent="0.3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2:41" x14ac:dyDescent="0.3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2:41" x14ac:dyDescent="0.3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2:41" x14ac:dyDescent="0.3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2:41" x14ac:dyDescent="0.3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2:41" x14ac:dyDescent="0.3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2:41" x14ac:dyDescent="0.3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2:41" x14ac:dyDescent="0.3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2:41" x14ac:dyDescent="0.3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2:41" x14ac:dyDescent="0.3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2:41" x14ac:dyDescent="0.3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2:41" x14ac:dyDescent="0.3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2:41" x14ac:dyDescent="0.3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2:41" x14ac:dyDescent="0.3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2:41" x14ac:dyDescent="0.3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2:41" x14ac:dyDescent="0.3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2:41" x14ac:dyDescent="0.3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2:41" x14ac:dyDescent="0.3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2:41" x14ac:dyDescent="0.3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2:41" x14ac:dyDescent="0.3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2:41" x14ac:dyDescent="0.3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2:41" x14ac:dyDescent="0.3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2:41" x14ac:dyDescent="0.3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2:41" x14ac:dyDescent="0.3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2:41" x14ac:dyDescent="0.3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2:41" x14ac:dyDescent="0.3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2:41" x14ac:dyDescent="0.3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2:41" x14ac:dyDescent="0.3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2:41" x14ac:dyDescent="0.3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2:41" x14ac:dyDescent="0.3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2:41" x14ac:dyDescent="0.3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2:41" x14ac:dyDescent="0.3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</sheetData>
  <dataValidations count="2">
    <dataValidation type="list" allowBlank="1" showInputMessage="1" showErrorMessage="1" sqref="E15">
      <formula1>$A$18:$A$28</formula1>
    </dataValidation>
    <dataValidation type="list" allowBlank="1" showInputMessage="1" showErrorMessage="1" sqref="D10:D28">
      <formula1>$A$11:$A$16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Scenari</vt:lpstr>
      <vt:lpstr>SP_Iniziale</vt:lpstr>
      <vt:lpstr>Modulo Irap</vt:lpstr>
      <vt:lpstr>Modulo Ires</vt:lpstr>
      <vt:lpstr>M_Capitale Sociale</vt:lpstr>
      <vt:lpstr>M_Contributi</vt:lpstr>
      <vt:lpstr>M_Leasing</vt:lpstr>
      <vt:lpstr>M_Finanziamenti</vt:lpstr>
      <vt:lpstr>M_Investimenti</vt:lpstr>
      <vt:lpstr>M_ Personale</vt:lpstr>
      <vt:lpstr>M_Costo Gestione</vt:lpstr>
      <vt:lpstr>I_Vendite_Acquisti</vt:lpstr>
      <vt:lpstr>M_Acquisti</vt:lpstr>
      <vt:lpstr>M_Vendite</vt:lpstr>
      <vt:lpstr>Rendiconto Finanziario</vt:lpstr>
      <vt:lpstr>Indicatori</vt:lpstr>
      <vt:lpstr>SPm</vt:lpstr>
      <vt:lpstr>CEm</vt:lpstr>
      <vt:lpstr>Flussi Cassa</vt:lpstr>
      <vt:lpstr>Variazioni Patrimoniali</vt:lpstr>
      <vt:lpstr>Modulo Iva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Imperiale, Gianluca</cp:lastModifiedBy>
  <dcterms:created xsi:type="dcterms:W3CDTF">2013-02-21T19:38:56Z</dcterms:created>
  <dcterms:modified xsi:type="dcterms:W3CDTF">2017-06-14T14:46:28Z</dcterms:modified>
</cp:coreProperties>
</file>