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anluca Imperile\Desktop\"/>
    </mc:Choice>
  </mc:AlternateContent>
  <bookViews>
    <workbookView xWindow="1620" yWindow="570" windowWidth="12030" windowHeight="3525" tabRatio="940" activeTab="4"/>
  </bookViews>
  <sheets>
    <sheet name="Esercitazione" sheetId="15" r:id="rId1"/>
    <sheet name="SPm" sheetId="11" r:id="rId2"/>
    <sheet name="CEm" sheetId="12" r:id="rId3"/>
    <sheet name="Flussi Cassa" sheetId="13" r:id="rId4"/>
    <sheet name="Variazioni Patrimoniali" sheetId="14" r:id="rId5"/>
  </sheets>
  <calcPr calcId="162913"/>
</workbook>
</file>

<file path=xl/calcChain.xml><?xml version="1.0" encoding="utf-8"?>
<calcChain xmlns="http://schemas.openxmlformats.org/spreadsheetml/2006/main">
  <c r="D55" i="11" l="1"/>
  <c r="D75" i="15"/>
  <c r="D74" i="15"/>
  <c r="D64" i="15"/>
  <c r="D63" i="15"/>
  <c r="C15" i="12"/>
  <c r="D31" i="15"/>
  <c r="D14" i="11" l="1"/>
  <c r="D15" i="11"/>
  <c r="D17" i="11"/>
  <c r="D30" i="11"/>
  <c r="D35" i="11"/>
  <c r="D34" i="11" s="1"/>
  <c r="D36" i="11"/>
  <c r="D37" i="11"/>
  <c r="D38" i="11"/>
  <c r="D43" i="11"/>
  <c r="D56" i="11"/>
  <c r="D61" i="11"/>
  <c r="D65" i="11"/>
  <c r="D67" i="11"/>
  <c r="D66" i="11" s="1"/>
  <c r="D68" i="11"/>
  <c r="D69" i="11"/>
  <c r="D70" i="11"/>
  <c r="D33" i="11" l="1"/>
  <c r="D96" i="15"/>
  <c r="D29" i="11" l="1"/>
  <c r="D26" i="11"/>
  <c r="D28" i="11" l="1"/>
  <c r="D25" i="11"/>
  <c r="C30" i="13" l="1"/>
  <c r="D68" i="15" l="1"/>
  <c r="D31" i="11" s="1"/>
  <c r="D67" i="15"/>
  <c r="D27" i="11" s="1"/>
  <c r="D24" i="11" l="1"/>
  <c r="C68" i="12"/>
  <c r="D114" i="15"/>
  <c r="D107" i="15"/>
  <c r="D98" i="15"/>
  <c r="D89" i="15"/>
  <c r="D83" i="15"/>
  <c r="D53" i="11" s="1"/>
  <c r="D82" i="15"/>
  <c r="D60" i="11" s="1"/>
  <c r="D81" i="15"/>
  <c r="D52" i="11" s="1"/>
  <c r="D55" i="15"/>
  <c r="D59" i="15" s="1"/>
  <c r="D45" i="15"/>
  <c r="D20" i="11" s="1"/>
  <c r="D39" i="15"/>
  <c r="D21" i="11" s="1"/>
  <c r="D64" i="11" l="1"/>
  <c r="D59" i="11"/>
  <c r="D19" i="11"/>
  <c r="D51" i="11"/>
  <c r="D27" i="15"/>
  <c r="D16" i="11" s="1"/>
  <c r="D58" i="11" l="1"/>
  <c r="D50" i="11"/>
  <c r="D49" i="11" l="1"/>
  <c r="D15" i="13"/>
  <c r="D14" i="15"/>
  <c r="D9" i="15"/>
  <c r="D54" i="11" l="1"/>
  <c r="D18" i="15"/>
  <c r="D13" i="11" s="1"/>
  <c r="D49" i="15"/>
  <c r="D86" i="15"/>
  <c r="D93" i="15"/>
  <c r="D102" i="15" s="1"/>
  <c r="D111" i="15" s="1"/>
  <c r="D22" i="15"/>
  <c r="D48" i="11" l="1"/>
  <c r="D35" i="15"/>
  <c r="D41" i="15" s="1"/>
  <c r="D62" i="15"/>
  <c r="D72" i="15" s="1"/>
  <c r="D12" i="11"/>
  <c r="D6" i="13"/>
  <c r="D26" i="13"/>
  <c r="C7" i="14" l="1"/>
  <c r="C6" i="13"/>
  <c r="D28" i="13"/>
  <c r="D31" i="13" s="1"/>
  <c r="C63" i="12"/>
  <c r="C56" i="12"/>
  <c r="C48" i="12"/>
  <c r="C44" i="12"/>
  <c r="C22" i="12"/>
  <c r="C10" i="12"/>
  <c r="D9" i="11" l="1"/>
  <c r="D41" i="11" s="1"/>
  <c r="D46" i="11"/>
  <c r="D45" i="11" s="1"/>
  <c r="C17" i="12"/>
  <c r="C50" i="12" s="1"/>
  <c r="C58" i="12" s="1"/>
  <c r="C70" i="12" s="1"/>
  <c r="C74" i="12" s="1"/>
  <c r="D71" i="11" s="1"/>
  <c r="C66" i="11"/>
  <c r="C58" i="11"/>
  <c r="C49" i="11"/>
  <c r="C48" i="11" s="1"/>
  <c r="C45" i="11"/>
  <c r="C34" i="11"/>
  <c r="C33" i="11" s="1"/>
  <c r="C28" i="11"/>
  <c r="C25" i="11"/>
  <c r="C19" i="11"/>
  <c r="C12" i="11"/>
  <c r="D63" i="11" l="1"/>
  <c r="D73" i="11" s="1"/>
  <c r="D77" i="11" s="1"/>
  <c r="C24" i="11"/>
  <c r="C41" i="11" s="1"/>
  <c r="C63" i="11"/>
  <c r="C73" i="11" s="1"/>
</calcChain>
</file>

<file path=xl/sharedStrings.xml><?xml version="1.0" encoding="utf-8"?>
<sst xmlns="http://schemas.openxmlformats.org/spreadsheetml/2006/main" count="225" uniqueCount="190">
  <si>
    <t>Attivo</t>
  </si>
  <si>
    <t>Cassa e Banca</t>
  </si>
  <si>
    <t>Crediti esegibili nell'esercizio</t>
  </si>
  <si>
    <t xml:space="preserve">       - Crediti v/clienti</t>
  </si>
  <si>
    <t xml:space="preserve">      -  Enti Previd. ed Assistenziali</t>
  </si>
  <si>
    <t xml:space="preserve">      - Erario c/acc. Imposte e Ritenute</t>
  </si>
  <si>
    <t xml:space="preserve">      - Erario Iva</t>
  </si>
  <si>
    <t xml:space="preserve">      - Ratei e Risconti Attivi</t>
  </si>
  <si>
    <t>Rim. Merci, Mat. Prime, Suss., Semilav.</t>
  </si>
  <si>
    <t xml:space="preserve">     - Rimanenze prodotti in corso di lavorazione, semilavorati e finiti</t>
  </si>
  <si>
    <t xml:space="preserve">     - Rimanenze materie prime, sussidiare di consumo e merci</t>
  </si>
  <si>
    <t>Immobilizzazioni Materiali</t>
  </si>
  <si>
    <t xml:space="preserve">    - Immobili</t>
  </si>
  <si>
    <t xml:space="preserve">           1) Fabbricati </t>
  </si>
  <si>
    <t xml:space="preserve">    - F.di Amm. Immobili</t>
  </si>
  <si>
    <t xml:space="preserve">    - Impianti  Macchinari e Attrezzature</t>
  </si>
  <si>
    <t xml:space="preserve">           1) Impianti e macchinari</t>
  </si>
  <si>
    <t xml:space="preserve">           2) Attrezzature industriali e commerciali</t>
  </si>
  <si>
    <t xml:space="preserve">    - F.di Amm. Impianti Macch. Attrezzature</t>
  </si>
  <si>
    <t>Immobilizzazioni immateriali</t>
  </si>
  <si>
    <t xml:space="preserve">   - Altri Costi Pluriennali</t>
  </si>
  <si>
    <t xml:space="preserve">           1) Costi d'impianto e ampliamento</t>
  </si>
  <si>
    <t xml:space="preserve">           2) Ricerca&amp; Sviluppo</t>
  </si>
  <si>
    <t xml:space="preserve">           3) Altre immobilizzazioni immateriali</t>
  </si>
  <si>
    <t xml:space="preserve">  - F.di Amm. Imm.ni immateriali</t>
  </si>
  <si>
    <t>TOTALE ATTIVO</t>
  </si>
  <si>
    <t>Passivo</t>
  </si>
  <si>
    <t>Banche a breve termine</t>
  </si>
  <si>
    <t xml:space="preserve">    - Banche e Depositi postali</t>
  </si>
  <si>
    <t>Debiti Correnti</t>
  </si>
  <si>
    <t xml:space="preserve">    - Fornitori</t>
  </si>
  <si>
    <t xml:space="preserve">          1)  Commerciali</t>
  </si>
  <si>
    <t xml:space="preserve">          2)  Immobilizzazioni</t>
  </si>
  <si>
    <t xml:space="preserve">    - Impiegati c/stipendi</t>
  </si>
  <si>
    <t xml:space="preserve">    - Enti Previd., Assistenziali, Ritenute personale</t>
  </si>
  <si>
    <t xml:space="preserve">    - Erario Iva</t>
  </si>
  <si>
    <t xml:space="preserve">    - Debiti tributari</t>
  </si>
  <si>
    <t xml:space="preserve">    - Ratei e Risconti Passivi</t>
  </si>
  <si>
    <t>Debito a m/lungo termine</t>
  </si>
  <si>
    <t xml:space="preserve"> '  - Mutui e Finanziamenti</t>
  </si>
  <si>
    <t xml:space="preserve">    - Fondo TFR</t>
  </si>
  <si>
    <t xml:space="preserve">    - Altri Fondi</t>
  </si>
  <si>
    <t>Capitale Netto</t>
  </si>
  <si>
    <t xml:space="preserve">    - Capitale Sociale</t>
  </si>
  <si>
    <t xml:space="preserve">    -  Riserva Legale</t>
  </si>
  <si>
    <t xml:space="preserve">    - Altre Riserve</t>
  </si>
  <si>
    <t xml:space="preserve">       1) Riserva statutaria</t>
  </si>
  <si>
    <t xml:space="preserve">       2) Altre Riserve</t>
  </si>
  <si>
    <t xml:space="preserve">       3) Riserva Ammortamenti anticipati</t>
  </si>
  <si>
    <t xml:space="preserve">   - Utile a nuovo</t>
  </si>
  <si>
    <t xml:space="preserve">   - Risultato di Esercizio</t>
  </si>
  <si>
    <t>TOTALE PASSIVO</t>
  </si>
  <si>
    <t xml:space="preserve">CONTROLLO </t>
  </si>
  <si>
    <t>STATO PATRIMONIALE</t>
  </si>
  <si>
    <t xml:space="preserve">     - Rimanenze iniziali  prodotti in corso di lavorazione, semilavorati e finiti</t>
  </si>
  <si>
    <t xml:space="preserve">     - Fatturato</t>
  </si>
  <si>
    <t xml:space="preserve">     - Rimanenze finali   prodotti in corso di lavorazione, semilavorati e finiti</t>
  </si>
  <si>
    <t xml:space="preserve">       Valore della Produzione Tipica</t>
  </si>
  <si>
    <t xml:space="preserve">     - Rimanenze iniziali materie prime, sussidiare di consumo e merci</t>
  </si>
  <si>
    <t xml:space="preserve">     - Acquisti Materie Prime</t>
  </si>
  <si>
    <t xml:space="preserve">     - Rimanenze finali  materie prime, sussidiare di consumo e merci</t>
  </si>
  <si>
    <t xml:space="preserve">       Costo del venduto</t>
  </si>
  <si>
    <t xml:space="preserve">       MARGINE CONTRIBUZIONELORDO</t>
  </si>
  <si>
    <t xml:space="preserve">    - Costi variabili di produzione</t>
  </si>
  <si>
    <t xml:space="preserve">    - Costi variabili commerciali</t>
  </si>
  <si>
    <t xml:space="preserve">    - Altri costi variabili</t>
  </si>
  <si>
    <t xml:space="preserve">       Costi Variabili</t>
  </si>
  <si>
    <t xml:space="preserve">    - Costi fissi di produzione</t>
  </si>
  <si>
    <t xml:space="preserve">    - spese di trasporto</t>
  </si>
  <si>
    <t xml:space="preserve">    - lavorazioni presso terzi</t>
  </si>
  <si>
    <t xml:space="preserve">    - consulenze tecnico-produttive</t>
  </si>
  <si>
    <t xml:space="preserve">    - manutenzioni industriali</t>
  </si>
  <si>
    <t xml:space="preserve">    - servizi vari</t>
  </si>
  <si>
    <t xml:space="preserve">    - canoni </t>
  </si>
  <si>
    <t xml:space="preserve">    - canoni leasing</t>
  </si>
  <si>
    <t xml:space="preserve">    - spese varie</t>
  </si>
  <si>
    <t xml:space="preserve">    - royalties</t>
  </si>
  <si>
    <t xml:space="preserve">    - consulenze legali, fiscali, notarili, ecc…</t>
  </si>
  <si>
    <t xml:space="preserve">    - compensi amministratori</t>
  </si>
  <si>
    <t xml:space="preserve">    - spese postali</t>
  </si>
  <si>
    <t xml:space="preserve">    - oneri bancari</t>
  </si>
  <si>
    <t xml:space="preserve">    - utenze</t>
  </si>
  <si>
    <t xml:space="preserve">    - affitti e locazioni passive</t>
  </si>
  <si>
    <t xml:space="preserve">    - altri costi amministrativi</t>
  </si>
  <si>
    <t xml:space="preserve">    - costi diversi</t>
  </si>
  <si>
    <t xml:space="preserve">    - premi assicurativi</t>
  </si>
  <si>
    <t xml:space="preserve">       Costi Fissi</t>
  </si>
  <si>
    <t xml:space="preserve">     - Costo del personale</t>
  </si>
  <si>
    <t xml:space="preserve">     - Acc.to TFR</t>
  </si>
  <si>
    <t xml:space="preserve">       Costo del Lavoro</t>
  </si>
  <si>
    <t xml:space="preserve">       MARGINE OPERATIVO LORDO</t>
  </si>
  <si>
    <t xml:space="preserve">     - Ammortamenti materiali immobili</t>
  </si>
  <si>
    <t xml:space="preserve">     - Ammortamenti materiali macchinari e attrezzature</t>
  </si>
  <si>
    <t xml:space="preserve">     - Ammortamenti immateriali</t>
  </si>
  <si>
    <t xml:space="preserve">     - Altri Accantonamenti</t>
  </si>
  <si>
    <t xml:space="preserve">       Ammortamenti e Accontonamenti</t>
  </si>
  <si>
    <t xml:space="preserve">       REDDITO OPERATIVO</t>
  </si>
  <si>
    <t xml:space="preserve">    - Oneri diversi</t>
  </si>
  <si>
    <t xml:space="preserve">    - Plusvalenze/Minusvalenze Materiali</t>
  </si>
  <si>
    <t xml:space="preserve">      Gestione Straordinaria</t>
  </si>
  <si>
    <t xml:space="preserve">    - Oneri Finanziari a breve termine</t>
  </si>
  <si>
    <t xml:space="preserve">    - Oneri Finanziari a medio/lungo termine</t>
  </si>
  <si>
    <t xml:space="preserve">    - Proventi Finanziari</t>
  </si>
  <si>
    <t xml:space="preserve">     Gestione finaziaria</t>
  </si>
  <si>
    <t xml:space="preserve">     REDDITO ANTEIMPOSTE</t>
  </si>
  <si>
    <t xml:space="preserve">    - Ires</t>
  </si>
  <si>
    <t xml:space="preserve">    - Irap</t>
  </si>
  <si>
    <t xml:space="preserve">    REDDITO NETTO</t>
  </si>
  <si>
    <t>gen 2017</t>
  </si>
  <si>
    <t>Conto Economico</t>
  </si>
  <si>
    <t>Variazione Flussi Cassa</t>
  </si>
  <si>
    <t>Totale Entrate</t>
  </si>
  <si>
    <t>Totale Usicite</t>
  </si>
  <si>
    <t>Variazione Patrimoniale</t>
  </si>
  <si>
    <t>Debito Iva</t>
  </si>
  <si>
    <t>Fatturato</t>
  </si>
  <si>
    <t>Iva</t>
  </si>
  <si>
    <t>Incasso</t>
  </si>
  <si>
    <t>Crediti Commerciali</t>
  </si>
  <si>
    <t>Acquisti</t>
  </si>
  <si>
    <t>Credito Iva</t>
  </si>
  <si>
    <t>Pagamento</t>
  </si>
  <si>
    <t>Pagamenti</t>
  </si>
  <si>
    <t>Debiti Commerciali</t>
  </si>
  <si>
    <t>Variazione Magazzino MP</t>
  </si>
  <si>
    <t>Variazione Magazzino PF</t>
  </si>
  <si>
    <t>Acquisto Fabbricati</t>
  </si>
  <si>
    <t>Acquisto Impianti</t>
  </si>
  <si>
    <t>Debito Fornitori Immobilizzazioni</t>
  </si>
  <si>
    <t>Amm.to Fabbricati</t>
  </si>
  <si>
    <t>Amm.to Impianti</t>
  </si>
  <si>
    <t>F.do amm.to Fabbricati</t>
  </si>
  <si>
    <t>F.do amm.to Impianti</t>
  </si>
  <si>
    <t>Costo Personale</t>
  </si>
  <si>
    <t>Acc.to TFR</t>
  </si>
  <si>
    <t>Contributii Previdenziali</t>
  </si>
  <si>
    <t>Pagamento Dipendenti</t>
  </si>
  <si>
    <t>Pagamento TFR</t>
  </si>
  <si>
    <t>Pagamento Contributi Previdenziali</t>
  </si>
  <si>
    <t>Entrata Finanziamento</t>
  </si>
  <si>
    <t>Debito Finanziamento</t>
  </si>
  <si>
    <t>Rata Finanziamento</t>
  </si>
  <si>
    <t>Oneri Finanziari</t>
  </si>
  <si>
    <t>Imposte</t>
  </si>
  <si>
    <t>Pagamento Imposte</t>
  </si>
  <si>
    <t>Aumento Capitale Sociale</t>
  </si>
  <si>
    <t>Capitale Sociale</t>
  </si>
  <si>
    <t>Variazione Fabbricati</t>
  </si>
  <si>
    <t>Variazione Impianti</t>
  </si>
  <si>
    <t>Immobilizzazioni</t>
  </si>
  <si>
    <t>Debito Fornitori Imm.ni</t>
  </si>
  <si>
    <t>Dipendenti</t>
  </si>
  <si>
    <t>TFR</t>
  </si>
  <si>
    <t>Contributi</t>
  </si>
  <si>
    <t>Utilizzo TFR</t>
  </si>
  <si>
    <t>Contributi Previdenziali</t>
  </si>
  <si>
    <t>Finanziamento</t>
  </si>
  <si>
    <t>Quota capitale</t>
  </si>
  <si>
    <t>Rimborso Rata</t>
  </si>
  <si>
    <t>Variazione Tributaria</t>
  </si>
  <si>
    <t>Aumento Capitale</t>
  </si>
  <si>
    <t>Variazione Capitale</t>
  </si>
  <si>
    <t>Variazione Crediti Commerciale</t>
  </si>
  <si>
    <t>Flussi Cassa</t>
  </si>
  <si>
    <t>saldo Banca Iniziale</t>
  </si>
  <si>
    <t>Saldo Banca Finale</t>
  </si>
  <si>
    <t>Variazione Magazzino Prodotti Finiti</t>
  </si>
  <si>
    <t>var ec</t>
  </si>
  <si>
    <t>var patr</t>
  </si>
  <si>
    <t>var fin</t>
  </si>
  <si>
    <t>Variazione Credito Iva</t>
  </si>
  <si>
    <t>Variazione Debito Commerciale</t>
  </si>
  <si>
    <t>var eco</t>
  </si>
  <si>
    <t>var finanz</t>
  </si>
  <si>
    <t>var economica</t>
  </si>
  <si>
    <t>var patrimoniale</t>
  </si>
  <si>
    <t>variazione patrimo</t>
  </si>
  <si>
    <t>variazione patrimoniale</t>
  </si>
  <si>
    <t>variazione finanziara</t>
  </si>
  <si>
    <t>VAR ECONOMICA</t>
  </si>
  <si>
    <t>Var F.do amm.to Fabbricati</t>
  </si>
  <si>
    <t>Var F.do amm.to Impianti</t>
  </si>
  <si>
    <t>Va r Debito Dipendenti</t>
  </si>
  <si>
    <t>Var Fondi TFR</t>
  </si>
  <si>
    <t xml:space="preserve"> Var Contributi Previdenziali</t>
  </si>
  <si>
    <t>var finanziaria</t>
  </si>
  <si>
    <t>var patrimo</t>
  </si>
  <si>
    <t>var patrim</t>
  </si>
  <si>
    <t>var econ</t>
  </si>
  <si>
    <t>Var Debiti Tributari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</si>
</sst>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&quot;€&quot;\ * #,##0.00_-;\-&quot;€&quot;\ * #,##0.00_-;_-&quot;€&quot;\ * &quot;-&quot;??_-;_-@_-"/>
    <numFmt numFmtId="165" formatCode="_-* #,##0.00_-;\-* #,##0.00_-;_-* &quot;-&quot;??_-;_-@_-"/>
    <numFmt numFmtId="166" formatCode="&quot;€&quot;\ #,##0.00"/>
    <numFmt numFmtId="167" formatCode="&quot;€&quot;\ #,##0"/>
    <numFmt numFmtId="168" formatCode="[$$-409]#,##0.00"/>
    <numFmt numFmtId="169" formatCode="[$-410]dd\-mmm\-yy;@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6">
    <xf numFmtId="168" fontId="0" fillId="0" borderId="0"/>
    <xf numFmtId="168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8" fontId="4" fillId="0" borderId="0"/>
    <xf numFmtId="164" fontId="4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3">
    <xf numFmtId="168" fontId="0" fillId="0" borderId="0" xfId="0"/>
    <xf numFmtId="168" fontId="2" fillId="0" borderId="0" xfId="0" applyFont="1" applyFill="1"/>
    <xf numFmtId="168" fontId="3" fillId="0" borderId="0" xfId="0" applyFont="1" applyFill="1"/>
    <xf numFmtId="168" fontId="2" fillId="0" borderId="0" xfId="0" quotePrefix="1" applyFont="1" applyFill="1"/>
    <xf numFmtId="168" fontId="2" fillId="0" borderId="0" xfId="0" applyFont="1" applyFill="1" applyAlignment="1">
      <alignment horizontal="center"/>
    </xf>
    <xf numFmtId="166" fontId="2" fillId="0" borderId="0" xfId="0" applyNumberFormat="1" applyFont="1" applyFill="1"/>
    <xf numFmtId="168" fontId="3" fillId="2" borderId="0" xfId="0" applyFont="1" applyFill="1"/>
    <xf numFmtId="167" fontId="2" fillId="2" borderId="0" xfId="0" applyNumberFormat="1" applyFont="1" applyFill="1"/>
    <xf numFmtId="167" fontId="3" fillId="2" borderId="0" xfId="0" applyNumberFormat="1" applyFont="1" applyFill="1"/>
    <xf numFmtId="168" fontId="3" fillId="2" borderId="0" xfId="0" quotePrefix="1" applyFont="1" applyFill="1"/>
    <xf numFmtId="168" fontId="2" fillId="2" borderId="0" xfId="0" applyFont="1" applyFill="1"/>
    <xf numFmtId="167" fontId="2" fillId="2" borderId="0" xfId="0" quotePrefix="1" applyNumberFormat="1" applyFont="1" applyFill="1"/>
    <xf numFmtId="167" fontId="3" fillId="2" borderId="0" xfId="15" applyNumberFormat="1" applyFont="1" applyFill="1"/>
    <xf numFmtId="166" fontId="3" fillId="2" borderId="0" xfId="0" applyNumberFormat="1" applyFont="1" applyFill="1"/>
    <xf numFmtId="166" fontId="2" fillId="2" borderId="0" xfId="0" applyNumberFormat="1" applyFont="1" applyFill="1"/>
    <xf numFmtId="168" fontId="2" fillId="2" borderId="0" xfId="0" quotePrefix="1" applyFont="1" applyFill="1"/>
    <xf numFmtId="168" fontId="2" fillId="3" borderId="0" xfId="0" applyFont="1" applyFill="1"/>
    <xf numFmtId="168" fontId="6" fillId="0" borderId="0" xfId="0" applyFont="1" applyFill="1"/>
    <xf numFmtId="169" fontId="7" fillId="0" borderId="0" xfId="0" applyNumberFormat="1" applyFont="1" applyFill="1"/>
    <xf numFmtId="169" fontId="7" fillId="0" borderId="0" xfId="0" applyNumberFormat="1" applyFont="1" applyFill="1" applyAlignment="1">
      <alignment horizontal="center"/>
    </xf>
    <xf numFmtId="168" fontId="8" fillId="0" borderId="0" xfId="0" applyFont="1" applyFill="1"/>
    <xf numFmtId="168" fontId="9" fillId="4" borderId="0" xfId="0" applyFont="1" applyFill="1"/>
    <xf numFmtId="167" fontId="10" fillId="4" borderId="0" xfId="0" applyNumberFormat="1" applyFont="1" applyFill="1"/>
    <xf numFmtId="166" fontId="7" fillId="0" borderId="0" xfId="0" applyNumberFormat="1" applyFont="1" applyFill="1"/>
    <xf numFmtId="166" fontId="8" fillId="0" borderId="0" xfId="0" applyNumberFormat="1" applyFont="1" applyFill="1"/>
    <xf numFmtId="168" fontId="11" fillId="0" borderId="0" xfId="0" applyFont="1"/>
    <xf numFmtId="166" fontId="0" fillId="0" borderId="0" xfId="0" applyNumberFormat="1"/>
    <xf numFmtId="166" fontId="7" fillId="0" borderId="0" xfId="0" applyNumberFormat="1" applyFont="1" applyFill="1" applyAlignment="1">
      <alignment horizontal="center"/>
    </xf>
    <xf numFmtId="166" fontId="8" fillId="0" borderId="1" xfId="0" applyNumberFormat="1" applyFont="1" applyFill="1" applyBorder="1"/>
    <xf numFmtId="9" fontId="8" fillId="0" borderId="1" xfId="15" applyFont="1" applyFill="1" applyBorder="1"/>
    <xf numFmtId="167" fontId="8" fillId="0" borderId="0" xfId="0" applyNumberFormat="1" applyFont="1" applyFill="1"/>
    <xf numFmtId="167" fontId="7" fillId="0" borderId="0" xfId="0" applyNumberFormat="1" applyFont="1" applyFill="1"/>
    <xf numFmtId="167" fontId="0" fillId="0" borderId="0" xfId="0" applyNumberFormat="1"/>
  </cellXfs>
  <cellStyles count="16">
    <cellStyle name="Currency 2" xfId="12"/>
    <cellStyle name="Euro" xfId="11"/>
    <cellStyle name="Euro 3" xfId="2"/>
    <cellStyle name="Migliaia 3" xfId="3"/>
    <cellStyle name="Migliaia 4" xfId="4"/>
    <cellStyle name="Normal 2" xfId="10"/>
    <cellStyle name="Normale" xfId="0" builtinId="0"/>
    <cellStyle name="Normale 2" xfId="13"/>
    <cellStyle name="Normale 3" xfId="1"/>
    <cellStyle name="Normale 4" xfId="5"/>
    <cellStyle name="Percentuale" xfId="15" builtinId="5"/>
    <cellStyle name="Percentuale 3" xfId="6"/>
    <cellStyle name="Percentuale 4" xfId="7"/>
    <cellStyle name="Valuta 2" xfId="8"/>
    <cellStyle name="Valuta 3" xfId="9"/>
    <cellStyle name="Valuta 4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4</xdr:row>
      <xdr:rowOff>150283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2950" cy="7408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4</xdr:row>
      <xdr:rowOff>150283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2950" cy="7408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4</xdr:row>
      <xdr:rowOff>150283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2950" cy="7408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4</xdr:row>
      <xdr:rowOff>150283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2950" cy="7408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4</xdr:row>
      <xdr:rowOff>4233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2950" cy="7408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4"/>
  <sheetViews>
    <sheetView showGridLines="0" workbookViewId="0">
      <selection activeCell="D10" sqref="D10"/>
    </sheetView>
  </sheetViews>
  <sheetFormatPr defaultRowHeight="15" x14ac:dyDescent="0.25"/>
  <cols>
    <col min="1" max="1" width="11.140625" style="16" customWidth="1"/>
    <col min="2" max="2" width="26.85546875" customWidth="1"/>
    <col min="3" max="3" width="36.7109375" customWidth="1"/>
    <col min="4" max="4" width="11.28515625" bestFit="1" customWidth="1"/>
  </cols>
  <sheetData>
    <row r="1" spans="2:4" s="16" customFormat="1" ht="11.65" customHeight="1" x14ac:dyDescent="0.2"/>
    <row r="2" spans="2:4" s="16" customFormat="1" ht="11.65" customHeight="1" x14ac:dyDescent="0.2"/>
    <row r="3" spans="2:4" s="16" customFormat="1" ht="11.65" customHeight="1" x14ac:dyDescent="0.2"/>
    <row r="4" spans="2:4" s="16" customFormat="1" ht="12" x14ac:dyDescent="0.2"/>
    <row r="5" spans="2:4" s="16" customFormat="1" ht="12" x14ac:dyDescent="0.2"/>
    <row r="9" spans="2:4" ht="15.75" thickBot="1" x14ac:dyDescent="0.3">
      <c r="D9" t="str">
        <f>+CEm!C6</f>
        <v>gen 2017</v>
      </c>
    </row>
    <row r="10" spans="2:4" ht="16.5" thickTop="1" thickBot="1" x14ac:dyDescent="0.3">
      <c r="B10" t="s">
        <v>167</v>
      </c>
      <c r="C10" t="s">
        <v>115</v>
      </c>
      <c r="D10" s="28"/>
    </row>
    <row r="11" spans="2:4" ht="16.5" thickTop="1" thickBot="1" x14ac:dyDescent="0.3"/>
    <row r="12" spans="2:4" ht="16.5" thickTop="1" thickBot="1" x14ac:dyDescent="0.3">
      <c r="C12" t="s">
        <v>116</v>
      </c>
      <c r="D12" s="29">
        <v>0.22</v>
      </c>
    </row>
    <row r="13" spans="2:4" ht="15.75" thickTop="1" x14ac:dyDescent="0.25"/>
    <row r="14" spans="2:4" x14ac:dyDescent="0.25">
      <c r="B14" t="s">
        <v>168</v>
      </c>
      <c r="C14" t="s">
        <v>114</v>
      </c>
      <c r="D14" s="24">
        <f>+D10*D12</f>
        <v>0</v>
      </c>
    </row>
    <row r="15" spans="2:4" ht="15.75" thickBot="1" x14ac:dyDescent="0.3"/>
    <row r="16" spans="2:4" ht="16.5" thickTop="1" thickBot="1" x14ac:dyDescent="0.3">
      <c r="B16" t="s">
        <v>169</v>
      </c>
      <c r="C16" t="s">
        <v>117</v>
      </c>
      <c r="D16" s="28">
        <v>0</v>
      </c>
    </row>
    <row r="17" spans="2:4" ht="16.5" thickTop="1" thickBot="1" x14ac:dyDescent="0.3"/>
    <row r="18" spans="2:4" ht="16.5" thickTop="1" thickBot="1" x14ac:dyDescent="0.3">
      <c r="B18" t="s">
        <v>168</v>
      </c>
      <c r="C18" t="s">
        <v>162</v>
      </c>
      <c r="D18" s="28">
        <f>+D10+D14-D16</f>
        <v>0</v>
      </c>
    </row>
    <row r="19" spans="2:4" ht="15.75" thickTop="1" x14ac:dyDescent="0.25"/>
    <row r="22" spans="2:4" ht="15.75" thickBot="1" x14ac:dyDescent="0.3">
      <c r="D22" t="str">
        <f>+D9</f>
        <v>gen 2017</v>
      </c>
    </row>
    <row r="23" spans="2:4" ht="16.5" thickTop="1" thickBot="1" x14ac:dyDescent="0.3">
      <c r="B23" t="s">
        <v>172</v>
      </c>
      <c r="C23" t="s">
        <v>119</v>
      </c>
      <c r="D23" s="28">
        <v>50000</v>
      </c>
    </row>
    <row r="24" spans="2:4" ht="16.5" thickTop="1" thickBot="1" x14ac:dyDescent="0.3"/>
    <row r="25" spans="2:4" ht="16.5" thickTop="1" thickBot="1" x14ac:dyDescent="0.3">
      <c r="C25" t="s">
        <v>116</v>
      </c>
      <c r="D25" s="29">
        <v>0.22</v>
      </c>
    </row>
    <row r="26" spans="2:4" ht="15.75" thickTop="1" x14ac:dyDescent="0.25"/>
    <row r="27" spans="2:4" x14ac:dyDescent="0.25">
      <c r="B27" t="s">
        <v>168</v>
      </c>
      <c r="C27" t="s">
        <v>170</v>
      </c>
      <c r="D27" s="24">
        <f>+D23*D25</f>
        <v>11000</v>
      </c>
    </row>
    <row r="28" spans="2:4" ht="15.75" thickBot="1" x14ac:dyDescent="0.3"/>
    <row r="29" spans="2:4" ht="16.5" thickTop="1" thickBot="1" x14ac:dyDescent="0.3">
      <c r="B29" t="s">
        <v>173</v>
      </c>
      <c r="C29" t="s">
        <v>121</v>
      </c>
      <c r="D29" s="28">
        <v>40000</v>
      </c>
    </row>
    <row r="30" spans="2:4" ht="15.75" thickTop="1" x14ac:dyDescent="0.25"/>
    <row r="31" spans="2:4" x14ac:dyDescent="0.25">
      <c r="B31" t="s">
        <v>168</v>
      </c>
      <c r="C31" t="s">
        <v>171</v>
      </c>
      <c r="D31" s="24">
        <f>+D23+D27-D29</f>
        <v>21000</v>
      </c>
    </row>
    <row r="35" spans="2:4" ht="15.75" thickBot="1" x14ac:dyDescent="0.3">
      <c r="D35" t="str">
        <f>+D22</f>
        <v>gen 2017</v>
      </c>
    </row>
    <row r="36" spans="2:4" ht="16.5" thickTop="1" thickBot="1" x14ac:dyDescent="0.3">
      <c r="B36" t="s">
        <v>174</v>
      </c>
      <c r="C36" t="s">
        <v>124</v>
      </c>
      <c r="D36" s="28">
        <v>10000</v>
      </c>
    </row>
    <row r="37" spans="2:4" ht="15.75" thickTop="1" x14ac:dyDescent="0.25"/>
    <row r="38" spans="2:4" ht="15.75" thickBot="1" x14ac:dyDescent="0.3"/>
    <row r="39" spans="2:4" ht="16.5" thickTop="1" thickBot="1" x14ac:dyDescent="0.3">
      <c r="B39" t="s">
        <v>175</v>
      </c>
      <c r="C39" t="s">
        <v>124</v>
      </c>
      <c r="D39" s="28">
        <f>+D36</f>
        <v>10000</v>
      </c>
    </row>
    <row r="40" spans="2:4" ht="15.75" thickTop="1" x14ac:dyDescent="0.25"/>
    <row r="41" spans="2:4" ht="15.75" thickBot="1" x14ac:dyDescent="0.3">
      <c r="D41" t="str">
        <f>+D35</f>
        <v>gen 2017</v>
      </c>
    </row>
    <row r="42" spans="2:4" ht="16.5" thickTop="1" thickBot="1" x14ac:dyDescent="0.3">
      <c r="B42" t="s">
        <v>174</v>
      </c>
      <c r="C42" t="s">
        <v>125</v>
      </c>
      <c r="D42" s="28">
        <v>20000</v>
      </c>
    </row>
    <row r="43" spans="2:4" ht="15.75" thickTop="1" x14ac:dyDescent="0.25"/>
    <row r="44" spans="2:4" ht="15.75" thickBot="1" x14ac:dyDescent="0.3"/>
    <row r="45" spans="2:4" ht="16.5" thickTop="1" thickBot="1" x14ac:dyDescent="0.3">
      <c r="B45" t="s">
        <v>176</v>
      </c>
      <c r="C45" t="s">
        <v>125</v>
      </c>
      <c r="D45" s="28">
        <f>+D42</f>
        <v>20000</v>
      </c>
    </row>
    <row r="46" spans="2:4" ht="15.75" thickTop="1" x14ac:dyDescent="0.25"/>
    <row r="49" spans="2:4" ht="15.75" thickBot="1" x14ac:dyDescent="0.3">
      <c r="D49" t="str">
        <f>+D9</f>
        <v>gen 2017</v>
      </c>
    </row>
    <row r="50" spans="2:4" ht="16.5" thickTop="1" thickBot="1" x14ac:dyDescent="0.3">
      <c r="B50" t="s">
        <v>177</v>
      </c>
      <c r="C50" t="s">
        <v>126</v>
      </c>
      <c r="D50" s="28">
        <v>1000000</v>
      </c>
    </row>
    <row r="51" spans="2:4" ht="16.5" thickTop="1" thickBot="1" x14ac:dyDescent="0.3">
      <c r="B51" t="s">
        <v>177</v>
      </c>
      <c r="C51" t="s">
        <v>127</v>
      </c>
      <c r="D51" s="28">
        <v>1000000</v>
      </c>
    </row>
    <row r="52" spans="2:4" ht="16.5" thickTop="1" thickBot="1" x14ac:dyDescent="0.3"/>
    <row r="53" spans="2:4" ht="16.5" thickTop="1" thickBot="1" x14ac:dyDescent="0.3">
      <c r="C53" t="s">
        <v>116</v>
      </c>
      <c r="D53" s="29">
        <v>0.22</v>
      </c>
    </row>
    <row r="54" spans="2:4" ht="15.75" thickTop="1" x14ac:dyDescent="0.25"/>
    <row r="55" spans="2:4" x14ac:dyDescent="0.25">
      <c r="B55" t="s">
        <v>177</v>
      </c>
      <c r="C55" t="s">
        <v>120</v>
      </c>
      <c r="D55" s="24">
        <f>+SUM(D50:D51)*(D53)</f>
        <v>440000</v>
      </c>
    </row>
    <row r="56" spans="2:4" ht="15.75" thickBot="1" x14ac:dyDescent="0.3"/>
    <row r="57" spans="2:4" ht="16.5" thickTop="1" thickBot="1" x14ac:dyDescent="0.3">
      <c r="B57" t="s">
        <v>178</v>
      </c>
      <c r="C57" t="s">
        <v>121</v>
      </c>
      <c r="D57" s="28">
        <v>500000</v>
      </c>
    </row>
    <row r="58" spans="2:4" ht="15.75" thickTop="1" x14ac:dyDescent="0.25"/>
    <row r="59" spans="2:4" x14ac:dyDescent="0.25">
      <c r="C59" t="s">
        <v>128</v>
      </c>
      <c r="D59" s="24">
        <f>+D50+D51+D55-D57</f>
        <v>1940000</v>
      </c>
    </row>
    <row r="62" spans="2:4" ht="15.75" thickBot="1" x14ac:dyDescent="0.3">
      <c r="D62" t="str">
        <f>+D22</f>
        <v>gen 2017</v>
      </c>
    </row>
    <row r="63" spans="2:4" ht="16.5" thickTop="1" thickBot="1" x14ac:dyDescent="0.3">
      <c r="B63" t="s">
        <v>179</v>
      </c>
      <c r="C63" t="s">
        <v>129</v>
      </c>
      <c r="D63" s="28">
        <f>+D50/(10*12)</f>
        <v>8333.3333333333339</v>
      </c>
    </row>
    <row r="64" spans="2:4" ht="16.5" thickTop="1" thickBot="1" x14ac:dyDescent="0.3">
      <c r="B64" t="s">
        <v>179</v>
      </c>
      <c r="C64" t="s">
        <v>130</v>
      </c>
      <c r="D64" s="28">
        <f>+D51/(10*12)</f>
        <v>8333.3333333333339</v>
      </c>
    </row>
    <row r="65" spans="2:4" ht="15.75" thickTop="1" x14ac:dyDescent="0.25"/>
    <row r="66" spans="2:4" ht="15.75" thickBot="1" x14ac:dyDescent="0.3"/>
    <row r="67" spans="2:4" ht="16.5" thickTop="1" thickBot="1" x14ac:dyDescent="0.3">
      <c r="B67" t="s">
        <v>168</v>
      </c>
      <c r="C67" t="s">
        <v>180</v>
      </c>
      <c r="D67" s="28">
        <f>+D63</f>
        <v>8333.3333333333339</v>
      </c>
    </row>
    <row r="68" spans="2:4" ht="16.5" thickTop="1" thickBot="1" x14ac:dyDescent="0.3">
      <c r="B68" t="s">
        <v>168</v>
      </c>
      <c r="C68" t="s">
        <v>181</v>
      </c>
      <c r="D68" s="28">
        <f>+D64</f>
        <v>8333.3333333333339</v>
      </c>
    </row>
    <row r="69" spans="2:4" ht="15.75" thickTop="1" x14ac:dyDescent="0.25"/>
    <row r="72" spans="2:4" ht="15.75" thickBot="1" x14ac:dyDescent="0.3">
      <c r="D72" t="str">
        <f>+D62</f>
        <v>gen 2017</v>
      </c>
    </row>
    <row r="73" spans="2:4" ht="16.5" thickTop="1" thickBot="1" x14ac:dyDescent="0.3">
      <c r="B73" t="s">
        <v>172</v>
      </c>
      <c r="C73" t="s">
        <v>133</v>
      </c>
      <c r="D73" s="28">
        <v>15000</v>
      </c>
    </row>
    <row r="74" spans="2:4" ht="16.5" thickTop="1" thickBot="1" x14ac:dyDescent="0.3">
      <c r="B74" t="s">
        <v>172</v>
      </c>
      <c r="C74" t="s">
        <v>134</v>
      </c>
      <c r="D74" s="28">
        <f>+D73*0.075</f>
        <v>1125</v>
      </c>
    </row>
    <row r="75" spans="2:4" ht="16.5" thickTop="1" thickBot="1" x14ac:dyDescent="0.3">
      <c r="B75" t="s">
        <v>172</v>
      </c>
      <c r="C75" t="s">
        <v>135</v>
      </c>
      <c r="D75" s="28">
        <f>0.3*D73</f>
        <v>4500</v>
      </c>
    </row>
    <row r="76" spans="2:4" ht="16.5" thickTop="1" thickBot="1" x14ac:dyDescent="0.3"/>
    <row r="77" spans="2:4" ht="16.5" thickTop="1" thickBot="1" x14ac:dyDescent="0.3">
      <c r="B77" t="s">
        <v>169</v>
      </c>
      <c r="C77" t="s">
        <v>136</v>
      </c>
      <c r="D77" s="28">
        <v>15000</v>
      </c>
    </row>
    <row r="78" spans="2:4" ht="16.5" thickTop="1" thickBot="1" x14ac:dyDescent="0.3">
      <c r="B78" t="s">
        <v>169</v>
      </c>
      <c r="C78" t="s">
        <v>137</v>
      </c>
      <c r="D78" s="28">
        <v>0</v>
      </c>
    </row>
    <row r="79" spans="2:4" ht="16.5" thickTop="1" thickBot="1" x14ac:dyDescent="0.3">
      <c r="B79" t="s">
        <v>169</v>
      </c>
      <c r="C79" t="s">
        <v>138</v>
      </c>
      <c r="D79" s="28">
        <v>0</v>
      </c>
    </row>
    <row r="80" spans="2:4" ht="15.75" thickTop="1" x14ac:dyDescent="0.25"/>
    <row r="81" spans="2:4" x14ac:dyDescent="0.25">
      <c r="B81" t="s">
        <v>168</v>
      </c>
      <c r="C81" t="s">
        <v>182</v>
      </c>
      <c r="D81" s="24">
        <f>+D73-D77</f>
        <v>0</v>
      </c>
    </row>
    <row r="82" spans="2:4" x14ac:dyDescent="0.25">
      <c r="B82" t="s">
        <v>168</v>
      </c>
      <c r="C82" t="s">
        <v>183</v>
      </c>
      <c r="D82" s="24">
        <f t="shared" ref="D82:D83" si="0">+D74-D78</f>
        <v>1125</v>
      </c>
    </row>
    <row r="83" spans="2:4" x14ac:dyDescent="0.25">
      <c r="B83" t="s">
        <v>168</v>
      </c>
      <c r="C83" t="s">
        <v>184</v>
      </c>
      <c r="D83" s="24">
        <f t="shared" si="0"/>
        <v>4500</v>
      </c>
    </row>
    <row r="86" spans="2:4" ht="15.75" thickBot="1" x14ac:dyDescent="0.3">
      <c r="D86" t="str">
        <f>+D9</f>
        <v>gen 2017</v>
      </c>
    </row>
    <row r="87" spans="2:4" ht="16.5" thickTop="1" thickBot="1" x14ac:dyDescent="0.3">
      <c r="B87" t="s">
        <v>185</v>
      </c>
      <c r="C87" t="s">
        <v>139</v>
      </c>
      <c r="D87" s="28">
        <v>1000000</v>
      </c>
    </row>
    <row r="88" spans="2:4" ht="15.75" thickTop="1" x14ac:dyDescent="0.25"/>
    <row r="89" spans="2:4" x14ac:dyDescent="0.25">
      <c r="B89" t="s">
        <v>186</v>
      </c>
      <c r="C89" t="s">
        <v>140</v>
      </c>
      <c r="D89" s="24">
        <f>+D87</f>
        <v>1000000</v>
      </c>
    </row>
    <row r="93" spans="2:4" ht="15.75" thickBot="1" x14ac:dyDescent="0.3">
      <c r="D93" t="str">
        <f>+D9</f>
        <v>gen 2017</v>
      </c>
    </row>
    <row r="94" spans="2:4" ht="16.5" thickTop="1" thickBot="1" x14ac:dyDescent="0.3">
      <c r="B94" t="s">
        <v>185</v>
      </c>
      <c r="C94" t="s">
        <v>141</v>
      </c>
      <c r="D94" s="28">
        <v>20000</v>
      </c>
    </row>
    <row r="95" spans="2:4" ht="16.5" thickTop="1" thickBot="1" x14ac:dyDescent="0.3"/>
    <row r="96" spans="2:4" ht="16.5" thickTop="1" thickBot="1" x14ac:dyDescent="0.3">
      <c r="B96" t="s">
        <v>174</v>
      </c>
      <c r="C96" t="s">
        <v>142</v>
      </c>
      <c r="D96" s="28">
        <f>+(D87*0.08)/12</f>
        <v>6666.666666666667</v>
      </c>
    </row>
    <row r="97" spans="2:4" ht="15.75" thickTop="1" x14ac:dyDescent="0.25"/>
    <row r="98" spans="2:4" x14ac:dyDescent="0.25">
      <c r="B98" t="s">
        <v>187</v>
      </c>
      <c r="C98" t="s">
        <v>157</v>
      </c>
      <c r="D98" s="24">
        <f>+D94-D96</f>
        <v>13333.333333333332</v>
      </c>
    </row>
    <row r="99" spans="2:4" x14ac:dyDescent="0.25">
      <c r="D99" s="24"/>
    </row>
    <row r="102" spans="2:4" ht="15.75" thickBot="1" x14ac:dyDescent="0.3">
      <c r="D102" t="str">
        <f>+D93</f>
        <v>gen 2017</v>
      </c>
    </row>
    <row r="103" spans="2:4" ht="16.5" thickTop="1" thickBot="1" x14ac:dyDescent="0.3">
      <c r="B103" t="s">
        <v>188</v>
      </c>
      <c r="C103" t="s">
        <v>143</v>
      </c>
      <c r="D103" s="28">
        <v>1000</v>
      </c>
    </row>
    <row r="104" spans="2:4" ht="16.5" thickTop="1" thickBot="1" x14ac:dyDescent="0.3"/>
    <row r="105" spans="2:4" ht="16.5" thickTop="1" thickBot="1" x14ac:dyDescent="0.3">
      <c r="B105" t="s">
        <v>169</v>
      </c>
      <c r="C105" t="s">
        <v>144</v>
      </c>
      <c r="D105" s="28">
        <v>0</v>
      </c>
    </row>
    <row r="106" spans="2:4" ht="15.75" thickTop="1" x14ac:dyDescent="0.25"/>
    <row r="107" spans="2:4" x14ac:dyDescent="0.25">
      <c r="B107" t="s">
        <v>168</v>
      </c>
      <c r="C107" t="s">
        <v>189</v>
      </c>
      <c r="D107" s="24">
        <f>+D103-D105</f>
        <v>1000</v>
      </c>
    </row>
    <row r="111" spans="2:4" ht="15.75" thickBot="1" x14ac:dyDescent="0.3">
      <c r="D111" t="str">
        <f>+D102</f>
        <v>gen 2017</v>
      </c>
    </row>
    <row r="112" spans="2:4" ht="16.5" thickTop="1" thickBot="1" x14ac:dyDescent="0.3">
      <c r="C112" t="s">
        <v>145</v>
      </c>
      <c r="D112" s="28">
        <v>500000</v>
      </c>
    </row>
    <row r="113" spans="3:4" ht="15.75" thickTop="1" x14ac:dyDescent="0.25"/>
    <row r="114" spans="3:4" x14ac:dyDescent="0.25">
      <c r="C114" t="s">
        <v>146</v>
      </c>
      <c r="D114" s="24">
        <f>+D112</f>
        <v>500000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80"/>
  <sheetViews>
    <sheetView showGridLines="0" workbookViewId="0">
      <pane xSplit="2" ySplit="6" topLeftCell="C61" activePane="bottomRight" state="frozen"/>
      <selection pane="topRight" activeCell="B1" sqref="B1"/>
      <selection pane="bottomLeft" activeCell="A3" sqref="A3"/>
      <selection pane="bottomRight" activeCell="D59" sqref="D59"/>
    </sheetView>
  </sheetViews>
  <sheetFormatPr defaultColWidth="9.28515625" defaultRowHeight="12" x14ac:dyDescent="0.2"/>
  <cols>
    <col min="1" max="1" width="10.7109375" style="16" customWidth="1"/>
    <col min="2" max="2" width="55.7109375" style="1" bestFit="1" customWidth="1"/>
    <col min="3" max="4" width="16.7109375" style="1" customWidth="1"/>
    <col min="5" max="16384" width="9.28515625" style="1"/>
  </cols>
  <sheetData>
    <row r="1" spans="2:4" s="16" customFormat="1" ht="11.65" customHeight="1" x14ac:dyDescent="0.2"/>
    <row r="2" spans="2:4" s="16" customFormat="1" ht="11.65" customHeight="1" x14ac:dyDescent="0.2"/>
    <row r="3" spans="2:4" s="16" customFormat="1" ht="11.65" customHeight="1" x14ac:dyDescent="0.2"/>
    <row r="4" spans="2:4" s="16" customFormat="1" x14ac:dyDescent="0.2"/>
    <row r="5" spans="2:4" s="16" customFormat="1" x14ac:dyDescent="0.2"/>
    <row r="6" spans="2:4" x14ac:dyDescent="0.2">
      <c r="B6" s="17" t="s">
        <v>53</v>
      </c>
      <c r="C6" s="18">
        <v>42735</v>
      </c>
      <c r="D6" s="18">
        <v>42766</v>
      </c>
    </row>
    <row r="7" spans="2:4" x14ac:dyDescent="0.2">
      <c r="B7" s="17" t="s">
        <v>0</v>
      </c>
      <c r="C7" s="2"/>
      <c r="D7" s="2"/>
    </row>
    <row r="8" spans="2:4" x14ac:dyDescent="0.2">
      <c r="B8" s="2"/>
      <c r="C8" s="2"/>
      <c r="D8" s="2"/>
    </row>
    <row r="9" spans="2:4" x14ac:dyDescent="0.2">
      <c r="B9" s="17" t="s">
        <v>1</v>
      </c>
      <c r="C9" s="23">
        <v>0</v>
      </c>
      <c r="D9" s="23">
        <f>+IF('Flussi Cassa'!D31&gt;0,'Flussi Cassa'!D31,0)</f>
        <v>0</v>
      </c>
    </row>
    <row r="10" spans="2:4" x14ac:dyDescent="0.2">
      <c r="B10" s="2"/>
      <c r="C10" s="2"/>
      <c r="D10" s="2"/>
    </row>
    <row r="12" spans="2:4" x14ac:dyDescent="0.2">
      <c r="B12" s="17" t="s">
        <v>2</v>
      </c>
      <c r="C12" s="23">
        <f>SUM(C13:C17)</f>
        <v>0</v>
      </c>
      <c r="D12" s="31">
        <f>SUM(D13:D17)</f>
        <v>0</v>
      </c>
    </row>
    <row r="13" spans="2:4" x14ac:dyDescent="0.2">
      <c r="B13" s="20" t="s">
        <v>3</v>
      </c>
      <c r="C13" s="24">
        <v>0</v>
      </c>
      <c r="D13" s="30">
        <f>+C13+'Variazioni Patrimoniali'!C9</f>
        <v>0</v>
      </c>
    </row>
    <row r="14" spans="2:4" x14ac:dyDescent="0.2">
      <c r="B14" s="20" t="s">
        <v>4</v>
      </c>
      <c r="C14" s="24">
        <v>0</v>
      </c>
      <c r="D14" s="24">
        <f t="shared" ref="D14:D17" si="0">+C14</f>
        <v>0</v>
      </c>
    </row>
    <row r="15" spans="2:4" x14ac:dyDescent="0.2">
      <c r="B15" s="20" t="s">
        <v>5</v>
      </c>
      <c r="C15" s="24">
        <v>0</v>
      </c>
      <c r="D15" s="24">
        <f t="shared" si="0"/>
        <v>0</v>
      </c>
    </row>
    <row r="16" spans="2:4" ht="16.5" customHeight="1" x14ac:dyDescent="0.2">
      <c r="B16" s="20" t="s">
        <v>6</v>
      </c>
      <c r="C16" s="24">
        <v>0</v>
      </c>
      <c r="D16" s="30">
        <f>+C16+'Variazioni Patrimoniali'!C10</f>
        <v>0</v>
      </c>
    </row>
    <row r="17" spans="2:4" x14ac:dyDescent="0.2">
      <c r="B17" s="20" t="s">
        <v>7</v>
      </c>
      <c r="C17" s="24">
        <v>0</v>
      </c>
      <c r="D17" s="24">
        <f t="shared" si="0"/>
        <v>0</v>
      </c>
    </row>
    <row r="19" spans="2:4" x14ac:dyDescent="0.2">
      <c r="B19" s="17" t="s">
        <v>8</v>
      </c>
      <c r="C19" s="23">
        <f>SUM(C20:C21)</f>
        <v>0</v>
      </c>
      <c r="D19" s="31">
        <f>SUM(D20:D21)</f>
        <v>0</v>
      </c>
    </row>
    <row r="20" spans="2:4" x14ac:dyDescent="0.2">
      <c r="B20" s="20" t="s">
        <v>9</v>
      </c>
      <c r="C20" s="24">
        <v>0</v>
      </c>
      <c r="D20" s="30">
        <f>C20+'Variazioni Patrimoniali'!C22</f>
        <v>0</v>
      </c>
    </row>
    <row r="21" spans="2:4" x14ac:dyDescent="0.2">
      <c r="B21" s="20" t="s">
        <v>10</v>
      </c>
      <c r="C21" s="24">
        <v>0</v>
      </c>
      <c r="D21" s="30">
        <f>+C21+'Variazioni Patrimoniali'!C21</f>
        <v>0</v>
      </c>
    </row>
    <row r="22" spans="2:4" x14ac:dyDescent="0.2">
      <c r="B22" s="3"/>
      <c r="C22" s="3"/>
      <c r="D22" s="3"/>
    </row>
    <row r="23" spans="2:4" x14ac:dyDescent="0.2">
      <c r="B23" s="3"/>
      <c r="C23" s="3"/>
      <c r="D23" s="3"/>
    </row>
    <row r="24" spans="2:4" x14ac:dyDescent="0.2">
      <c r="B24" s="17" t="s">
        <v>11</v>
      </c>
      <c r="C24" s="23">
        <f>+C25-C27+C28-C31</f>
        <v>0</v>
      </c>
      <c r="D24" s="23">
        <f>+D25-D27+D28-D31</f>
        <v>0</v>
      </c>
    </row>
    <row r="25" spans="2:4" x14ac:dyDescent="0.2">
      <c r="B25" s="17" t="s">
        <v>12</v>
      </c>
      <c r="C25" s="23">
        <f>+C26</f>
        <v>0</v>
      </c>
      <c r="D25" s="23">
        <f>+D26</f>
        <v>0</v>
      </c>
    </row>
    <row r="26" spans="2:4" x14ac:dyDescent="0.2">
      <c r="B26" s="20" t="s">
        <v>13</v>
      </c>
      <c r="C26" s="24">
        <v>0</v>
      </c>
      <c r="D26" s="24">
        <f>+C26+'Variazioni Patrimoniali'!C12</f>
        <v>0</v>
      </c>
    </row>
    <row r="27" spans="2:4" x14ac:dyDescent="0.2">
      <c r="B27" s="17" t="s">
        <v>14</v>
      </c>
      <c r="C27" s="23">
        <v>0</v>
      </c>
      <c r="D27" s="23">
        <f>+C27+'Variazioni Patrimoniali'!C23</f>
        <v>0</v>
      </c>
    </row>
    <row r="28" spans="2:4" x14ac:dyDescent="0.2">
      <c r="B28" s="17" t="s">
        <v>15</v>
      </c>
      <c r="C28" s="23">
        <f>+C29+C30</f>
        <v>0</v>
      </c>
      <c r="D28" s="23">
        <f>+D29+D30</f>
        <v>0</v>
      </c>
    </row>
    <row r="29" spans="2:4" x14ac:dyDescent="0.2">
      <c r="B29" s="20" t="s">
        <v>16</v>
      </c>
      <c r="C29" s="24">
        <v>0</v>
      </c>
      <c r="D29" s="24">
        <f>+C29+'Variazioni Patrimoniali'!C13</f>
        <v>0</v>
      </c>
    </row>
    <row r="30" spans="2:4" x14ac:dyDescent="0.2">
      <c r="B30" s="20" t="s">
        <v>17</v>
      </c>
      <c r="C30" s="24">
        <v>0</v>
      </c>
      <c r="D30" s="24">
        <f t="shared" ref="D30" si="1">+C30</f>
        <v>0</v>
      </c>
    </row>
    <row r="31" spans="2:4" x14ac:dyDescent="0.2">
      <c r="B31" s="17" t="s">
        <v>18</v>
      </c>
      <c r="C31" s="23">
        <v>0</v>
      </c>
      <c r="D31" s="23">
        <f>+C31+'Variazioni Patrimoniali'!C24</f>
        <v>0</v>
      </c>
    </row>
    <row r="32" spans="2:4" x14ac:dyDescent="0.2">
      <c r="B32" s="3"/>
      <c r="C32" s="3"/>
      <c r="D32" s="3"/>
    </row>
    <row r="33" spans="2:4" x14ac:dyDescent="0.2">
      <c r="B33" s="17" t="s">
        <v>19</v>
      </c>
      <c r="C33" s="23">
        <f>+C34-C38</f>
        <v>0</v>
      </c>
      <c r="D33" s="23">
        <f>+D34-D38</f>
        <v>0</v>
      </c>
    </row>
    <row r="34" spans="2:4" x14ac:dyDescent="0.2">
      <c r="B34" s="17" t="s">
        <v>20</v>
      </c>
      <c r="C34" s="23">
        <f>+SUM(C35:C37)</f>
        <v>0</v>
      </c>
      <c r="D34" s="23">
        <f>+SUM(D35:D37)</f>
        <v>0</v>
      </c>
    </row>
    <row r="35" spans="2:4" x14ac:dyDescent="0.2">
      <c r="B35" s="20" t="s">
        <v>21</v>
      </c>
      <c r="C35" s="24">
        <v>0</v>
      </c>
      <c r="D35" s="24">
        <f t="shared" ref="D35:D38" si="2">+C35</f>
        <v>0</v>
      </c>
    </row>
    <row r="36" spans="2:4" x14ac:dyDescent="0.2">
      <c r="B36" s="20" t="s">
        <v>22</v>
      </c>
      <c r="C36" s="24">
        <v>0</v>
      </c>
      <c r="D36" s="24">
        <f t="shared" si="2"/>
        <v>0</v>
      </c>
    </row>
    <row r="37" spans="2:4" x14ac:dyDescent="0.2">
      <c r="B37" s="20" t="s">
        <v>23</v>
      </c>
      <c r="C37" s="24">
        <v>0</v>
      </c>
      <c r="D37" s="24">
        <f t="shared" si="2"/>
        <v>0</v>
      </c>
    </row>
    <row r="38" spans="2:4" x14ac:dyDescent="0.2">
      <c r="B38" s="17" t="s">
        <v>24</v>
      </c>
      <c r="C38" s="23">
        <v>0</v>
      </c>
      <c r="D38" s="23">
        <f t="shared" si="2"/>
        <v>0</v>
      </c>
    </row>
    <row r="41" spans="2:4" x14ac:dyDescent="0.2">
      <c r="B41" s="17" t="s">
        <v>25</v>
      </c>
      <c r="C41" s="23">
        <f>+C33+C24+C19+C12+C9</f>
        <v>0</v>
      </c>
      <c r="D41" s="23">
        <f>+D33+D24+D19+D12+D9</f>
        <v>0</v>
      </c>
    </row>
    <row r="42" spans="2:4" x14ac:dyDescent="0.2">
      <c r="C42" s="23"/>
      <c r="D42" s="23"/>
    </row>
    <row r="43" spans="2:4" x14ac:dyDescent="0.2">
      <c r="B43" s="17" t="s">
        <v>26</v>
      </c>
      <c r="C43" s="24">
        <v>0</v>
      </c>
      <c r="D43" s="24">
        <f>+C43</f>
        <v>0</v>
      </c>
    </row>
    <row r="45" spans="2:4" x14ac:dyDescent="0.2">
      <c r="B45" s="17" t="s">
        <v>27</v>
      </c>
      <c r="C45" s="23">
        <f>+C46</f>
        <v>0</v>
      </c>
      <c r="D45" s="23">
        <f>+D46</f>
        <v>0</v>
      </c>
    </row>
    <row r="46" spans="2:4" x14ac:dyDescent="0.2">
      <c r="B46" s="20" t="s">
        <v>28</v>
      </c>
      <c r="C46" s="24">
        <v>0</v>
      </c>
      <c r="D46" s="24">
        <f>+IF('Flussi Cassa'!D31&lt;0,-'Flussi Cassa'!D31,0)</f>
        <v>0</v>
      </c>
    </row>
    <row r="47" spans="2:4" x14ac:dyDescent="0.2">
      <c r="B47" s="3"/>
      <c r="C47" s="3"/>
      <c r="D47" s="3"/>
    </row>
    <row r="48" spans="2:4" x14ac:dyDescent="0.2">
      <c r="B48" s="17" t="s">
        <v>29</v>
      </c>
      <c r="C48" s="23">
        <f>+C49+SUM(C52:C57)</f>
        <v>0</v>
      </c>
      <c r="D48" s="31">
        <f>+D49+SUM(D52:D57)</f>
        <v>0</v>
      </c>
    </row>
    <row r="49" spans="2:4" x14ac:dyDescent="0.2">
      <c r="B49" s="20" t="s">
        <v>30</v>
      </c>
      <c r="C49" s="23">
        <f>+C50+C51</f>
        <v>0</v>
      </c>
      <c r="D49" s="23">
        <f>+D50+D51</f>
        <v>0</v>
      </c>
    </row>
    <row r="50" spans="2:4" x14ac:dyDescent="0.2">
      <c r="B50" s="20" t="s">
        <v>31</v>
      </c>
      <c r="C50" s="24">
        <v>0</v>
      </c>
      <c r="D50" s="24">
        <f>+C50+'Variazioni Patrimoniali'!C11</f>
        <v>0</v>
      </c>
    </row>
    <row r="51" spans="2:4" x14ac:dyDescent="0.2">
      <c r="B51" s="20" t="s">
        <v>32</v>
      </c>
      <c r="C51" s="24">
        <v>0</v>
      </c>
      <c r="D51" s="24">
        <f>+C51+'Variazioni Patrimoniali'!C14</f>
        <v>0</v>
      </c>
    </row>
    <row r="52" spans="2:4" x14ac:dyDescent="0.2">
      <c r="B52" s="20" t="s">
        <v>33</v>
      </c>
      <c r="C52" s="24">
        <v>0</v>
      </c>
      <c r="D52" s="24">
        <f>+C52+'Variazioni Patrimoniali'!C15</f>
        <v>0</v>
      </c>
    </row>
    <row r="53" spans="2:4" x14ac:dyDescent="0.2">
      <c r="B53" s="20" t="s">
        <v>34</v>
      </c>
      <c r="C53" s="24">
        <v>0</v>
      </c>
      <c r="D53" s="24">
        <f>+C53+'Variazioni Patrimoniali'!C17</f>
        <v>0</v>
      </c>
    </row>
    <row r="54" spans="2:4" x14ac:dyDescent="0.2">
      <c r="B54" s="20" t="s">
        <v>35</v>
      </c>
      <c r="C54" s="24">
        <v>0</v>
      </c>
      <c r="D54" s="30">
        <f>+C54+'Variazioni Patrimoniali'!C8</f>
        <v>0</v>
      </c>
    </row>
    <row r="55" spans="2:4" x14ac:dyDescent="0.2">
      <c r="B55" s="20" t="s">
        <v>36</v>
      </c>
      <c r="C55" s="24">
        <v>0</v>
      </c>
      <c r="D55" s="24">
        <f>+C55+'Variazioni Patrimoniali'!C19</f>
        <v>0</v>
      </c>
    </row>
    <row r="56" spans="2:4" x14ac:dyDescent="0.2">
      <c r="B56" s="20" t="s">
        <v>37</v>
      </c>
      <c r="C56" s="24">
        <v>0</v>
      </c>
      <c r="D56" s="24">
        <f t="shared" ref="D56" si="3">+C56</f>
        <v>0</v>
      </c>
    </row>
    <row r="57" spans="2:4" x14ac:dyDescent="0.2">
      <c r="B57" s="2"/>
      <c r="C57" s="5"/>
      <c r="D57" s="5"/>
    </row>
    <row r="58" spans="2:4" x14ac:dyDescent="0.2">
      <c r="B58" s="17" t="s">
        <v>38</v>
      </c>
      <c r="C58" s="23">
        <f>+SUM(C59:C61)</f>
        <v>0</v>
      </c>
      <c r="D58" s="23">
        <f>+SUM(D59:D61)</f>
        <v>0</v>
      </c>
    </row>
    <row r="59" spans="2:4" x14ac:dyDescent="0.2">
      <c r="B59" s="20" t="s">
        <v>39</v>
      </c>
      <c r="C59" s="24">
        <v>0</v>
      </c>
      <c r="D59" s="24">
        <f>+C59+'Variazioni Patrimoniali'!C18</f>
        <v>0</v>
      </c>
    </row>
    <row r="60" spans="2:4" x14ac:dyDescent="0.2">
      <c r="B60" s="20" t="s">
        <v>40</v>
      </c>
      <c r="C60" s="24">
        <v>0</v>
      </c>
      <c r="D60" s="24">
        <f>+C60+'Variazioni Patrimoniali'!C16</f>
        <v>0</v>
      </c>
    </row>
    <row r="61" spans="2:4" x14ac:dyDescent="0.2">
      <c r="B61" s="20" t="s">
        <v>41</v>
      </c>
      <c r="C61" s="24">
        <v>0</v>
      </c>
      <c r="D61" s="24">
        <f>+C61</f>
        <v>0</v>
      </c>
    </row>
    <row r="62" spans="2:4" x14ac:dyDescent="0.2">
      <c r="B62" s="3"/>
      <c r="C62" s="3"/>
      <c r="D62" s="3"/>
    </row>
    <row r="63" spans="2:4" x14ac:dyDescent="0.2">
      <c r="B63" s="17" t="s">
        <v>42</v>
      </c>
      <c r="C63" s="23">
        <f>+C64+C65+C66+C70+C71</f>
        <v>0</v>
      </c>
      <c r="D63" s="23">
        <f>+D64+D65+D66+D70+D71</f>
        <v>0</v>
      </c>
    </row>
    <row r="64" spans="2:4" x14ac:dyDescent="0.2">
      <c r="B64" s="17" t="s">
        <v>43</v>
      </c>
      <c r="C64" s="23">
        <v>0</v>
      </c>
      <c r="D64" s="23">
        <f>+C64+'Variazioni Patrimoniali'!C20</f>
        <v>0</v>
      </c>
    </row>
    <row r="65" spans="2:4" x14ac:dyDescent="0.2">
      <c r="B65" s="17" t="s">
        <v>44</v>
      </c>
      <c r="C65" s="23">
        <v>0</v>
      </c>
      <c r="D65" s="23">
        <f>+C65</f>
        <v>0</v>
      </c>
    </row>
    <row r="66" spans="2:4" x14ac:dyDescent="0.2">
      <c r="B66" s="17" t="s">
        <v>45</v>
      </c>
      <c r="C66" s="23">
        <f>+SUM(C67:C69)</f>
        <v>0</v>
      </c>
      <c r="D66" s="23">
        <f>+SUM(D67:D69)</f>
        <v>0</v>
      </c>
    </row>
    <row r="67" spans="2:4" x14ac:dyDescent="0.2">
      <c r="B67" s="20" t="s">
        <v>46</v>
      </c>
      <c r="C67" s="24">
        <v>0</v>
      </c>
      <c r="D67" s="24">
        <f t="shared" ref="D67:D69" si="4">+C67</f>
        <v>0</v>
      </c>
    </row>
    <row r="68" spans="2:4" x14ac:dyDescent="0.2">
      <c r="B68" s="20" t="s">
        <v>47</v>
      </c>
      <c r="C68" s="24">
        <v>0</v>
      </c>
      <c r="D68" s="24">
        <f t="shared" si="4"/>
        <v>0</v>
      </c>
    </row>
    <row r="69" spans="2:4" x14ac:dyDescent="0.2">
      <c r="B69" s="20" t="s">
        <v>48</v>
      </c>
      <c r="C69" s="24">
        <v>0</v>
      </c>
      <c r="D69" s="24">
        <f t="shared" si="4"/>
        <v>0</v>
      </c>
    </row>
    <row r="70" spans="2:4" x14ac:dyDescent="0.2">
      <c r="B70" s="17" t="s">
        <v>49</v>
      </c>
      <c r="C70" s="23">
        <v>0</v>
      </c>
      <c r="D70" s="23">
        <f>+C70+C71</f>
        <v>0</v>
      </c>
    </row>
    <row r="71" spans="2:4" x14ac:dyDescent="0.2">
      <c r="B71" s="17" t="s">
        <v>50</v>
      </c>
      <c r="C71" s="23">
        <v>0</v>
      </c>
      <c r="D71" s="23">
        <f>+CEm!C74</f>
        <v>0</v>
      </c>
    </row>
    <row r="73" spans="2:4" x14ac:dyDescent="0.2">
      <c r="B73" s="17" t="s">
        <v>51</v>
      </c>
      <c r="C73" s="23">
        <f>+C63+C58+C48+C45+C43</f>
        <v>0</v>
      </c>
      <c r="D73" s="23">
        <f>+D63+D58+D48+D45+D43</f>
        <v>0</v>
      </c>
    </row>
    <row r="77" spans="2:4" x14ac:dyDescent="0.2">
      <c r="B77" s="17" t="s">
        <v>52</v>
      </c>
      <c r="C77" s="2"/>
      <c r="D77" s="23">
        <f>+D41-D73</f>
        <v>0</v>
      </c>
    </row>
    <row r="80" spans="2:4" x14ac:dyDescent="0.2">
      <c r="B80" s="4"/>
      <c r="C80" s="4"/>
      <c r="D80" s="4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2"/>
  <sheetViews>
    <sheetView showGridLines="0" topLeftCell="A60" workbookViewId="0">
      <selection activeCell="C66" sqref="C66"/>
    </sheetView>
  </sheetViews>
  <sheetFormatPr defaultRowHeight="15" x14ac:dyDescent="0.25"/>
  <cols>
    <col min="1" max="1" width="10.7109375" style="16" customWidth="1"/>
    <col min="2" max="2" width="62.28515625" bestFit="1" customWidth="1"/>
    <col min="3" max="3" width="10" bestFit="1" customWidth="1"/>
  </cols>
  <sheetData>
    <row r="1" spans="2:3" s="16" customFormat="1" ht="11.65" customHeight="1" x14ac:dyDescent="0.2"/>
    <row r="2" spans="2:3" s="16" customFormat="1" ht="11.65" customHeight="1" x14ac:dyDescent="0.2"/>
    <row r="3" spans="2:3" s="16" customFormat="1" ht="11.65" customHeight="1" x14ac:dyDescent="0.2"/>
    <row r="4" spans="2:3" s="16" customFormat="1" ht="12" x14ac:dyDescent="0.2"/>
    <row r="5" spans="2:3" s="16" customFormat="1" ht="12" x14ac:dyDescent="0.2"/>
    <row r="6" spans="2:3" x14ac:dyDescent="0.25">
      <c r="B6" s="17" t="s">
        <v>109</v>
      </c>
      <c r="C6" s="19" t="s">
        <v>108</v>
      </c>
    </row>
    <row r="7" spans="2:3" x14ac:dyDescent="0.25">
      <c r="B7" s="20" t="s">
        <v>54</v>
      </c>
      <c r="C7" s="7"/>
    </row>
    <row r="8" spans="2:3" x14ac:dyDescent="0.25">
      <c r="B8" s="20" t="s">
        <v>55</v>
      </c>
      <c r="C8" s="24"/>
    </row>
    <row r="9" spans="2:3" x14ac:dyDescent="0.25">
      <c r="B9" s="20" t="s">
        <v>56</v>
      </c>
      <c r="C9" s="24"/>
    </row>
    <row r="10" spans="2:3" x14ac:dyDescent="0.25">
      <c r="B10" s="17" t="s">
        <v>57</v>
      </c>
      <c r="C10" s="23">
        <f>+C8+C9-C7</f>
        <v>0</v>
      </c>
    </row>
    <row r="11" spans="2:3" x14ac:dyDescent="0.25">
      <c r="B11" s="9"/>
      <c r="C11" s="7"/>
    </row>
    <row r="12" spans="2:3" x14ac:dyDescent="0.25">
      <c r="B12" s="20" t="s">
        <v>58</v>
      </c>
      <c r="C12" s="7"/>
    </row>
    <row r="13" spans="2:3" x14ac:dyDescent="0.25">
      <c r="B13" s="20" t="s">
        <v>59</v>
      </c>
      <c r="C13" s="24"/>
    </row>
    <row r="14" spans="2:3" x14ac:dyDescent="0.25">
      <c r="B14" s="20" t="s">
        <v>60</v>
      </c>
      <c r="C14" s="24"/>
    </row>
    <row r="15" spans="2:3" x14ac:dyDescent="0.25">
      <c r="B15" s="17" t="s">
        <v>61</v>
      </c>
      <c r="C15" s="23">
        <f>+C13+C12-C14</f>
        <v>0</v>
      </c>
    </row>
    <row r="16" spans="2:3" x14ac:dyDescent="0.25">
      <c r="B16" s="9"/>
      <c r="C16" s="7"/>
    </row>
    <row r="17" spans="2:3" x14ac:dyDescent="0.25">
      <c r="B17" s="17" t="s">
        <v>62</v>
      </c>
      <c r="C17" s="23">
        <f>+C10-C15</f>
        <v>0</v>
      </c>
    </row>
    <row r="18" spans="2:3" x14ac:dyDescent="0.25">
      <c r="B18" s="9"/>
      <c r="C18" s="7"/>
    </row>
    <row r="19" spans="2:3" x14ac:dyDescent="0.25">
      <c r="B19" s="20" t="s">
        <v>63</v>
      </c>
      <c r="C19" s="7"/>
    </row>
    <row r="20" spans="2:3" x14ac:dyDescent="0.25">
      <c r="B20" s="20" t="s">
        <v>64</v>
      </c>
      <c r="C20" s="7"/>
    </row>
    <row r="21" spans="2:3" x14ac:dyDescent="0.25">
      <c r="B21" s="20" t="s">
        <v>65</v>
      </c>
      <c r="C21" s="7"/>
    </row>
    <row r="22" spans="2:3" x14ac:dyDescent="0.25">
      <c r="B22" s="17" t="s">
        <v>66</v>
      </c>
      <c r="C22" s="23">
        <f>SUM(C19:C21)</f>
        <v>0</v>
      </c>
    </row>
    <row r="23" spans="2:3" x14ac:dyDescent="0.25">
      <c r="B23" s="9"/>
      <c r="C23" s="7"/>
    </row>
    <row r="24" spans="2:3" x14ac:dyDescent="0.25">
      <c r="B24" s="20" t="s">
        <v>67</v>
      </c>
      <c r="C24" s="7"/>
    </row>
    <row r="25" spans="2:3" x14ac:dyDescent="0.25">
      <c r="B25" s="20" t="s">
        <v>68</v>
      </c>
      <c r="C25" s="11"/>
    </row>
    <row r="26" spans="2:3" x14ac:dyDescent="0.25">
      <c r="B26" s="20" t="s">
        <v>69</v>
      </c>
      <c r="C26" s="11"/>
    </row>
    <row r="27" spans="2:3" x14ac:dyDescent="0.25">
      <c r="B27" s="20" t="s">
        <v>70</v>
      </c>
      <c r="C27" s="11"/>
    </row>
    <row r="28" spans="2:3" x14ac:dyDescent="0.25">
      <c r="B28" s="20" t="s">
        <v>71</v>
      </c>
      <c r="C28" s="11"/>
    </row>
    <row r="29" spans="2:3" x14ac:dyDescent="0.25">
      <c r="B29" s="20" t="s">
        <v>72</v>
      </c>
      <c r="C29" s="11"/>
    </row>
    <row r="30" spans="2:3" x14ac:dyDescent="0.25">
      <c r="B30" s="20" t="s">
        <v>73</v>
      </c>
      <c r="C30" s="11"/>
    </row>
    <row r="31" spans="2:3" x14ac:dyDescent="0.25">
      <c r="B31" s="20" t="s">
        <v>74</v>
      </c>
      <c r="C31" s="11"/>
    </row>
    <row r="32" spans="2:3" x14ac:dyDescent="0.25">
      <c r="B32" s="20" t="s">
        <v>68</v>
      </c>
      <c r="C32" s="11"/>
    </row>
    <row r="33" spans="2:3" x14ac:dyDescent="0.25">
      <c r="B33" s="20" t="s">
        <v>75</v>
      </c>
      <c r="C33" s="11"/>
    </row>
    <row r="34" spans="2:3" x14ac:dyDescent="0.25">
      <c r="B34" s="20" t="s">
        <v>76</v>
      </c>
      <c r="C34" s="11"/>
    </row>
    <row r="35" spans="2:3" x14ac:dyDescent="0.25">
      <c r="B35" s="20" t="s">
        <v>77</v>
      </c>
      <c r="C35" s="11"/>
    </row>
    <row r="36" spans="2:3" x14ac:dyDescent="0.25">
      <c r="B36" s="20" t="s">
        <v>78</v>
      </c>
      <c r="C36" s="11"/>
    </row>
    <row r="37" spans="2:3" x14ac:dyDescent="0.25">
      <c r="B37" s="20" t="s">
        <v>79</v>
      </c>
      <c r="C37" s="11"/>
    </row>
    <row r="38" spans="2:3" x14ac:dyDescent="0.25">
      <c r="B38" s="20" t="s">
        <v>80</v>
      </c>
      <c r="C38" s="11"/>
    </row>
    <row r="39" spans="2:3" x14ac:dyDescent="0.25">
      <c r="B39" s="20" t="s">
        <v>81</v>
      </c>
      <c r="C39" s="11"/>
    </row>
    <row r="40" spans="2:3" x14ac:dyDescent="0.25">
      <c r="B40" s="20" t="s">
        <v>82</v>
      </c>
      <c r="C40" s="11"/>
    </row>
    <row r="41" spans="2:3" x14ac:dyDescent="0.25">
      <c r="B41" s="20" t="s">
        <v>83</v>
      </c>
      <c r="C41" s="11"/>
    </row>
    <row r="42" spans="2:3" x14ac:dyDescent="0.25">
      <c r="B42" s="20" t="s">
        <v>84</v>
      </c>
      <c r="C42" s="11"/>
    </row>
    <row r="43" spans="2:3" x14ac:dyDescent="0.25">
      <c r="B43" s="20" t="s">
        <v>85</v>
      </c>
      <c r="C43" s="11"/>
    </row>
    <row r="44" spans="2:3" x14ac:dyDescent="0.25">
      <c r="B44" s="17" t="s">
        <v>86</v>
      </c>
      <c r="C44" s="23">
        <f>SUM(C24:C43)</f>
        <v>0</v>
      </c>
    </row>
    <row r="45" spans="2:3" x14ac:dyDescent="0.25">
      <c r="B45" s="9"/>
      <c r="C45" s="7"/>
    </row>
    <row r="46" spans="2:3" x14ac:dyDescent="0.25">
      <c r="B46" s="20" t="s">
        <v>87</v>
      </c>
      <c r="C46" s="7"/>
    </row>
    <row r="47" spans="2:3" x14ac:dyDescent="0.25">
      <c r="B47" s="20" t="s">
        <v>88</v>
      </c>
      <c r="C47" s="7"/>
    </row>
    <row r="48" spans="2:3" x14ac:dyDescent="0.25">
      <c r="B48" s="17" t="s">
        <v>89</v>
      </c>
      <c r="C48" s="23">
        <f>+C46+C47</f>
        <v>0</v>
      </c>
    </row>
    <row r="49" spans="2:3" x14ac:dyDescent="0.25">
      <c r="B49" s="6"/>
      <c r="C49" s="8"/>
    </row>
    <row r="50" spans="2:3" x14ac:dyDescent="0.25">
      <c r="B50" s="17" t="s">
        <v>90</v>
      </c>
      <c r="C50" s="23">
        <f>+C17-C22-C44-C48</f>
        <v>0</v>
      </c>
    </row>
    <row r="51" spans="2:3" x14ac:dyDescent="0.25">
      <c r="B51" s="6"/>
      <c r="C51" s="12"/>
    </row>
    <row r="52" spans="2:3" x14ac:dyDescent="0.25">
      <c r="B52" s="20" t="s">
        <v>91</v>
      </c>
      <c r="C52" s="7"/>
    </row>
    <row r="53" spans="2:3" x14ac:dyDescent="0.25">
      <c r="B53" s="20" t="s">
        <v>92</v>
      </c>
      <c r="C53" s="7"/>
    </row>
    <row r="54" spans="2:3" x14ac:dyDescent="0.25">
      <c r="B54" s="20" t="s">
        <v>93</v>
      </c>
      <c r="C54" s="8"/>
    </row>
    <row r="55" spans="2:3" x14ac:dyDescent="0.25">
      <c r="B55" s="20" t="s">
        <v>94</v>
      </c>
      <c r="C55" s="8"/>
    </row>
    <row r="56" spans="2:3" x14ac:dyDescent="0.25">
      <c r="B56" s="17" t="s">
        <v>95</v>
      </c>
      <c r="C56" s="23">
        <f>SUM(C52:C55)</f>
        <v>0</v>
      </c>
    </row>
    <row r="57" spans="2:3" x14ac:dyDescent="0.25">
      <c r="B57" s="10"/>
      <c r="C57" s="8"/>
    </row>
    <row r="58" spans="2:3" x14ac:dyDescent="0.25">
      <c r="B58" s="17" t="s">
        <v>96</v>
      </c>
      <c r="C58" s="23">
        <f>+C50-C56</f>
        <v>0</v>
      </c>
    </row>
    <row r="59" spans="2:3" x14ac:dyDescent="0.25">
      <c r="B59" s="10"/>
      <c r="C59" s="7"/>
    </row>
    <row r="60" spans="2:3" x14ac:dyDescent="0.25">
      <c r="B60" s="6"/>
      <c r="C60" s="8"/>
    </row>
    <row r="61" spans="2:3" x14ac:dyDescent="0.25">
      <c r="B61" s="20" t="s">
        <v>97</v>
      </c>
      <c r="C61" s="14"/>
    </row>
    <row r="62" spans="2:3" x14ac:dyDescent="0.25">
      <c r="B62" s="20" t="s">
        <v>98</v>
      </c>
      <c r="C62" s="8"/>
    </row>
    <row r="63" spans="2:3" x14ac:dyDescent="0.25">
      <c r="B63" s="17" t="s">
        <v>99</v>
      </c>
      <c r="C63" s="23">
        <f>+C61+C62</f>
        <v>0</v>
      </c>
    </row>
    <row r="64" spans="2:3" x14ac:dyDescent="0.25">
      <c r="C64" s="8"/>
    </row>
    <row r="65" spans="2:3" x14ac:dyDescent="0.25">
      <c r="B65" s="20" t="s">
        <v>100</v>
      </c>
      <c r="C65" s="8"/>
    </row>
    <row r="66" spans="2:3" x14ac:dyDescent="0.25">
      <c r="B66" s="20" t="s">
        <v>101</v>
      </c>
      <c r="C66" s="14"/>
    </row>
    <row r="67" spans="2:3" x14ac:dyDescent="0.25">
      <c r="B67" s="20" t="s">
        <v>102</v>
      </c>
      <c r="C67" s="7"/>
    </row>
    <row r="68" spans="2:3" x14ac:dyDescent="0.25">
      <c r="B68" s="17" t="s">
        <v>103</v>
      </c>
      <c r="C68" s="23">
        <f>+C67-C66-C65</f>
        <v>0</v>
      </c>
    </row>
    <row r="69" spans="2:3" x14ac:dyDescent="0.25">
      <c r="B69" s="10"/>
      <c r="C69" s="7"/>
    </row>
    <row r="70" spans="2:3" x14ac:dyDescent="0.25">
      <c r="B70" s="17" t="s">
        <v>104</v>
      </c>
      <c r="C70" s="23">
        <f>+C58+C63+C68</f>
        <v>0</v>
      </c>
    </row>
    <row r="71" spans="2:3" x14ac:dyDescent="0.25">
      <c r="B71" s="6"/>
      <c r="C71" s="7"/>
    </row>
    <row r="72" spans="2:3" x14ac:dyDescent="0.25">
      <c r="B72" s="20" t="s">
        <v>105</v>
      </c>
      <c r="C72" s="7"/>
    </row>
    <row r="73" spans="2:3" x14ac:dyDescent="0.25">
      <c r="B73" s="20" t="s">
        <v>106</v>
      </c>
      <c r="C73" s="7"/>
    </row>
    <row r="74" spans="2:3" x14ac:dyDescent="0.25">
      <c r="B74" s="21" t="s">
        <v>107</v>
      </c>
      <c r="C74" s="22">
        <f>+C70-C72-C73</f>
        <v>0</v>
      </c>
    </row>
    <row r="75" spans="2:3" x14ac:dyDescent="0.25">
      <c r="B75" s="10"/>
      <c r="C75" s="8"/>
    </row>
    <row r="76" spans="2:3" x14ac:dyDescent="0.25">
      <c r="B76" s="10"/>
      <c r="C76" s="7"/>
    </row>
    <row r="77" spans="2:3" x14ac:dyDescent="0.25">
      <c r="B77" s="10"/>
      <c r="C77" s="7"/>
    </row>
    <row r="78" spans="2:3" x14ac:dyDescent="0.25">
      <c r="B78" s="10"/>
      <c r="C78" s="7"/>
    </row>
    <row r="79" spans="2:3" x14ac:dyDescent="0.25">
      <c r="B79" s="10"/>
      <c r="C79" s="7"/>
    </row>
    <row r="80" spans="2:3" x14ac:dyDescent="0.25">
      <c r="B80" s="10"/>
      <c r="C80" s="7"/>
    </row>
    <row r="81" spans="2:3" x14ac:dyDescent="0.25">
      <c r="B81" s="10"/>
      <c r="C81" s="8"/>
    </row>
    <row r="82" spans="2:3" x14ac:dyDescent="0.25">
      <c r="B82" s="10"/>
      <c r="C82" s="7"/>
    </row>
    <row r="83" spans="2:3" x14ac:dyDescent="0.25">
      <c r="B83" s="10"/>
      <c r="C83" s="7"/>
    </row>
    <row r="84" spans="2:3" x14ac:dyDescent="0.25">
      <c r="B84" s="10"/>
      <c r="C84" s="7"/>
    </row>
    <row r="85" spans="2:3" x14ac:dyDescent="0.25">
      <c r="B85" s="10"/>
      <c r="C85" s="7"/>
    </row>
    <row r="86" spans="2:3" x14ac:dyDescent="0.25">
      <c r="B86" s="10"/>
      <c r="C86" s="7"/>
    </row>
    <row r="87" spans="2:3" x14ac:dyDescent="0.25">
      <c r="B87" s="10"/>
      <c r="C87" s="7"/>
    </row>
    <row r="88" spans="2:3" x14ac:dyDescent="0.25">
      <c r="B88" s="10"/>
      <c r="C88" s="7"/>
    </row>
    <row r="89" spans="2:3" x14ac:dyDescent="0.25">
      <c r="B89" s="10"/>
      <c r="C89" s="8"/>
    </row>
    <row r="90" spans="2:3" x14ac:dyDescent="0.25">
      <c r="B90" s="10"/>
      <c r="C90" s="7"/>
    </row>
    <row r="91" spans="2:3" x14ac:dyDescent="0.25">
      <c r="B91" s="10"/>
      <c r="C91" s="7"/>
    </row>
    <row r="92" spans="2:3" x14ac:dyDescent="0.25">
      <c r="B92" s="10"/>
      <c r="C92" s="7"/>
    </row>
    <row r="93" spans="2:3" x14ac:dyDescent="0.25">
      <c r="B93" s="10"/>
      <c r="C93" s="7"/>
    </row>
    <row r="94" spans="2:3" x14ac:dyDescent="0.25">
      <c r="B94" s="10"/>
      <c r="C94" s="7"/>
    </row>
    <row r="95" spans="2:3" x14ac:dyDescent="0.25">
      <c r="B95" s="10"/>
      <c r="C95" s="7"/>
    </row>
    <row r="96" spans="2:3" x14ac:dyDescent="0.25">
      <c r="B96" s="10"/>
      <c r="C96" s="7"/>
    </row>
    <row r="97" spans="2:3" x14ac:dyDescent="0.25">
      <c r="B97" s="6"/>
      <c r="C97" s="8"/>
    </row>
    <row r="98" spans="2:3" x14ac:dyDescent="0.25">
      <c r="B98" s="10"/>
      <c r="C98" s="14"/>
    </row>
    <row r="99" spans="2:3" x14ac:dyDescent="0.25">
      <c r="B99" s="6"/>
      <c r="C99" s="8"/>
    </row>
    <row r="100" spans="2:3" x14ac:dyDescent="0.25">
      <c r="B100" s="10"/>
      <c r="C100" s="7"/>
    </row>
    <row r="101" spans="2:3" x14ac:dyDescent="0.25">
      <c r="B101" s="15"/>
      <c r="C101" s="7"/>
    </row>
    <row r="102" spans="2:3" x14ac:dyDescent="0.25">
      <c r="B102" s="10"/>
      <c r="C102" s="14"/>
    </row>
    <row r="103" spans="2:3" x14ac:dyDescent="0.25">
      <c r="B103" s="6"/>
      <c r="C103" s="8"/>
    </row>
    <row r="104" spans="2:3" x14ac:dyDescent="0.25">
      <c r="B104" s="10"/>
      <c r="C104" s="7"/>
    </row>
    <row r="105" spans="2:3" x14ac:dyDescent="0.25">
      <c r="B105" s="10"/>
      <c r="C105" s="7"/>
    </row>
    <row r="106" spans="2:3" x14ac:dyDescent="0.25">
      <c r="B106" s="10"/>
      <c r="C106" s="7"/>
    </row>
    <row r="107" spans="2:3" x14ac:dyDescent="0.25">
      <c r="B107" s="10"/>
      <c r="C107" s="14"/>
    </row>
    <row r="108" spans="2:3" x14ac:dyDescent="0.25">
      <c r="B108" s="6"/>
      <c r="C108" s="8"/>
    </row>
    <row r="109" spans="2:3" x14ac:dyDescent="0.25">
      <c r="B109" s="6"/>
      <c r="C109" s="13"/>
    </row>
    <row r="110" spans="2:3" x14ac:dyDescent="0.25">
      <c r="B110" s="10"/>
      <c r="C110" s="7"/>
    </row>
    <row r="111" spans="2:3" x14ac:dyDescent="0.25">
      <c r="B111" s="10"/>
      <c r="C111" s="7"/>
    </row>
    <row r="112" spans="2:3" x14ac:dyDescent="0.25">
      <c r="B112" s="6"/>
      <c r="C112" s="8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showGridLines="0" workbookViewId="0">
      <selection activeCell="C8" sqref="C8"/>
    </sheetView>
  </sheetViews>
  <sheetFormatPr defaultRowHeight="15" x14ac:dyDescent="0.25"/>
  <cols>
    <col min="1" max="1" width="10.7109375" style="16" customWidth="1"/>
    <col min="2" max="2" width="21.5703125" bestFit="1" customWidth="1"/>
    <col min="3" max="3" width="21.5703125" customWidth="1"/>
    <col min="4" max="4" width="13.140625" bestFit="1" customWidth="1"/>
  </cols>
  <sheetData>
    <row r="1" spans="2:4" s="16" customFormat="1" ht="11.65" customHeight="1" x14ac:dyDescent="0.2"/>
    <row r="2" spans="2:4" s="16" customFormat="1" ht="11.65" customHeight="1" x14ac:dyDescent="0.2"/>
    <row r="3" spans="2:4" s="16" customFormat="1" ht="11.65" customHeight="1" x14ac:dyDescent="0.2"/>
    <row r="4" spans="2:4" s="16" customFormat="1" ht="12" x14ac:dyDescent="0.2"/>
    <row r="5" spans="2:4" s="16" customFormat="1" ht="12" x14ac:dyDescent="0.2"/>
    <row r="6" spans="2:4" x14ac:dyDescent="0.25">
      <c r="B6" s="17" t="s">
        <v>110</v>
      </c>
      <c r="C6" s="19">
        <f>+D6-1</f>
        <v>42735</v>
      </c>
      <c r="D6" s="19" t="str">
        <f>+CEm!C6</f>
        <v>gen 2017</v>
      </c>
    </row>
    <row r="7" spans="2:4" x14ac:dyDescent="0.25">
      <c r="B7" t="s">
        <v>117</v>
      </c>
      <c r="D7" s="26"/>
    </row>
    <row r="8" spans="2:4" x14ac:dyDescent="0.25">
      <c r="B8" t="s">
        <v>139</v>
      </c>
      <c r="D8" s="26"/>
    </row>
    <row r="9" spans="2:4" x14ac:dyDescent="0.25">
      <c r="B9" t="s">
        <v>160</v>
      </c>
      <c r="D9" s="26"/>
    </row>
    <row r="10" spans="2:4" x14ac:dyDescent="0.25">
      <c r="D10" s="26"/>
    </row>
    <row r="11" spans="2:4" x14ac:dyDescent="0.25">
      <c r="D11" s="26"/>
    </row>
    <row r="12" spans="2:4" x14ac:dyDescent="0.25">
      <c r="D12" s="26"/>
    </row>
    <row r="13" spans="2:4" x14ac:dyDescent="0.25">
      <c r="D13" s="26"/>
    </row>
    <row r="14" spans="2:4" x14ac:dyDescent="0.25">
      <c r="D14" s="26"/>
    </row>
    <row r="15" spans="2:4" x14ac:dyDescent="0.25">
      <c r="B15" s="17" t="s">
        <v>111</v>
      </c>
      <c r="C15" s="17"/>
      <c r="D15" s="27">
        <f>SUM(D7:D14)</f>
        <v>0</v>
      </c>
    </row>
    <row r="17" spans="2:4" x14ac:dyDescent="0.25">
      <c r="B17" t="s">
        <v>122</v>
      </c>
      <c r="D17" s="26"/>
    </row>
    <row r="18" spans="2:4" x14ac:dyDescent="0.25">
      <c r="B18" t="s">
        <v>149</v>
      </c>
      <c r="D18" s="26"/>
    </row>
    <row r="19" spans="2:4" x14ac:dyDescent="0.25">
      <c r="B19" t="s">
        <v>151</v>
      </c>
      <c r="D19" s="26"/>
    </row>
    <row r="20" spans="2:4" x14ac:dyDescent="0.25">
      <c r="B20" t="s">
        <v>154</v>
      </c>
      <c r="D20" s="26"/>
    </row>
    <row r="21" spans="2:4" x14ac:dyDescent="0.25">
      <c r="B21" t="s">
        <v>155</v>
      </c>
      <c r="D21" s="26"/>
    </row>
    <row r="22" spans="2:4" x14ac:dyDescent="0.25">
      <c r="B22" t="s">
        <v>158</v>
      </c>
      <c r="D22" s="26"/>
    </row>
    <row r="23" spans="2:4" x14ac:dyDescent="0.25">
      <c r="B23" t="s">
        <v>143</v>
      </c>
      <c r="D23" s="26"/>
    </row>
    <row r="26" spans="2:4" x14ac:dyDescent="0.25">
      <c r="B26" s="17" t="s">
        <v>112</v>
      </c>
      <c r="C26" s="17"/>
      <c r="D26" s="27">
        <f>SUM(D17:D25)</f>
        <v>0</v>
      </c>
    </row>
    <row r="28" spans="2:4" x14ac:dyDescent="0.25">
      <c r="B28" s="21" t="s">
        <v>163</v>
      </c>
      <c r="C28" s="21"/>
      <c r="D28" s="22">
        <f>+D15-D26</f>
        <v>0</v>
      </c>
    </row>
    <row r="30" spans="2:4" x14ac:dyDescent="0.25">
      <c r="B30" t="s">
        <v>164</v>
      </c>
      <c r="C30" s="26">
        <f>+SPm!C9-SPm!C46</f>
        <v>0</v>
      </c>
      <c r="D30" s="26"/>
    </row>
    <row r="31" spans="2:4" x14ac:dyDescent="0.25">
      <c r="B31" t="s">
        <v>165</v>
      </c>
      <c r="D31" s="32">
        <f>+C30+D28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showGridLines="0" tabSelected="1" topLeftCell="A5" workbookViewId="0">
      <selection activeCell="E19" sqref="E19"/>
    </sheetView>
  </sheetViews>
  <sheetFormatPr defaultRowHeight="15" x14ac:dyDescent="0.25"/>
  <cols>
    <col min="1" max="1" width="10.7109375" style="16" customWidth="1"/>
    <col min="2" max="2" width="33.5703125" bestFit="1" customWidth="1"/>
    <col min="3" max="3" width="18.5703125" customWidth="1"/>
  </cols>
  <sheetData>
    <row r="1" spans="2:3" s="16" customFormat="1" ht="11.65" customHeight="1" x14ac:dyDescent="0.2"/>
    <row r="2" spans="2:3" s="16" customFormat="1" ht="11.65" customHeight="1" x14ac:dyDescent="0.2"/>
    <row r="3" spans="2:3" s="16" customFormat="1" ht="11.65" customHeight="1" x14ac:dyDescent="0.2"/>
    <row r="4" spans="2:3" s="16" customFormat="1" ht="12" x14ac:dyDescent="0.2"/>
    <row r="5" spans="2:3" s="16" customFormat="1" ht="12" x14ac:dyDescent="0.2"/>
    <row r="6" spans="2:3" x14ac:dyDescent="0.25">
      <c r="B6" s="17"/>
      <c r="C6" s="19"/>
    </row>
    <row r="7" spans="2:3" x14ac:dyDescent="0.25">
      <c r="B7" s="25" t="s">
        <v>113</v>
      </c>
      <c r="C7" s="19" t="str">
        <f>+'Flussi Cassa'!D6</f>
        <v>gen 2017</v>
      </c>
    </row>
    <row r="8" spans="2:3" x14ac:dyDescent="0.25">
      <c r="B8" t="s">
        <v>114</v>
      </c>
      <c r="C8" s="32"/>
    </row>
    <row r="9" spans="2:3" x14ac:dyDescent="0.25">
      <c r="B9" t="s">
        <v>118</v>
      </c>
      <c r="C9" s="32"/>
    </row>
    <row r="10" spans="2:3" x14ac:dyDescent="0.25">
      <c r="B10" t="s">
        <v>120</v>
      </c>
      <c r="C10" s="32"/>
    </row>
    <row r="11" spans="2:3" x14ac:dyDescent="0.25">
      <c r="B11" t="s">
        <v>123</v>
      </c>
      <c r="C11" s="26"/>
    </row>
    <row r="12" spans="2:3" x14ac:dyDescent="0.25">
      <c r="B12" t="s">
        <v>147</v>
      </c>
      <c r="C12" s="26"/>
    </row>
    <row r="13" spans="2:3" x14ac:dyDescent="0.25">
      <c r="B13" t="s">
        <v>148</v>
      </c>
      <c r="C13" s="26"/>
    </row>
    <row r="14" spans="2:3" x14ac:dyDescent="0.25">
      <c r="B14" t="s">
        <v>150</v>
      </c>
      <c r="C14" s="26"/>
    </row>
    <row r="15" spans="2:3" x14ac:dyDescent="0.25">
      <c r="B15" t="s">
        <v>151</v>
      </c>
      <c r="C15" s="26"/>
    </row>
    <row r="16" spans="2:3" x14ac:dyDescent="0.25">
      <c r="B16" t="s">
        <v>152</v>
      </c>
      <c r="C16" s="26"/>
    </row>
    <row r="17" spans="2:3" x14ac:dyDescent="0.25">
      <c r="B17" t="s">
        <v>153</v>
      </c>
      <c r="C17" s="26"/>
    </row>
    <row r="18" spans="2:3" x14ac:dyDescent="0.25">
      <c r="B18" t="s">
        <v>156</v>
      </c>
      <c r="C18" s="26"/>
    </row>
    <row r="19" spans="2:3" x14ac:dyDescent="0.25">
      <c r="B19" t="s">
        <v>159</v>
      </c>
      <c r="C19" s="26"/>
    </row>
    <row r="20" spans="2:3" x14ac:dyDescent="0.25">
      <c r="B20" t="s">
        <v>161</v>
      </c>
      <c r="C20" s="26"/>
    </row>
    <row r="21" spans="2:3" x14ac:dyDescent="0.25">
      <c r="B21" t="s">
        <v>124</v>
      </c>
      <c r="C21" s="26"/>
    </row>
    <row r="22" spans="2:3" x14ac:dyDescent="0.25">
      <c r="B22" t="s">
        <v>166</v>
      </c>
      <c r="C22" s="26"/>
    </row>
    <row r="23" spans="2:3" x14ac:dyDescent="0.25">
      <c r="B23" t="s">
        <v>131</v>
      </c>
      <c r="C23" s="26"/>
    </row>
    <row r="24" spans="2:3" x14ac:dyDescent="0.25">
      <c r="B24" t="s">
        <v>132</v>
      </c>
      <c r="C24" s="26"/>
    </row>
    <row r="27" spans="2:3" x14ac:dyDescent="0.25">
      <c r="B27" s="17"/>
      <c r="C27" s="27"/>
    </row>
    <row r="29" spans="2:3" x14ac:dyDescent="0.25">
      <c r="B29" s="21"/>
      <c r="C29" s="2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Esercitazione</vt:lpstr>
      <vt:lpstr>SPm</vt:lpstr>
      <vt:lpstr>CEm</vt:lpstr>
      <vt:lpstr>Flussi Cassa</vt:lpstr>
      <vt:lpstr>Variazioni Patrimoniali</vt:lpstr>
    </vt:vector>
  </TitlesOfParts>
  <Company>Accenture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Imperiale, Gianluca</dc:creator>
  <cp:lastModifiedBy>Utente Windows</cp:lastModifiedBy>
  <dcterms:created xsi:type="dcterms:W3CDTF">2013-02-21T19:38:56Z</dcterms:created>
  <dcterms:modified xsi:type="dcterms:W3CDTF">2017-06-10T17:59:20Z</dcterms:modified>
</cp:coreProperties>
</file>