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1.Super ammortamento (140%) " sheetId="6" r:id="rId1"/>
    <sheet name="2.Iper ammortamento (250%)" sheetId="1" r:id="rId2"/>
    <sheet name="Elenchi" sheetId="5" state="hidden" r:id="rId3"/>
    <sheet name="@" sheetId="7" r:id="rId4"/>
  </sheets>
  <definedNames>
    <definedName name="mezza_aliquota_primo_anno">Elenchi!$A$1:$A$2</definedName>
  </definedNames>
  <calcPr calcId="125725"/>
</workbook>
</file>

<file path=xl/calcChain.xml><?xml version="1.0" encoding="utf-8"?>
<calcChain xmlns="http://schemas.openxmlformats.org/spreadsheetml/2006/main">
  <c r="D45" i="6"/>
  <c r="D46"/>
  <c r="D28"/>
  <c r="D29"/>
  <c r="D28" i="1" l="1"/>
  <c r="D38"/>
  <c r="D39"/>
  <c r="D40"/>
  <c r="D41"/>
  <c r="D42"/>
  <c r="D43"/>
  <c r="D44"/>
  <c r="D45"/>
  <c r="D37"/>
  <c r="E37" s="1"/>
  <c r="D20"/>
  <c r="C7"/>
  <c r="B38" i="6"/>
  <c r="B39" s="1"/>
  <c r="C37"/>
  <c r="H36"/>
  <c r="B20"/>
  <c r="D37" s="1"/>
  <c r="E37" s="1"/>
  <c r="C7"/>
  <c r="H19" s="1"/>
  <c r="I37" i="1" l="1"/>
  <c r="C20" i="6"/>
  <c r="B40"/>
  <c r="D20"/>
  <c r="B21"/>
  <c r="B38" i="1"/>
  <c r="H36"/>
  <c r="B20"/>
  <c r="C37" l="1"/>
  <c r="F37" i="6"/>
  <c r="G37" s="1"/>
  <c r="H37" s="1"/>
  <c r="I37"/>
  <c r="D38"/>
  <c r="B22"/>
  <c r="D21"/>
  <c r="B41"/>
  <c r="E20"/>
  <c r="B39" i="1"/>
  <c r="B21"/>
  <c r="H19"/>
  <c r="C20" l="1"/>
  <c r="D39" i="6"/>
  <c r="B23"/>
  <c r="D22"/>
  <c r="C38"/>
  <c r="E38" s="1"/>
  <c r="I20"/>
  <c r="F20"/>
  <c r="G20" s="1"/>
  <c r="H20" s="1"/>
  <c r="B42"/>
  <c r="B40" i="1"/>
  <c r="D21"/>
  <c r="B22"/>
  <c r="D29" l="1"/>
  <c r="D46"/>
  <c r="E20"/>
  <c r="F37"/>
  <c r="G37" s="1"/>
  <c r="H37" s="1"/>
  <c r="C21" i="6"/>
  <c r="I38"/>
  <c r="F38"/>
  <c r="G38" s="1"/>
  <c r="H38" s="1"/>
  <c r="B43"/>
  <c r="D40"/>
  <c r="B24"/>
  <c r="D23"/>
  <c r="B41" i="1"/>
  <c r="D22"/>
  <c r="B23"/>
  <c r="D47" i="6" l="1"/>
  <c r="D30"/>
  <c r="F20" i="1"/>
  <c r="G20" s="1"/>
  <c r="H20" s="1"/>
  <c r="I20"/>
  <c r="C38"/>
  <c r="C39" i="6"/>
  <c r="E39" s="1"/>
  <c r="B44"/>
  <c r="D41"/>
  <c r="B25"/>
  <c r="D24"/>
  <c r="E21"/>
  <c r="B42" i="1"/>
  <c r="D23"/>
  <c r="C21"/>
  <c r="B24"/>
  <c r="E38" l="1"/>
  <c r="D47"/>
  <c r="D30"/>
  <c r="E21"/>
  <c r="D42" i="6"/>
  <c r="B26"/>
  <c r="D25"/>
  <c r="I21"/>
  <c r="F21"/>
  <c r="G21" s="1"/>
  <c r="H21" s="1"/>
  <c r="B45"/>
  <c r="B43" i="1"/>
  <c r="D24"/>
  <c r="B25"/>
  <c r="I21" l="1"/>
  <c r="F38"/>
  <c r="G38" s="1"/>
  <c r="H38" s="1"/>
  <c r="I38"/>
  <c r="I39" i="6"/>
  <c r="F39"/>
  <c r="G39" s="1"/>
  <c r="H39" s="1"/>
  <c r="B46"/>
  <c r="C22"/>
  <c r="E22" s="1"/>
  <c r="D43"/>
  <c r="B27"/>
  <c r="D26"/>
  <c r="B44" i="1"/>
  <c r="F21"/>
  <c r="G21" s="1"/>
  <c r="H21" s="1"/>
  <c r="D25"/>
  <c r="B26"/>
  <c r="C39" l="1"/>
  <c r="D44" i="6"/>
  <c r="B28"/>
  <c r="D27"/>
  <c r="I22"/>
  <c r="F22"/>
  <c r="G22" s="1"/>
  <c r="H22" s="1"/>
  <c r="B47"/>
  <c r="C40"/>
  <c r="E40" s="1"/>
  <c r="B45" i="1"/>
  <c r="B46" s="1"/>
  <c r="B47" s="1"/>
  <c r="D26"/>
  <c r="B27"/>
  <c r="E39" l="1"/>
  <c r="C23" i="6"/>
  <c r="B29"/>
  <c r="B28" i="1"/>
  <c r="D27"/>
  <c r="C22"/>
  <c r="F39" l="1"/>
  <c r="G39" s="1"/>
  <c r="H39" s="1"/>
  <c r="I39"/>
  <c r="I40" i="6"/>
  <c r="F40"/>
  <c r="G40" s="1"/>
  <c r="H40" s="1"/>
  <c r="B30"/>
  <c r="E23"/>
  <c r="B29" i="1"/>
  <c r="E22"/>
  <c r="I22" l="1"/>
  <c r="I23" i="6"/>
  <c r="F23"/>
  <c r="G23" s="1"/>
  <c r="H23" s="1"/>
  <c r="C41"/>
  <c r="E41" s="1"/>
  <c r="F22" i="1"/>
  <c r="G22" s="1"/>
  <c r="H22" s="1"/>
  <c r="B30"/>
  <c r="I41" i="6" l="1"/>
  <c r="F41"/>
  <c r="G41" s="1"/>
  <c r="H41" s="1"/>
  <c r="C24"/>
  <c r="E24" s="1"/>
  <c r="C42" l="1"/>
  <c r="E42" s="1"/>
  <c r="I24"/>
  <c r="F24"/>
  <c r="G24" s="1"/>
  <c r="H24" s="1"/>
  <c r="C25" l="1"/>
  <c r="F42" l="1"/>
  <c r="G42" s="1"/>
  <c r="H42" s="1"/>
  <c r="I42"/>
  <c r="E25"/>
  <c r="I25" l="1"/>
  <c r="F25"/>
  <c r="G25" s="1"/>
  <c r="H25" s="1"/>
  <c r="C43"/>
  <c r="E43" s="1"/>
  <c r="C26" l="1"/>
  <c r="E26" s="1"/>
  <c r="I26" l="1"/>
  <c r="F26"/>
  <c r="G26" s="1"/>
  <c r="H26" s="1"/>
  <c r="I43"/>
  <c r="F43"/>
  <c r="G43" s="1"/>
  <c r="H43" s="1"/>
  <c r="C27" l="1"/>
  <c r="C44"/>
  <c r="E44" l="1"/>
  <c r="E27"/>
  <c r="I44" l="1"/>
  <c r="I48" s="1"/>
  <c r="F44"/>
  <c r="G44" s="1"/>
  <c r="H44" s="1"/>
  <c r="I27"/>
  <c r="F27"/>
  <c r="G27" s="1"/>
  <c r="H27" s="1"/>
  <c r="C28" l="1"/>
  <c r="E28" s="1"/>
  <c r="C45"/>
  <c r="F28" l="1"/>
  <c r="G28" s="1"/>
  <c r="H28" s="1"/>
  <c r="I28"/>
  <c r="C29"/>
  <c r="E29" s="1"/>
  <c r="E45"/>
  <c r="F45" s="1"/>
  <c r="G45" s="1"/>
  <c r="H45" s="1"/>
  <c r="I29" l="1"/>
  <c r="F29"/>
  <c r="G29" s="1"/>
  <c r="H29" s="1"/>
  <c r="C46"/>
  <c r="C30" l="1"/>
  <c r="E30" s="1"/>
  <c r="E46"/>
  <c r="F46" s="1"/>
  <c r="G46" s="1"/>
  <c r="H46" s="1"/>
  <c r="E31" l="1"/>
  <c r="E32" s="1"/>
  <c r="I30"/>
  <c r="I31" s="1"/>
  <c r="I50" s="1"/>
  <c r="J50" s="1"/>
  <c r="F30"/>
  <c r="G30" s="1"/>
  <c r="H30" s="1"/>
  <c r="C47"/>
  <c r="E47" l="1"/>
  <c r="F47" l="1"/>
  <c r="G47" s="1"/>
  <c r="H47" s="1"/>
  <c r="E48"/>
  <c r="C40" i="1"/>
  <c r="C23"/>
  <c r="E40" l="1"/>
  <c r="E23"/>
  <c r="I23" l="1"/>
  <c r="F40"/>
  <c r="G40" s="1"/>
  <c r="H40" s="1"/>
  <c r="I40"/>
  <c r="F23"/>
  <c r="G23" l="1"/>
  <c r="H23" s="1"/>
  <c r="C24" s="1"/>
  <c r="E24" l="1"/>
  <c r="I24" s="1"/>
  <c r="C41"/>
  <c r="F24"/>
  <c r="G24" s="1"/>
  <c r="H24" s="1"/>
  <c r="E41" l="1"/>
  <c r="C25"/>
  <c r="F41" l="1"/>
  <c r="G41" s="1"/>
  <c r="H41" s="1"/>
  <c r="I41"/>
  <c r="E25"/>
  <c r="I25" s="1"/>
  <c r="C42" l="1"/>
  <c r="F25"/>
  <c r="G25" s="1"/>
  <c r="H25" s="1"/>
  <c r="E42" l="1"/>
  <c r="C26"/>
  <c r="F42" l="1"/>
  <c r="G42" s="1"/>
  <c r="H42" s="1"/>
  <c r="I42"/>
  <c r="E26"/>
  <c r="I26" s="1"/>
  <c r="C43" l="1"/>
  <c r="E43" s="1"/>
  <c r="F26"/>
  <c r="G26" s="1"/>
  <c r="H26" s="1"/>
  <c r="F43" l="1"/>
  <c r="G43" s="1"/>
  <c r="H43" s="1"/>
  <c r="I43"/>
  <c r="C27"/>
  <c r="C44" l="1"/>
  <c r="E44" s="1"/>
  <c r="E27"/>
  <c r="I27" s="1"/>
  <c r="F27"/>
  <c r="G27" s="1"/>
  <c r="H27" s="1"/>
  <c r="F44" l="1"/>
  <c r="G44" s="1"/>
  <c r="I44"/>
  <c r="H44"/>
  <c r="C28"/>
  <c r="E28" l="1"/>
  <c r="I28" s="1"/>
  <c r="C45"/>
  <c r="F28" l="1"/>
  <c r="G28" s="1"/>
  <c r="H28" s="1"/>
  <c r="C29" s="1"/>
  <c r="E45"/>
  <c r="E29" l="1"/>
  <c r="I29" s="1"/>
  <c r="F45"/>
  <c r="G45" s="1"/>
  <c r="H45" s="1"/>
  <c r="I45"/>
  <c r="F29"/>
  <c r="G29" l="1"/>
  <c r="H29" s="1"/>
  <c r="C30" s="1"/>
  <c r="C46"/>
  <c r="E46" s="1"/>
  <c r="E30" l="1"/>
  <c r="F46"/>
  <c r="G46" s="1"/>
  <c r="H46" s="1"/>
  <c r="I46"/>
  <c r="C47" l="1"/>
  <c r="E47" s="1"/>
  <c r="I30"/>
  <c r="I31" s="1"/>
  <c r="E31"/>
  <c r="E32" s="1"/>
  <c r="F30"/>
  <c r="G30" s="1"/>
  <c r="H30" s="1"/>
  <c r="F47" l="1"/>
  <c r="G47" s="1"/>
  <c r="I47"/>
  <c r="I48" s="1"/>
  <c r="E48"/>
  <c r="I50"/>
  <c r="J50" s="1"/>
  <c r="H47"/>
</calcChain>
</file>

<file path=xl/sharedStrings.xml><?xml version="1.0" encoding="utf-8"?>
<sst xmlns="http://schemas.openxmlformats.org/spreadsheetml/2006/main" count="76" uniqueCount="37">
  <si>
    <t>Costo Storico del bene:</t>
  </si>
  <si>
    <t>Costo Storico maggiorato del 40%:</t>
  </si>
  <si>
    <t>Aliquota ammortamento fiscale</t>
  </si>
  <si>
    <t>Data inizio ammortamento:</t>
  </si>
  <si>
    <t>Anno acquisto del bene:</t>
  </si>
  <si>
    <t>Aliquote IRES</t>
  </si>
  <si>
    <t>E' possibile modificare le celle in arancione</t>
  </si>
  <si>
    <t>Esercizio</t>
  </si>
  <si>
    <t>Costo storico</t>
  </si>
  <si>
    <t>Aliquota fiscale</t>
  </si>
  <si>
    <t>Amm.to fiscale</t>
  </si>
  <si>
    <t>Valore netto contabile</t>
  </si>
  <si>
    <t xml:space="preserve">Primo anno 1/2 aliquota </t>
  </si>
  <si>
    <t>si</t>
  </si>
  <si>
    <t>Fondo amm.to iniziale</t>
  </si>
  <si>
    <t>Fondo amm.to finale</t>
  </si>
  <si>
    <t>Piano di ammortamento in ipotesi di ammortamento standard</t>
  </si>
  <si>
    <t>Costo Storico maggiorato del 150%:</t>
  </si>
  <si>
    <t>Maggiorazione costo ammortizzabile</t>
  </si>
  <si>
    <t>Costo storico+40%</t>
  </si>
  <si>
    <t>F.do amm.to iniziale</t>
  </si>
  <si>
    <t>TOT.</t>
  </si>
  <si>
    <t>Costo storico+150%</t>
  </si>
  <si>
    <t>Ipotesi di acquisto cespite: Macchinario specifico (industria edilizia)</t>
  </si>
  <si>
    <t>no</t>
  </si>
  <si>
    <t>Piano di ammortamento in ipotesi di "Iper-ammortamento (250%)"</t>
  </si>
  <si>
    <t xml:space="preserve">Deduzione </t>
  </si>
  <si>
    <t>Deduzione</t>
  </si>
  <si>
    <t>Vantaggio fiscale ottenuto con superammortamento</t>
  </si>
  <si>
    <t>Ipotesi di acquisto cespite: Macchine utensili laser</t>
  </si>
  <si>
    <t>Elenco beni strumentali nuovi che accedono all'agevolazione fiscale:</t>
  </si>
  <si>
    <t>CASO IPER AMMORTAMENTO</t>
  </si>
  <si>
    <t>CASO SUPER AMMORTAMENTO</t>
  </si>
  <si>
    <t>Piano di ammortamento in ipotesi di "super ammortamento (140%)"</t>
  </si>
  <si>
    <r>
      <rPr>
        <sz val="10"/>
        <rFont val="Calibri"/>
        <family val="2"/>
      </rPr>
      <t>©</t>
    </r>
    <r>
      <rPr>
        <sz val="10"/>
        <rFont val="Arial"/>
        <family val="2"/>
      </rPr>
      <t xml:space="preserve"> bpexcel.it</t>
    </r>
  </si>
  <si>
    <t>note: La stampa, il download, come pure la consultazione e l'accesso al File è permesso solamente ad uso informativo e divulgativo, restando pertanto vietata qualsiasi riproduzione anche parziale dello stesso diversa dall'uso informativo e divulgativo, tranne che per i realizzatori del file stesso e BPExcel. È in ogni caso vietato ogni utilizzo per scopi direttamente e/o indirettamente commerciali, tranne che per i realizzatori del file stesso e BPExcel. Nessuna riproduzione di questo File e del suo contenuto o di sue parti, pertanto, può essere venduta, né modificata, distribuita o altrimenti utilizzata a fini commerciali, tranne che per i realizzatori del file stesso e BPExcel.</t>
  </si>
  <si>
    <t>realizzato da : Francesca Salice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</si>
</sst>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;[Red]\(\-#,##0\);_-* &quot;-&quot;_-;_-@_-"/>
    <numFmt numFmtId="167" formatCode="#,##0.00;[Red]\(\-#,##0.00\);_-* &quot;-&quot;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mediumGray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4" xfId="0" applyBorder="1"/>
    <xf numFmtId="0" fontId="2" fillId="0" borderId="8" xfId="0" applyFont="1" applyBorder="1"/>
    <xf numFmtId="0" fontId="0" fillId="0" borderId="9" xfId="0" applyBorder="1"/>
    <xf numFmtId="0" fontId="0" fillId="0" borderId="0" xfId="0" applyBorder="1"/>
    <xf numFmtId="0" fontId="0" fillId="0" borderId="2" xfId="0" applyBorder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0" fillId="0" borderId="0" xfId="0" applyNumberFormat="1"/>
    <xf numFmtId="0" fontId="0" fillId="2" borderId="0" xfId="0" applyFill="1"/>
    <xf numFmtId="43" fontId="0" fillId="0" borderId="0" xfId="0" applyNumberFormat="1" applyAlignment="1">
      <alignment horizontal="center"/>
    </xf>
    <xf numFmtId="43" fontId="0" fillId="0" borderId="12" xfId="0" applyNumberFormat="1" applyBorder="1" applyAlignment="1">
      <alignment horizontal="center"/>
    </xf>
    <xf numFmtId="43" fontId="0" fillId="0" borderId="3" xfId="0" applyNumberForma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43" fontId="0" fillId="0" borderId="5" xfId="0" applyNumberFormat="1" applyBorder="1" applyAlignment="1">
      <alignment horizontal="center"/>
    </xf>
    <xf numFmtId="43" fontId="0" fillId="0" borderId="13" xfId="0" applyNumberFormat="1" applyBorder="1" applyAlignment="1">
      <alignment horizontal="center"/>
    </xf>
    <xf numFmtId="43" fontId="0" fillId="0" borderId="7" xfId="0" applyNumberFormat="1" applyBorder="1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0" applyNumberFormat="1" applyFont="1"/>
    <xf numFmtId="0" fontId="2" fillId="0" borderId="14" xfId="0" applyFont="1" applyFill="1" applyBorder="1" applyAlignment="1">
      <alignment horizontal="center"/>
    </xf>
    <xf numFmtId="165" fontId="0" fillId="0" borderId="10" xfId="1" applyNumberFormat="1" applyFont="1" applyBorder="1"/>
    <xf numFmtId="165" fontId="0" fillId="0" borderId="15" xfId="1" applyNumberFormat="1" applyFont="1" applyBorder="1"/>
    <xf numFmtId="0" fontId="2" fillId="0" borderId="1" xfId="0" applyFont="1" applyFill="1" applyBorder="1" applyAlignment="1">
      <alignment horizontal="center"/>
    </xf>
    <xf numFmtId="43" fontId="0" fillId="0" borderId="10" xfId="1" applyFont="1" applyBorder="1"/>
    <xf numFmtId="43" fontId="0" fillId="0" borderId="15" xfId="1" applyFont="1" applyBorder="1"/>
    <xf numFmtId="165" fontId="2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3" fontId="0" fillId="3" borderId="3" xfId="1" applyFont="1" applyFill="1" applyBorder="1"/>
    <xf numFmtId="43" fontId="0" fillId="3" borderId="5" xfId="1" applyFont="1" applyFill="1" applyBorder="1"/>
    <xf numFmtId="0" fontId="0" fillId="3" borderId="5" xfId="0" applyFill="1" applyBorder="1"/>
    <xf numFmtId="9" fontId="0" fillId="3" borderId="5" xfId="0" applyNumberFormat="1" applyFill="1" applyBorder="1"/>
    <xf numFmtId="10" fontId="0" fillId="0" borderId="12" xfId="2" applyNumberFormat="1" applyFon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0" fontId="0" fillId="0" borderId="13" xfId="2" applyNumberFormat="1" applyFont="1" applyBorder="1" applyAlignment="1">
      <alignment horizontal="center"/>
    </xf>
    <xf numFmtId="10" fontId="0" fillId="0" borderId="9" xfId="2" applyNumberFormat="1" applyFont="1" applyBorder="1" applyAlignment="1">
      <alignment vertical="center"/>
    </xf>
    <xf numFmtId="43" fontId="0" fillId="0" borderId="2" xfId="0" applyNumberFormat="1" applyBorder="1" applyAlignment="1">
      <alignment horizontal="center"/>
    </xf>
    <xf numFmtId="43" fontId="0" fillId="0" borderId="4" xfId="0" applyNumberFormat="1" applyBorder="1" applyAlignment="1">
      <alignment horizontal="center"/>
    </xf>
    <xf numFmtId="43" fontId="0" fillId="0" borderId="6" xfId="0" applyNumberFormat="1" applyBorder="1" applyAlignment="1">
      <alignment horizontal="center"/>
    </xf>
    <xf numFmtId="43" fontId="0" fillId="0" borderId="0" xfId="1" applyFont="1"/>
    <xf numFmtId="0" fontId="0" fillId="0" borderId="6" xfId="0" applyFill="1" applyBorder="1"/>
    <xf numFmtId="43" fontId="0" fillId="0" borderId="12" xfId="1" applyFont="1" applyBorder="1"/>
    <xf numFmtId="43" fontId="0" fillId="0" borderId="12" xfId="1" applyFont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0" borderId="0" xfId="1" applyFont="1" applyBorder="1"/>
    <xf numFmtId="43" fontId="0" fillId="0" borderId="0" xfId="1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43" fontId="0" fillId="0" borderId="13" xfId="1" applyFont="1" applyBorder="1"/>
    <xf numFmtId="43" fontId="0" fillId="0" borderId="13" xfId="1" applyFont="1" applyBorder="1" applyAlignment="1">
      <alignment horizontal="center"/>
    </xf>
    <xf numFmtId="43" fontId="0" fillId="0" borderId="7" xfId="1" applyFont="1" applyBorder="1" applyAlignment="1">
      <alignment horizontal="center"/>
    </xf>
    <xf numFmtId="165" fontId="2" fillId="2" borderId="14" xfId="1" applyNumberFormat="1" applyFont="1" applyFill="1" applyBorder="1" applyAlignment="1">
      <alignment horizontal="center"/>
    </xf>
    <xf numFmtId="0" fontId="0" fillId="0" borderId="14" xfId="0" applyBorder="1"/>
    <xf numFmtId="0" fontId="2" fillId="0" borderId="8" xfId="0" applyFont="1" applyBorder="1" applyAlignment="1">
      <alignment horizontal="right" wrapText="1"/>
    </xf>
    <xf numFmtId="0" fontId="0" fillId="2" borderId="0" xfId="0" applyFill="1" applyBorder="1"/>
    <xf numFmtId="1" fontId="0" fillId="2" borderId="0" xfId="0" applyNumberFormat="1" applyFill="1" applyBorder="1"/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0" fontId="0" fillId="2" borderId="14" xfId="0" applyNumberFormat="1" applyFill="1" applyBorder="1"/>
    <xf numFmtId="10" fontId="0" fillId="2" borderId="10" xfId="0" applyNumberFormat="1" applyFill="1" applyBorder="1"/>
    <xf numFmtId="10" fontId="0" fillId="3" borderId="15" xfId="0" applyNumberFormat="1" applyFill="1" applyBorder="1"/>
    <xf numFmtId="166" fontId="0" fillId="5" borderId="2" xfId="0" applyNumberFormat="1" applyFill="1" applyBorder="1"/>
    <xf numFmtId="166" fontId="0" fillId="5" borderId="12" xfId="0" applyNumberFormat="1" applyFill="1" applyBorder="1"/>
    <xf numFmtId="166" fontId="0" fillId="5" borderId="4" xfId="0" applyNumberFormat="1" applyFill="1" applyBorder="1"/>
    <xf numFmtId="0" fontId="5" fillId="0" borderId="0" xfId="0" applyFont="1"/>
    <xf numFmtId="166" fontId="0" fillId="5" borderId="0" xfId="0" applyNumberFormat="1" applyFill="1" applyBorder="1"/>
    <xf numFmtId="166" fontId="0" fillId="5" borderId="11" xfId="0" applyNumberFormat="1" applyFill="1" applyBorder="1"/>
    <xf numFmtId="164" fontId="0" fillId="3" borderId="7" xfId="2" applyNumberFormat="1" applyFont="1" applyFill="1" applyBorder="1" applyAlignment="1">
      <alignment horizontal="right"/>
    </xf>
    <xf numFmtId="167" fontId="0" fillId="5" borderId="12" xfId="0" applyNumberFormat="1" applyFill="1" applyBorder="1"/>
    <xf numFmtId="0" fontId="2" fillId="4" borderId="8" xfId="0" applyFont="1" applyFill="1" applyBorder="1" applyAlignment="1">
      <alignment horizontal="left" vertical="center" wrapText="1"/>
    </xf>
    <xf numFmtId="43" fontId="2" fillId="4" borderId="1" xfId="0" applyNumberFormat="1" applyFont="1" applyFill="1" applyBorder="1" applyAlignment="1">
      <alignment vertical="center"/>
    </xf>
    <xf numFmtId="0" fontId="2" fillId="5" borderId="4" xfId="1" applyNumberFormat="1" applyFont="1" applyFill="1" applyBorder="1"/>
    <xf numFmtId="0" fontId="2" fillId="5" borderId="6" xfId="1" applyNumberFormat="1" applyFont="1" applyFill="1" applyBorder="1"/>
    <xf numFmtId="167" fontId="0" fillId="5" borderId="0" xfId="0" applyNumberFormat="1" applyFill="1" applyBorder="1"/>
    <xf numFmtId="9" fontId="0" fillId="0" borderId="0" xfId="2" applyFont="1" applyAlignment="1">
      <alignment vertical="center"/>
    </xf>
    <xf numFmtId="10" fontId="6" fillId="0" borderId="0" xfId="0" applyNumberFormat="1" applyFont="1" applyBorder="1"/>
    <xf numFmtId="0" fontId="7" fillId="0" borderId="0" xfId="0" applyFont="1"/>
    <xf numFmtId="0" fontId="2" fillId="0" borderId="0" xfId="0" applyFont="1"/>
    <xf numFmtId="0" fontId="0" fillId="0" borderId="0" xfId="0" applyProtection="1"/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</xf>
    <xf numFmtId="0" fontId="10" fillId="0" borderId="0" xfId="0" applyFont="1" applyAlignment="1" applyProtection="1">
      <alignment horizontal="left" vertical="top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1409701</xdr:colOff>
      <xdr:row>1</xdr:row>
      <xdr:rowOff>28575</xdr:rowOff>
    </xdr:from>
    <xdr:to>
      <xdr:col>9</xdr:col>
      <xdr:colOff>46616</xdr:colOff>
      <xdr:row>3</xdr:row>
      <xdr:rowOff>85047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4C3FF915-5DAE-4764-B6F8-872872513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6276" y="219075"/>
          <a:ext cx="1913515" cy="437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578093</xdr:colOff>
      <xdr:row>3</xdr:row>
      <xdr:rowOff>117232</xdr:rowOff>
    </xdr:from>
    <xdr:to>
      <xdr:col>2</xdr:col>
      <xdr:colOff>4038600</xdr:colOff>
      <xdr:row>8</xdr:row>
      <xdr:rowOff>95250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4C3FF915-5DAE-4764-B6F8-872872513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693" y="688732"/>
          <a:ext cx="4070107" cy="930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0"/>
  <sheetViews>
    <sheetView showGridLines="0" tabSelected="1" workbookViewId="0">
      <selection activeCell="I10" sqref="I10"/>
    </sheetView>
  </sheetViews>
  <sheetFormatPr defaultRowHeight="15"/>
  <cols>
    <col min="2" max="2" width="32.5703125" customWidth="1"/>
    <col min="3" max="3" width="29.28515625" customWidth="1"/>
    <col min="4" max="4" width="22.28515625" customWidth="1"/>
    <col min="5" max="5" width="21.140625" customWidth="1"/>
    <col min="6" max="6" width="23.140625" customWidth="1"/>
    <col min="7" max="7" width="22.85546875" customWidth="1"/>
    <col min="8" max="8" width="21.5703125" customWidth="1"/>
    <col min="9" max="9" width="27.5703125" customWidth="1"/>
    <col min="10" max="10" width="9.5703125" bestFit="1" customWidth="1"/>
  </cols>
  <sheetData>
    <row r="1" spans="2:9">
      <c r="B1" s="79" t="s">
        <v>32</v>
      </c>
    </row>
    <row r="2" spans="2:9">
      <c r="B2" s="79"/>
    </row>
    <row r="3" spans="2:9">
      <c r="B3" s="6" t="s">
        <v>6</v>
      </c>
    </row>
    <row r="5" spans="2:9">
      <c r="B5" s="2" t="s">
        <v>23</v>
      </c>
      <c r="C5" s="3"/>
      <c r="F5" s="2" t="s">
        <v>5</v>
      </c>
      <c r="G5" s="3"/>
    </row>
    <row r="6" spans="2:9">
      <c r="B6" s="5" t="s">
        <v>0</v>
      </c>
      <c r="C6" s="31">
        <v>100000</v>
      </c>
      <c r="F6" s="58">
        <v>2015</v>
      </c>
      <c r="G6" s="60">
        <v>0.27500000000000002</v>
      </c>
    </row>
    <row r="7" spans="2:9">
      <c r="B7" s="1" t="s">
        <v>1</v>
      </c>
      <c r="C7" s="32">
        <f>C6*(1+40%)</f>
        <v>140000</v>
      </c>
      <c r="F7" s="58">
        <v>2016</v>
      </c>
      <c r="G7" s="61">
        <v>0.27500000000000002</v>
      </c>
    </row>
    <row r="8" spans="2:9">
      <c r="B8" s="1" t="s">
        <v>4</v>
      </c>
      <c r="C8" s="33">
        <v>2016</v>
      </c>
      <c r="F8" s="59">
        <v>2017</v>
      </c>
      <c r="G8" s="62">
        <v>0.24</v>
      </c>
    </row>
    <row r="9" spans="2:9">
      <c r="B9" s="1" t="s">
        <v>2</v>
      </c>
      <c r="C9" s="34">
        <v>0.15</v>
      </c>
      <c r="D9" s="77"/>
    </row>
    <row r="10" spans="2:9">
      <c r="B10" s="1" t="s">
        <v>3</v>
      </c>
      <c r="C10" s="33">
        <v>2016</v>
      </c>
      <c r="D10" s="42"/>
    </row>
    <row r="11" spans="2:9">
      <c r="B11" s="43" t="s">
        <v>12</v>
      </c>
      <c r="C11" s="69" t="s">
        <v>13</v>
      </c>
      <c r="D11" s="13"/>
      <c r="I11" s="4"/>
    </row>
    <row r="12" spans="2:9">
      <c r="B12" s="56"/>
      <c r="C12" s="57"/>
      <c r="E12" s="4"/>
    </row>
    <row r="13" spans="2:9">
      <c r="B13" s="56"/>
      <c r="C13" s="57"/>
    </row>
    <row r="14" spans="2:9">
      <c r="B14" s="56"/>
      <c r="C14" s="57"/>
    </row>
    <row r="15" spans="2:9">
      <c r="B15" s="56"/>
      <c r="C15" s="57"/>
    </row>
    <row r="16" spans="2:9">
      <c r="B16" s="56"/>
      <c r="C16" s="57"/>
    </row>
    <row r="17" spans="2:11">
      <c r="B17" s="66" t="s">
        <v>33</v>
      </c>
      <c r="C17" s="7"/>
      <c r="D17" s="7"/>
    </row>
    <row r="18" spans="2:11">
      <c r="B18" s="9" t="s">
        <v>7</v>
      </c>
      <c r="C18" s="10" t="s">
        <v>19</v>
      </c>
      <c r="D18" s="10" t="s">
        <v>9</v>
      </c>
      <c r="E18" s="10" t="s">
        <v>10</v>
      </c>
      <c r="F18" s="10" t="s">
        <v>20</v>
      </c>
      <c r="G18" s="10" t="s">
        <v>15</v>
      </c>
      <c r="H18" s="11" t="s">
        <v>11</v>
      </c>
      <c r="I18" s="23" t="s">
        <v>26</v>
      </c>
    </row>
    <row r="19" spans="2:11">
      <c r="B19" s="65"/>
      <c r="C19" s="67"/>
      <c r="D19" s="64"/>
      <c r="E19" s="64"/>
      <c r="F19" s="68"/>
      <c r="G19" s="67"/>
      <c r="H19" s="75">
        <f>+C7</f>
        <v>140000</v>
      </c>
      <c r="I19" s="53"/>
    </row>
    <row r="20" spans="2:11">
      <c r="B20" s="73">
        <f>+C10</f>
        <v>2016</v>
      </c>
      <c r="C20" s="39">
        <f>IF(H19&gt;0,$H$19,0)</f>
        <v>140000</v>
      </c>
      <c r="D20" s="35">
        <f>IF(AND(B20=$C$8,C11="si"),$C$9/2,$C$9)</f>
        <v>7.4999999999999997E-2</v>
      </c>
      <c r="E20" s="15">
        <f>IF(H19&lt;C20*D20,H19,C20*D20)</f>
        <v>10500</v>
      </c>
      <c r="F20" s="44">
        <f>IF(OR(B20=$C$8,E20=0),0,G19)</f>
        <v>0</v>
      </c>
      <c r="G20" s="45">
        <f>IF(F20=0,E20,F20+E20)</f>
        <v>10500</v>
      </c>
      <c r="H20" s="46">
        <f>C20-G20</f>
        <v>129500</v>
      </c>
      <c r="I20" s="24">
        <f>IF(B20&gt;$F$7,E20*$G$8,E20*$G$7)</f>
        <v>2887.5000000000005</v>
      </c>
      <c r="K20" s="4"/>
    </row>
    <row r="21" spans="2:11">
      <c r="B21" s="73">
        <f>B20+1</f>
        <v>2017</v>
      </c>
      <c r="C21" s="40">
        <f t="shared" ref="C21:C30" si="0">IF(H20&gt;0,$H$19,0)</f>
        <v>140000</v>
      </c>
      <c r="D21" s="36">
        <f>IF(AND(B21=$C$8,C12="si"),$C$9/2,$C$9)</f>
        <v>0.15</v>
      </c>
      <c r="E21" s="17">
        <f>IF(H20&lt;C21*D21,H20,C21*D21)</f>
        <v>21000</v>
      </c>
      <c r="F21" s="47">
        <f t="shared" ref="F21:F26" si="1">IF(OR(B21=$C$8,E21=0),0,G20)</f>
        <v>10500</v>
      </c>
      <c r="G21" s="48">
        <f t="shared" ref="G21:G27" si="2">IF(F21=0,E21,F21+E21)</f>
        <v>31500</v>
      </c>
      <c r="H21" s="49">
        <f t="shared" ref="H21:H30" si="3">C21-G21</f>
        <v>108500</v>
      </c>
      <c r="I21" s="24">
        <f t="shared" ref="I21:I27" si="4">IF(B21&gt;$F$7,E21*$G$8,E21*$G$7)</f>
        <v>5040</v>
      </c>
    </row>
    <row r="22" spans="2:11">
      <c r="B22" s="73">
        <f t="shared" ref="B22:B30" si="5">B21+1</f>
        <v>2018</v>
      </c>
      <c r="C22" s="40">
        <f t="shared" si="0"/>
        <v>140000</v>
      </c>
      <c r="D22" s="36">
        <f>IF(AND(B22=$C$8,C13="si"),$C$9/2,$C$9)</f>
        <v>0.15</v>
      </c>
      <c r="E22" s="17">
        <f t="shared" ref="E22:E30" si="6">IF(H21&lt;C22*D22,H21,C22*D22)</f>
        <v>21000</v>
      </c>
      <c r="F22" s="47">
        <f t="shared" si="1"/>
        <v>31500</v>
      </c>
      <c r="G22" s="48">
        <f t="shared" si="2"/>
        <v>52500</v>
      </c>
      <c r="H22" s="49">
        <f t="shared" si="3"/>
        <v>87500</v>
      </c>
      <c r="I22" s="24">
        <f t="shared" si="4"/>
        <v>5040</v>
      </c>
    </row>
    <row r="23" spans="2:11">
      <c r="B23" s="73">
        <f t="shared" si="5"/>
        <v>2019</v>
      </c>
      <c r="C23" s="40">
        <f t="shared" si="0"/>
        <v>140000</v>
      </c>
      <c r="D23" s="36">
        <f t="shared" ref="D23:D30" si="7">IF(AND(B23=$C$8,C14="si"),$C$9/2,$C$9)</f>
        <v>0.15</v>
      </c>
      <c r="E23" s="17">
        <f t="shared" si="6"/>
        <v>21000</v>
      </c>
      <c r="F23" s="47">
        <f t="shared" si="1"/>
        <v>52500</v>
      </c>
      <c r="G23" s="48">
        <f t="shared" si="2"/>
        <v>73500</v>
      </c>
      <c r="H23" s="49">
        <f t="shared" si="3"/>
        <v>66500</v>
      </c>
      <c r="I23" s="24">
        <f t="shared" si="4"/>
        <v>5040</v>
      </c>
    </row>
    <row r="24" spans="2:11">
      <c r="B24" s="73">
        <f t="shared" si="5"/>
        <v>2020</v>
      </c>
      <c r="C24" s="40">
        <f t="shared" si="0"/>
        <v>140000</v>
      </c>
      <c r="D24" s="36">
        <f t="shared" si="7"/>
        <v>0.15</v>
      </c>
      <c r="E24" s="17">
        <f t="shared" si="6"/>
        <v>21000</v>
      </c>
      <c r="F24" s="47">
        <f t="shared" si="1"/>
        <v>73500</v>
      </c>
      <c r="G24" s="48">
        <f t="shared" si="2"/>
        <v>94500</v>
      </c>
      <c r="H24" s="49">
        <f t="shared" si="3"/>
        <v>45500</v>
      </c>
      <c r="I24" s="24">
        <f t="shared" si="4"/>
        <v>5040</v>
      </c>
    </row>
    <row r="25" spans="2:11">
      <c r="B25" s="73">
        <f t="shared" si="5"/>
        <v>2021</v>
      </c>
      <c r="C25" s="40">
        <f t="shared" si="0"/>
        <v>140000</v>
      </c>
      <c r="D25" s="36">
        <f t="shared" si="7"/>
        <v>0.15</v>
      </c>
      <c r="E25" s="17">
        <f t="shared" si="6"/>
        <v>21000</v>
      </c>
      <c r="F25" s="47">
        <f t="shared" si="1"/>
        <v>94500</v>
      </c>
      <c r="G25" s="48">
        <f t="shared" si="2"/>
        <v>115500</v>
      </c>
      <c r="H25" s="49">
        <f t="shared" si="3"/>
        <v>24500</v>
      </c>
      <c r="I25" s="24">
        <f t="shared" si="4"/>
        <v>5040</v>
      </c>
    </row>
    <row r="26" spans="2:11">
      <c r="B26" s="73">
        <f t="shared" si="5"/>
        <v>2022</v>
      </c>
      <c r="C26" s="40">
        <f t="shared" si="0"/>
        <v>140000</v>
      </c>
      <c r="D26" s="36">
        <f t="shared" si="7"/>
        <v>0.15</v>
      </c>
      <c r="E26" s="17">
        <f t="shared" si="6"/>
        <v>21000</v>
      </c>
      <c r="F26" s="47">
        <f t="shared" si="1"/>
        <v>115500</v>
      </c>
      <c r="G26" s="48">
        <f t="shared" si="2"/>
        <v>136500</v>
      </c>
      <c r="H26" s="49">
        <f t="shared" si="3"/>
        <v>3500</v>
      </c>
      <c r="I26" s="24">
        <f t="shared" si="4"/>
        <v>5040</v>
      </c>
    </row>
    <row r="27" spans="2:11">
      <c r="B27" s="73">
        <f t="shared" si="5"/>
        <v>2023</v>
      </c>
      <c r="C27" s="40">
        <f t="shared" si="0"/>
        <v>140000</v>
      </c>
      <c r="D27" s="36">
        <f t="shared" si="7"/>
        <v>0.15</v>
      </c>
      <c r="E27" s="17">
        <f>IF(H26&lt;C27*D27,H26,C27*D27)</f>
        <v>3500</v>
      </c>
      <c r="F27" s="47">
        <f>IF(OR(B27=$C$8,E27=0),0,G26)</f>
        <v>136500</v>
      </c>
      <c r="G27" s="48">
        <f t="shared" si="2"/>
        <v>140000</v>
      </c>
      <c r="H27" s="49">
        <f t="shared" si="3"/>
        <v>0</v>
      </c>
      <c r="I27" s="24">
        <f t="shared" si="4"/>
        <v>840</v>
      </c>
    </row>
    <row r="28" spans="2:11">
      <c r="B28" s="73">
        <f t="shared" si="5"/>
        <v>2024</v>
      </c>
      <c r="C28" s="40">
        <f t="shared" si="0"/>
        <v>0</v>
      </c>
      <c r="D28" s="36">
        <f t="shared" si="7"/>
        <v>0.15</v>
      </c>
      <c r="E28" s="17">
        <f t="shared" si="6"/>
        <v>0</v>
      </c>
      <c r="F28" s="47">
        <f t="shared" ref="F28:F30" si="8">IF(OR(B28=$C$8,E28=0),0,G27)</f>
        <v>0</v>
      </c>
      <c r="G28" s="48">
        <f t="shared" ref="G28:G30" si="9">F28+E28</f>
        <v>0</v>
      </c>
      <c r="H28" s="49">
        <f t="shared" si="3"/>
        <v>0</v>
      </c>
      <c r="I28" s="24">
        <f t="shared" ref="I28:I30" si="10">IF(B28&gt;=$F$7,E28*$G$7,E28*$G$8)</f>
        <v>0</v>
      </c>
    </row>
    <row r="29" spans="2:11">
      <c r="B29" s="73">
        <f t="shared" si="5"/>
        <v>2025</v>
      </c>
      <c r="C29" s="40">
        <f t="shared" si="0"/>
        <v>0</v>
      </c>
      <c r="D29" s="36">
        <f t="shared" si="7"/>
        <v>0.15</v>
      </c>
      <c r="E29" s="17">
        <f t="shared" si="6"/>
        <v>0</v>
      </c>
      <c r="F29" s="47">
        <f t="shared" si="8"/>
        <v>0</v>
      </c>
      <c r="G29" s="48">
        <f t="shared" si="9"/>
        <v>0</v>
      </c>
      <c r="H29" s="49">
        <f t="shared" si="3"/>
        <v>0</v>
      </c>
      <c r="I29" s="24">
        <f t="shared" si="10"/>
        <v>0</v>
      </c>
    </row>
    <row r="30" spans="2:11">
      <c r="B30" s="74">
        <f t="shared" si="5"/>
        <v>2026</v>
      </c>
      <c r="C30" s="41">
        <f t="shared" si="0"/>
        <v>0</v>
      </c>
      <c r="D30" s="37">
        <f t="shared" si="7"/>
        <v>0.15</v>
      </c>
      <c r="E30" s="19">
        <f t="shared" si="6"/>
        <v>0</v>
      </c>
      <c r="F30" s="50">
        <f t="shared" si="8"/>
        <v>0</v>
      </c>
      <c r="G30" s="51">
        <f t="shared" si="9"/>
        <v>0</v>
      </c>
      <c r="H30" s="52">
        <f t="shared" si="3"/>
        <v>0</v>
      </c>
      <c r="I30" s="25">
        <f t="shared" si="10"/>
        <v>0</v>
      </c>
    </row>
    <row r="31" spans="2:11">
      <c r="D31" s="21" t="s">
        <v>21</v>
      </c>
      <c r="E31" s="22">
        <f>SUM(E20:E30)</f>
        <v>140000</v>
      </c>
      <c r="H31" s="8" t="s">
        <v>21</v>
      </c>
      <c r="I31" s="29">
        <f>SUM(I20:I30)</f>
        <v>33967.5</v>
      </c>
    </row>
    <row r="32" spans="2:11" ht="30">
      <c r="D32" s="55" t="s">
        <v>18</v>
      </c>
      <c r="E32" s="38">
        <f>(E31-C6)/C6</f>
        <v>0.4</v>
      </c>
    </row>
    <row r="34" spans="2:10">
      <c r="B34" s="66" t="s">
        <v>16</v>
      </c>
    </row>
    <row r="35" spans="2:10">
      <c r="B35" s="9" t="s">
        <v>7</v>
      </c>
      <c r="C35" s="10" t="s">
        <v>8</v>
      </c>
      <c r="D35" s="10" t="s">
        <v>9</v>
      </c>
      <c r="E35" s="10" t="s">
        <v>10</v>
      </c>
      <c r="F35" s="10" t="s">
        <v>14</v>
      </c>
      <c r="G35" s="10" t="s">
        <v>15</v>
      </c>
      <c r="H35" s="11" t="s">
        <v>11</v>
      </c>
      <c r="I35" s="26" t="s">
        <v>27</v>
      </c>
    </row>
    <row r="36" spans="2:10">
      <c r="B36" s="63"/>
      <c r="C36" s="64"/>
      <c r="D36" s="64"/>
      <c r="E36" s="64"/>
      <c r="F36" s="64"/>
      <c r="G36" s="64"/>
      <c r="H36" s="70">
        <f>+C6</f>
        <v>100000</v>
      </c>
      <c r="I36" s="54"/>
    </row>
    <row r="37" spans="2:10">
      <c r="B37" s="73">
        <v>2016</v>
      </c>
      <c r="C37" s="39">
        <f>IF(H36&gt;0,$H$36,0)</f>
        <v>100000</v>
      </c>
      <c r="D37" s="35">
        <f>IF(AND(B20=$C$8,C11="si"),$C$9/2,$C$9)</f>
        <v>7.4999999999999997E-2</v>
      </c>
      <c r="E37" s="15">
        <f t="shared" ref="E37:E43" si="11">IF(H36&lt;C37*D37,H36,C37*D37)</f>
        <v>7500</v>
      </c>
      <c r="F37" s="44">
        <f>IF(OR(B37=$C$8,E37=0),0,G36)</f>
        <v>0</v>
      </c>
      <c r="G37" s="15">
        <f>IF(F37=0,E37,F37+E37)</f>
        <v>7500</v>
      </c>
      <c r="H37" s="16">
        <f>C37-G37</f>
        <v>92500</v>
      </c>
      <c r="I37" s="24">
        <f>IF(B37&gt;$F$7,E37*$G$8,E37*$G$7)</f>
        <v>2062.5</v>
      </c>
      <c r="J37" s="12"/>
    </row>
    <row r="38" spans="2:10">
      <c r="B38" s="73">
        <f>B37+1</f>
        <v>2017</v>
      </c>
      <c r="C38" s="40">
        <f t="shared" ref="C38:C47" si="12">IF(H37&gt;0,$H$36,0)</f>
        <v>100000</v>
      </c>
      <c r="D38" s="36">
        <f>IF(AND(B21=$C$8,C12="si"),$C$9/2,$C$9)</f>
        <v>0.15</v>
      </c>
      <c r="E38" s="17">
        <f t="shared" si="11"/>
        <v>15000</v>
      </c>
      <c r="F38" s="47">
        <f t="shared" ref="F38:F47" si="13">IF(OR(B38=$C$8,E38=0),0,G37)</f>
        <v>7500</v>
      </c>
      <c r="G38" s="17">
        <f t="shared" ref="G38:G47" si="14">IF(F38=0,E38,F38+E38)</f>
        <v>22500</v>
      </c>
      <c r="H38" s="18">
        <f t="shared" ref="H38:H47" si="15">C38-G38</f>
        <v>77500</v>
      </c>
      <c r="I38" s="24">
        <f t="shared" ref="I38:I44" si="16">IF(B38&gt;$F$7,E38*$G$8,E38*$G$7)</f>
        <v>3600</v>
      </c>
    </row>
    <row r="39" spans="2:10">
      <c r="B39" s="73">
        <f t="shared" ref="B39:B47" si="17">B38+1</f>
        <v>2018</v>
      </c>
      <c r="C39" s="40">
        <f t="shared" si="12"/>
        <v>100000</v>
      </c>
      <c r="D39" s="36">
        <f>IF(AND(B22=$C$8,C13="si"),$C$9/2,$C$9)</f>
        <v>0.15</v>
      </c>
      <c r="E39" s="17">
        <f t="shared" si="11"/>
        <v>15000</v>
      </c>
      <c r="F39" s="47">
        <f t="shared" si="13"/>
        <v>22500</v>
      </c>
      <c r="G39" s="17">
        <f t="shared" si="14"/>
        <v>37500</v>
      </c>
      <c r="H39" s="18">
        <f t="shared" si="15"/>
        <v>62500</v>
      </c>
      <c r="I39" s="24">
        <f t="shared" si="16"/>
        <v>3600</v>
      </c>
    </row>
    <row r="40" spans="2:10">
      <c r="B40" s="73">
        <f t="shared" si="17"/>
        <v>2019</v>
      </c>
      <c r="C40" s="40">
        <f t="shared" si="12"/>
        <v>100000</v>
      </c>
      <c r="D40" s="36">
        <f t="shared" ref="D40:D47" si="18">IF(AND(B23=$C$8,C14="si"),$C$9/2,$C$9)</f>
        <v>0.15</v>
      </c>
      <c r="E40" s="17">
        <f t="shared" si="11"/>
        <v>15000</v>
      </c>
      <c r="F40" s="47">
        <f t="shared" si="13"/>
        <v>37500</v>
      </c>
      <c r="G40" s="17">
        <f t="shared" si="14"/>
        <v>52500</v>
      </c>
      <c r="H40" s="18">
        <f t="shared" si="15"/>
        <v>47500</v>
      </c>
      <c r="I40" s="24">
        <f t="shared" si="16"/>
        <v>3600</v>
      </c>
    </row>
    <row r="41" spans="2:10">
      <c r="B41" s="73">
        <f t="shared" si="17"/>
        <v>2020</v>
      </c>
      <c r="C41" s="40">
        <f t="shared" si="12"/>
        <v>100000</v>
      </c>
      <c r="D41" s="36">
        <f t="shared" si="18"/>
        <v>0.15</v>
      </c>
      <c r="E41" s="17">
        <f t="shared" si="11"/>
        <v>15000</v>
      </c>
      <c r="F41" s="47">
        <f t="shared" si="13"/>
        <v>52500</v>
      </c>
      <c r="G41" s="17">
        <f t="shared" si="14"/>
        <v>67500</v>
      </c>
      <c r="H41" s="18">
        <f t="shared" si="15"/>
        <v>32500</v>
      </c>
      <c r="I41" s="24">
        <f t="shared" si="16"/>
        <v>3600</v>
      </c>
    </row>
    <row r="42" spans="2:10">
      <c r="B42" s="73">
        <f t="shared" si="17"/>
        <v>2021</v>
      </c>
      <c r="C42" s="40">
        <f t="shared" si="12"/>
        <v>100000</v>
      </c>
      <c r="D42" s="36">
        <f t="shared" si="18"/>
        <v>0.15</v>
      </c>
      <c r="E42" s="17">
        <f t="shared" si="11"/>
        <v>15000</v>
      </c>
      <c r="F42" s="47">
        <f t="shared" si="13"/>
        <v>67500</v>
      </c>
      <c r="G42" s="17">
        <f t="shared" si="14"/>
        <v>82500</v>
      </c>
      <c r="H42" s="18">
        <f t="shared" si="15"/>
        <v>17500</v>
      </c>
      <c r="I42" s="24">
        <f t="shared" si="16"/>
        <v>3600</v>
      </c>
    </row>
    <row r="43" spans="2:10">
      <c r="B43" s="73">
        <f t="shared" si="17"/>
        <v>2022</v>
      </c>
      <c r="C43" s="40">
        <f t="shared" si="12"/>
        <v>100000</v>
      </c>
      <c r="D43" s="36">
        <f t="shared" si="18"/>
        <v>0.15</v>
      </c>
      <c r="E43" s="17">
        <f t="shared" si="11"/>
        <v>15000</v>
      </c>
      <c r="F43" s="47">
        <f t="shared" si="13"/>
        <v>82500</v>
      </c>
      <c r="G43" s="17">
        <f>IF(F43=0,E43,F43+E43)</f>
        <v>97500</v>
      </c>
      <c r="H43" s="18">
        <f t="shared" si="15"/>
        <v>2500</v>
      </c>
      <c r="I43" s="24">
        <f t="shared" si="16"/>
        <v>3600</v>
      </c>
    </row>
    <row r="44" spans="2:10">
      <c r="B44" s="73">
        <f t="shared" si="17"/>
        <v>2023</v>
      </c>
      <c r="C44" s="40">
        <f t="shared" si="12"/>
        <v>100000</v>
      </c>
      <c r="D44" s="36">
        <f t="shared" si="18"/>
        <v>0.15</v>
      </c>
      <c r="E44" s="17">
        <f>IF(H43&lt;C44*D44,H43,C44*D44)</f>
        <v>2500</v>
      </c>
      <c r="F44" s="47">
        <f t="shared" si="13"/>
        <v>97500</v>
      </c>
      <c r="G44" s="17">
        <f t="shared" si="14"/>
        <v>100000</v>
      </c>
      <c r="H44" s="18">
        <f t="shared" si="15"/>
        <v>0</v>
      </c>
      <c r="I44" s="24">
        <f t="shared" si="16"/>
        <v>600</v>
      </c>
    </row>
    <row r="45" spans="2:10">
      <c r="B45" s="73">
        <f t="shared" si="17"/>
        <v>2024</v>
      </c>
      <c r="C45" s="40">
        <f t="shared" si="12"/>
        <v>0</v>
      </c>
      <c r="D45" s="36">
        <f t="shared" si="18"/>
        <v>0.15</v>
      </c>
      <c r="E45" s="17">
        <f t="shared" ref="E45:E47" si="19">IF(H44&lt;C45*D45,H27,C45*D45)</f>
        <v>0</v>
      </c>
      <c r="F45" s="47">
        <f t="shared" si="13"/>
        <v>0</v>
      </c>
      <c r="G45" s="17">
        <f t="shared" si="14"/>
        <v>0</v>
      </c>
      <c r="H45" s="18">
        <f t="shared" si="15"/>
        <v>0</v>
      </c>
      <c r="I45" s="27"/>
    </row>
    <row r="46" spans="2:10">
      <c r="B46" s="73">
        <f t="shared" si="17"/>
        <v>2025</v>
      </c>
      <c r="C46" s="40">
        <f t="shared" si="12"/>
        <v>0</v>
      </c>
      <c r="D46" s="36">
        <f t="shared" si="18"/>
        <v>0.15</v>
      </c>
      <c r="E46" s="17">
        <f t="shared" si="19"/>
        <v>0</v>
      </c>
      <c r="F46" s="47">
        <f t="shared" si="13"/>
        <v>0</v>
      </c>
      <c r="G46" s="17">
        <f t="shared" si="14"/>
        <v>0</v>
      </c>
      <c r="H46" s="18">
        <f t="shared" si="15"/>
        <v>0</v>
      </c>
      <c r="I46" s="27"/>
    </row>
    <row r="47" spans="2:10">
      <c r="B47" s="74">
        <f t="shared" si="17"/>
        <v>2026</v>
      </c>
      <c r="C47" s="41">
        <f t="shared" si="12"/>
        <v>0</v>
      </c>
      <c r="D47" s="37">
        <f t="shared" si="18"/>
        <v>0.15</v>
      </c>
      <c r="E47" s="19">
        <f t="shared" si="19"/>
        <v>0</v>
      </c>
      <c r="F47" s="50">
        <f t="shared" si="13"/>
        <v>0</v>
      </c>
      <c r="G47" s="19">
        <f t="shared" si="14"/>
        <v>0</v>
      </c>
      <c r="H47" s="20">
        <f t="shared" si="15"/>
        <v>0</v>
      </c>
      <c r="I47" s="28"/>
    </row>
    <row r="48" spans="2:10">
      <c r="C48" s="14"/>
      <c r="D48" s="21" t="s">
        <v>21</v>
      </c>
      <c r="E48" s="22">
        <f>SUM(E37:E47)</f>
        <v>100000</v>
      </c>
      <c r="H48" s="8" t="s">
        <v>21</v>
      </c>
      <c r="I48" s="30">
        <f>SUM(I37:I47)</f>
        <v>24262.5</v>
      </c>
    </row>
    <row r="50" spans="8:10" ht="48.75" customHeight="1">
      <c r="H50" s="71" t="s">
        <v>28</v>
      </c>
      <c r="I50" s="72">
        <f>I31-I48</f>
        <v>9705</v>
      </c>
      <c r="J50" s="76">
        <f>I50/I48</f>
        <v>0.4</v>
      </c>
    </row>
  </sheetData>
  <dataValidations count="1">
    <dataValidation type="list" allowBlank="1" showInputMessage="1" showErrorMessage="1" sqref="C11">
      <formula1>mezza_aliquota_primo_anno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K50"/>
  <sheetViews>
    <sheetView showGridLines="0" workbookViewId="0">
      <selection activeCell="K43" sqref="K43"/>
    </sheetView>
  </sheetViews>
  <sheetFormatPr defaultRowHeight="15"/>
  <cols>
    <col min="2" max="2" width="32.5703125" customWidth="1"/>
    <col min="3" max="3" width="29.28515625" customWidth="1"/>
    <col min="4" max="4" width="22.28515625" customWidth="1"/>
    <col min="5" max="5" width="21.140625" customWidth="1"/>
    <col min="6" max="6" width="23.140625" customWidth="1"/>
    <col min="7" max="7" width="22.85546875" customWidth="1"/>
    <col min="8" max="8" width="21.5703125" customWidth="1"/>
    <col min="9" max="9" width="27.5703125" customWidth="1"/>
    <col min="10" max="10" width="9.5703125" bestFit="1" customWidth="1"/>
  </cols>
  <sheetData>
    <row r="1" spans="2:9">
      <c r="B1" s="79" t="s">
        <v>31</v>
      </c>
    </row>
    <row r="2" spans="2:9">
      <c r="B2" s="79"/>
    </row>
    <row r="3" spans="2:9">
      <c r="B3" s="6" t="s">
        <v>6</v>
      </c>
    </row>
    <row r="4" spans="2:9">
      <c r="I4" s="78" t="s">
        <v>30</v>
      </c>
    </row>
    <row r="5" spans="2:9">
      <c r="B5" s="2" t="s">
        <v>29</v>
      </c>
      <c r="C5" s="3"/>
      <c r="F5" s="2" t="s">
        <v>5</v>
      </c>
      <c r="G5" s="3"/>
    </row>
    <row r="6" spans="2:9">
      <c r="B6" s="5" t="s">
        <v>0</v>
      </c>
      <c r="C6" s="31">
        <v>100000</v>
      </c>
      <c r="F6" s="58">
        <v>2015</v>
      </c>
      <c r="G6" s="60">
        <v>0.27500000000000002</v>
      </c>
    </row>
    <row r="7" spans="2:9">
      <c r="B7" s="1" t="s">
        <v>17</v>
      </c>
      <c r="C7" s="32">
        <f>C6*(1+150%)</f>
        <v>250000</v>
      </c>
      <c r="F7" s="58">
        <v>2016</v>
      </c>
      <c r="G7" s="61">
        <v>0.27500000000000002</v>
      </c>
    </row>
    <row r="8" spans="2:9">
      <c r="B8" s="1" t="s">
        <v>4</v>
      </c>
      <c r="C8" s="33">
        <v>2016</v>
      </c>
      <c r="F8" s="59">
        <v>2017</v>
      </c>
      <c r="G8" s="62">
        <v>0.24</v>
      </c>
    </row>
    <row r="9" spans="2:9">
      <c r="B9" s="1" t="s">
        <v>2</v>
      </c>
      <c r="C9" s="34">
        <v>0.1</v>
      </c>
      <c r="D9" s="77"/>
    </row>
    <row r="10" spans="2:9">
      <c r="B10" s="1" t="s">
        <v>3</v>
      </c>
      <c r="C10" s="33">
        <v>2016</v>
      </c>
      <c r="D10" s="42"/>
    </row>
    <row r="11" spans="2:9">
      <c r="B11" s="43" t="s">
        <v>12</v>
      </c>
      <c r="C11" s="69" t="s">
        <v>13</v>
      </c>
      <c r="D11" s="13"/>
      <c r="I11" s="4"/>
    </row>
    <row r="12" spans="2:9">
      <c r="B12" s="56"/>
      <c r="C12" s="57"/>
      <c r="E12" s="4"/>
    </row>
    <row r="13" spans="2:9">
      <c r="B13" s="56"/>
      <c r="C13" s="57"/>
    </row>
    <row r="14" spans="2:9">
      <c r="B14" s="56"/>
      <c r="C14" s="57"/>
      <c r="E14" s="4"/>
    </row>
    <row r="15" spans="2:9">
      <c r="B15" s="56"/>
      <c r="C15" s="57"/>
    </row>
    <row r="16" spans="2:9">
      <c r="B16" s="56"/>
      <c r="C16" s="57"/>
    </row>
    <row r="17" spans="2:11">
      <c r="B17" s="66" t="s">
        <v>25</v>
      </c>
      <c r="C17" s="7"/>
      <c r="D17" s="7"/>
    </row>
    <row r="18" spans="2:11">
      <c r="B18" s="9" t="s">
        <v>7</v>
      </c>
      <c r="C18" s="10" t="s">
        <v>22</v>
      </c>
      <c r="D18" s="10" t="s">
        <v>9</v>
      </c>
      <c r="E18" s="10" t="s">
        <v>10</v>
      </c>
      <c r="F18" s="10" t="s">
        <v>20</v>
      </c>
      <c r="G18" s="10" t="s">
        <v>15</v>
      </c>
      <c r="H18" s="11" t="s">
        <v>11</v>
      </c>
      <c r="I18" s="23" t="s">
        <v>26</v>
      </c>
    </row>
    <row r="19" spans="2:11">
      <c r="B19" s="65"/>
      <c r="C19" s="67"/>
      <c r="D19" s="64"/>
      <c r="E19" s="64"/>
      <c r="F19" s="68"/>
      <c r="G19" s="67"/>
      <c r="H19" s="75">
        <f>+C7</f>
        <v>250000</v>
      </c>
      <c r="I19" s="53"/>
    </row>
    <row r="20" spans="2:11">
      <c r="B20" s="73">
        <f>+C10</f>
        <v>2016</v>
      </c>
      <c r="C20" s="39">
        <f>IF(H19&gt;0,$H$19,0)</f>
        <v>250000</v>
      </c>
      <c r="D20" s="35">
        <f>IF(AND(B20=$C$8,C11="si"),$C$9/2,$C$9)</f>
        <v>0.05</v>
      </c>
      <c r="E20" s="15">
        <f>IF(H19&lt;C20*D20,H19,C20*D20)</f>
        <v>12500</v>
      </c>
      <c r="F20" s="44">
        <f>IF(OR(B20=$C$8,E20=0),0,G19)</f>
        <v>0</v>
      </c>
      <c r="G20" s="45">
        <f t="shared" ref="G20:G27" si="0">IF(F20=0,E20,F20+E20)</f>
        <v>12500</v>
      </c>
      <c r="H20" s="46">
        <f t="shared" ref="H20:H30" si="1">C20-G20</f>
        <v>237500</v>
      </c>
      <c r="I20" s="24">
        <f>IF(B20&gt;$F$7,E20*$G$8,E20*$G$7)</f>
        <v>3437.5000000000005</v>
      </c>
      <c r="K20" s="4"/>
    </row>
    <row r="21" spans="2:11">
      <c r="B21" s="73">
        <f>B20+1</f>
        <v>2017</v>
      </c>
      <c r="C21" s="40">
        <f t="shared" ref="C21:C30" si="2">IF(H20&gt;0,$H$19,0)</f>
        <v>250000</v>
      </c>
      <c r="D21" s="36">
        <f>IF(AND(B21=$C$8,C12="si"),$C$9/2,$C$9)</f>
        <v>0.1</v>
      </c>
      <c r="E21" s="17">
        <f>IF(H20&lt;C21*D21,H20,C21*D21)</f>
        <v>25000</v>
      </c>
      <c r="F21" s="47">
        <f t="shared" ref="F21:F26" si="3">IF(OR(B21=$C$8,E21=0),0,G20)</f>
        <v>12500</v>
      </c>
      <c r="G21" s="48">
        <f t="shared" si="0"/>
        <v>37500</v>
      </c>
      <c r="H21" s="49">
        <f t="shared" si="1"/>
        <v>212500</v>
      </c>
      <c r="I21" s="24">
        <f t="shared" ref="I21:I30" si="4">IF(B21&gt;$F$7,E21*$G$8,E21*$G$7)</f>
        <v>6000</v>
      </c>
    </row>
    <row r="22" spans="2:11">
      <c r="B22" s="73">
        <f t="shared" ref="B22:B30" si="5">B21+1</f>
        <v>2018</v>
      </c>
      <c r="C22" s="40">
        <f t="shared" si="2"/>
        <v>250000</v>
      </c>
      <c r="D22" s="36">
        <f>IF(AND(B22=$C$8,C13="si"),$C$9/2,$C$9)</f>
        <v>0.1</v>
      </c>
      <c r="E22" s="17">
        <f t="shared" ref="E22:E30" si="6">IF(H21&lt;C22*D22,H21,C22*D22)</f>
        <v>25000</v>
      </c>
      <c r="F22" s="47">
        <f t="shared" si="3"/>
        <v>37500</v>
      </c>
      <c r="G22" s="48">
        <f t="shared" si="0"/>
        <v>62500</v>
      </c>
      <c r="H22" s="49">
        <f t="shared" si="1"/>
        <v>187500</v>
      </c>
      <c r="I22" s="24">
        <f t="shared" si="4"/>
        <v>6000</v>
      </c>
    </row>
    <row r="23" spans="2:11">
      <c r="B23" s="73">
        <f t="shared" si="5"/>
        <v>2019</v>
      </c>
      <c r="C23" s="40">
        <f t="shared" si="2"/>
        <v>250000</v>
      </c>
      <c r="D23" s="36">
        <f t="shared" ref="D23:D30" si="7">IF(AND(B23=$C$8,C14="si"),$C$9/2,$C$9)</f>
        <v>0.1</v>
      </c>
      <c r="E23" s="17">
        <f t="shared" si="6"/>
        <v>25000</v>
      </c>
      <c r="F23" s="47">
        <f t="shared" si="3"/>
        <v>62500</v>
      </c>
      <c r="G23" s="48">
        <f t="shared" si="0"/>
        <v>87500</v>
      </c>
      <c r="H23" s="49">
        <f t="shared" si="1"/>
        <v>162500</v>
      </c>
      <c r="I23" s="24">
        <f t="shared" si="4"/>
        <v>6000</v>
      </c>
    </row>
    <row r="24" spans="2:11">
      <c r="B24" s="73">
        <f t="shared" si="5"/>
        <v>2020</v>
      </c>
      <c r="C24" s="40">
        <f t="shared" si="2"/>
        <v>250000</v>
      </c>
      <c r="D24" s="36">
        <f t="shared" si="7"/>
        <v>0.1</v>
      </c>
      <c r="E24" s="17">
        <f t="shared" si="6"/>
        <v>25000</v>
      </c>
      <c r="F24" s="47">
        <f t="shared" si="3"/>
        <v>87500</v>
      </c>
      <c r="G24" s="48">
        <f t="shared" si="0"/>
        <v>112500</v>
      </c>
      <c r="H24" s="49">
        <f t="shared" si="1"/>
        <v>137500</v>
      </c>
      <c r="I24" s="24">
        <f t="shared" si="4"/>
        <v>6000</v>
      </c>
    </row>
    <row r="25" spans="2:11">
      <c r="B25" s="73">
        <f t="shared" si="5"/>
        <v>2021</v>
      </c>
      <c r="C25" s="40">
        <f t="shared" si="2"/>
        <v>250000</v>
      </c>
      <c r="D25" s="36">
        <f t="shared" si="7"/>
        <v>0.1</v>
      </c>
      <c r="E25" s="17">
        <f t="shared" si="6"/>
        <v>25000</v>
      </c>
      <c r="F25" s="47">
        <f t="shared" si="3"/>
        <v>112500</v>
      </c>
      <c r="G25" s="48">
        <f t="shared" si="0"/>
        <v>137500</v>
      </c>
      <c r="H25" s="49">
        <f t="shared" si="1"/>
        <v>112500</v>
      </c>
      <c r="I25" s="24">
        <f t="shared" si="4"/>
        <v>6000</v>
      </c>
    </row>
    <row r="26" spans="2:11">
      <c r="B26" s="73">
        <f t="shared" si="5"/>
        <v>2022</v>
      </c>
      <c r="C26" s="40">
        <f t="shared" si="2"/>
        <v>250000</v>
      </c>
      <c r="D26" s="36">
        <f t="shared" si="7"/>
        <v>0.1</v>
      </c>
      <c r="E26" s="17">
        <f t="shared" si="6"/>
        <v>25000</v>
      </c>
      <c r="F26" s="47">
        <f t="shared" si="3"/>
        <v>137500</v>
      </c>
      <c r="G26" s="48">
        <f t="shared" si="0"/>
        <v>162500</v>
      </c>
      <c r="H26" s="49">
        <f t="shared" si="1"/>
        <v>87500</v>
      </c>
      <c r="I26" s="24">
        <f t="shared" si="4"/>
        <v>6000</v>
      </c>
    </row>
    <row r="27" spans="2:11">
      <c r="B27" s="73">
        <f t="shared" si="5"/>
        <v>2023</v>
      </c>
      <c r="C27" s="40">
        <f t="shared" si="2"/>
        <v>250000</v>
      </c>
      <c r="D27" s="36">
        <f t="shared" si="7"/>
        <v>0.1</v>
      </c>
      <c r="E27" s="17">
        <f>IF(H26&lt;C27*D27,H26,C27*D27)</f>
        <v>25000</v>
      </c>
      <c r="F27" s="47">
        <f>IF(OR(B27=$C$8,E27=0),0,G26)</f>
        <v>162500</v>
      </c>
      <c r="G27" s="48">
        <f t="shared" si="0"/>
        <v>187500</v>
      </c>
      <c r="H27" s="49">
        <f t="shared" si="1"/>
        <v>62500</v>
      </c>
      <c r="I27" s="24">
        <f t="shared" si="4"/>
        <v>6000</v>
      </c>
    </row>
    <row r="28" spans="2:11">
      <c r="B28" s="73">
        <f t="shared" si="5"/>
        <v>2024</v>
      </c>
      <c r="C28" s="40">
        <f t="shared" si="2"/>
        <v>250000</v>
      </c>
      <c r="D28" s="36">
        <f t="shared" si="7"/>
        <v>0.1</v>
      </c>
      <c r="E28" s="17">
        <f t="shared" si="6"/>
        <v>25000</v>
      </c>
      <c r="F28" s="47">
        <f t="shared" ref="F28:F30" si="8">IF(OR(B28=$C$8,E28=0),0,G27)</f>
        <v>187500</v>
      </c>
      <c r="G28" s="48">
        <f>F28+E28</f>
        <v>212500</v>
      </c>
      <c r="H28" s="49">
        <f t="shared" si="1"/>
        <v>37500</v>
      </c>
      <c r="I28" s="24">
        <f t="shared" si="4"/>
        <v>6000</v>
      </c>
    </row>
    <row r="29" spans="2:11">
      <c r="B29" s="73">
        <f t="shared" si="5"/>
        <v>2025</v>
      </c>
      <c r="C29" s="40">
        <f t="shared" si="2"/>
        <v>250000</v>
      </c>
      <c r="D29" s="36">
        <f t="shared" si="7"/>
        <v>0.1</v>
      </c>
      <c r="E29" s="17">
        <f t="shared" si="6"/>
        <v>25000</v>
      </c>
      <c r="F29" s="47">
        <f t="shared" si="8"/>
        <v>212500</v>
      </c>
      <c r="G29" s="48">
        <f>F29+E29</f>
        <v>237500</v>
      </c>
      <c r="H29" s="49">
        <f t="shared" si="1"/>
        <v>12500</v>
      </c>
      <c r="I29" s="24">
        <f t="shared" si="4"/>
        <v>6000</v>
      </c>
    </row>
    <row r="30" spans="2:11">
      <c r="B30" s="74">
        <f t="shared" si="5"/>
        <v>2026</v>
      </c>
      <c r="C30" s="41">
        <f t="shared" si="2"/>
        <v>250000</v>
      </c>
      <c r="D30" s="37">
        <f t="shared" si="7"/>
        <v>0.1</v>
      </c>
      <c r="E30" s="19">
        <f t="shared" si="6"/>
        <v>12500</v>
      </c>
      <c r="F30" s="50">
        <f t="shared" si="8"/>
        <v>237500</v>
      </c>
      <c r="G30" s="51">
        <f>F30+E30</f>
        <v>250000</v>
      </c>
      <c r="H30" s="52">
        <f t="shared" si="1"/>
        <v>0</v>
      </c>
      <c r="I30" s="25">
        <f t="shared" si="4"/>
        <v>3000</v>
      </c>
    </row>
    <row r="31" spans="2:11">
      <c r="D31" s="21" t="s">
        <v>21</v>
      </c>
      <c r="E31" s="22">
        <f>SUM(E20:E30)</f>
        <v>250000</v>
      </c>
      <c r="H31" s="8" t="s">
        <v>21</v>
      </c>
      <c r="I31" s="29">
        <f>SUM(I20:I30)</f>
        <v>60437.5</v>
      </c>
    </row>
    <row r="32" spans="2:11" ht="30">
      <c r="D32" s="55" t="s">
        <v>18</v>
      </c>
      <c r="E32" s="38">
        <f>(E31-C6)/C6</f>
        <v>1.5</v>
      </c>
    </row>
    <row r="34" spans="2:10">
      <c r="B34" s="66" t="s">
        <v>16</v>
      </c>
    </row>
    <row r="35" spans="2:10">
      <c r="B35" s="9" t="s">
        <v>7</v>
      </c>
      <c r="C35" s="10" t="s">
        <v>8</v>
      </c>
      <c r="D35" s="10" t="s">
        <v>9</v>
      </c>
      <c r="E35" s="10" t="s">
        <v>10</v>
      </c>
      <c r="F35" s="10" t="s">
        <v>14</v>
      </c>
      <c r="G35" s="10" t="s">
        <v>15</v>
      </c>
      <c r="H35" s="11" t="s">
        <v>11</v>
      </c>
      <c r="I35" s="26" t="s">
        <v>27</v>
      </c>
    </row>
    <row r="36" spans="2:10">
      <c r="B36" s="63"/>
      <c r="C36" s="64"/>
      <c r="D36" s="64"/>
      <c r="E36" s="64"/>
      <c r="F36" s="64"/>
      <c r="G36" s="64"/>
      <c r="H36" s="70">
        <f>+C6</f>
        <v>100000</v>
      </c>
      <c r="I36" s="54"/>
    </row>
    <row r="37" spans="2:10">
      <c r="B37" s="73">
        <v>2016</v>
      </c>
      <c r="C37" s="39">
        <f>IF(H36&gt;0,$H$36,0)</f>
        <v>100000</v>
      </c>
      <c r="D37" s="35">
        <f>IF(AND(B20=$C$8,C11="si"),$C$9/2,$C$9)</f>
        <v>0.05</v>
      </c>
      <c r="E37" s="15">
        <f t="shared" ref="E37:E47" si="9">IF(H36&lt;(C37*D37),H36,C37*D37)</f>
        <v>5000</v>
      </c>
      <c r="F37" s="44">
        <f t="shared" ref="F37:F47" si="10">IF(OR(B37=$C$8,E37=0),0,G36)</f>
        <v>0</v>
      </c>
      <c r="G37" s="15">
        <f t="shared" ref="G37:G47" si="11">IF(F37=0,E37,F37+E37)</f>
        <v>5000</v>
      </c>
      <c r="H37" s="16">
        <f t="shared" ref="H37:H47" si="12">C37-G37</f>
        <v>95000</v>
      </c>
      <c r="I37" s="24">
        <f t="shared" ref="I37:I47" si="13">IF(B37&gt;$F$7,E37*$G$8,E37*$G$7)</f>
        <v>1375</v>
      </c>
      <c r="J37" s="12"/>
    </row>
    <row r="38" spans="2:10">
      <c r="B38" s="73">
        <f>B37+1</f>
        <v>2017</v>
      </c>
      <c r="C38" s="40">
        <f t="shared" ref="C38:C47" si="14">IF(H37&gt;0,$H$36,0)</f>
        <v>100000</v>
      </c>
      <c r="D38" s="36">
        <f t="shared" ref="D38:D47" si="15">IF(AND(B21=$C$8,C12="si"),$C$9/2,$C$9)</f>
        <v>0.1</v>
      </c>
      <c r="E38" s="17">
        <f t="shared" si="9"/>
        <v>10000</v>
      </c>
      <c r="F38" s="47">
        <f t="shared" si="10"/>
        <v>5000</v>
      </c>
      <c r="G38" s="17">
        <f t="shared" si="11"/>
        <v>15000</v>
      </c>
      <c r="H38" s="18">
        <f t="shared" si="12"/>
        <v>85000</v>
      </c>
      <c r="I38" s="24">
        <f t="shared" si="13"/>
        <v>2400</v>
      </c>
    </row>
    <row r="39" spans="2:10">
      <c r="B39" s="73">
        <f t="shared" ref="B39:B47" si="16">B38+1</f>
        <v>2018</v>
      </c>
      <c r="C39" s="40">
        <f t="shared" si="14"/>
        <v>100000</v>
      </c>
      <c r="D39" s="36">
        <f t="shared" si="15"/>
        <v>0.1</v>
      </c>
      <c r="E39" s="17">
        <f t="shared" si="9"/>
        <v>10000</v>
      </c>
      <c r="F39" s="47">
        <f t="shared" si="10"/>
        <v>15000</v>
      </c>
      <c r="G39" s="17">
        <f t="shared" si="11"/>
        <v>25000</v>
      </c>
      <c r="H39" s="18">
        <f t="shared" si="12"/>
        <v>75000</v>
      </c>
      <c r="I39" s="24">
        <f t="shared" si="13"/>
        <v>2400</v>
      </c>
    </row>
    <row r="40" spans="2:10">
      <c r="B40" s="73">
        <f t="shared" si="16"/>
        <v>2019</v>
      </c>
      <c r="C40" s="40">
        <f t="shared" si="14"/>
        <v>100000</v>
      </c>
      <c r="D40" s="36">
        <f t="shared" si="15"/>
        <v>0.1</v>
      </c>
      <c r="E40" s="17">
        <f t="shared" si="9"/>
        <v>10000</v>
      </c>
      <c r="F40" s="47">
        <f t="shared" si="10"/>
        <v>25000</v>
      </c>
      <c r="G40" s="17">
        <f t="shared" si="11"/>
        <v>35000</v>
      </c>
      <c r="H40" s="18">
        <f t="shared" si="12"/>
        <v>65000</v>
      </c>
      <c r="I40" s="24">
        <f t="shared" si="13"/>
        <v>2400</v>
      </c>
    </row>
    <row r="41" spans="2:10">
      <c r="B41" s="73">
        <f t="shared" si="16"/>
        <v>2020</v>
      </c>
      <c r="C41" s="40">
        <f t="shared" si="14"/>
        <v>100000</v>
      </c>
      <c r="D41" s="36">
        <f t="shared" si="15"/>
        <v>0.1</v>
      </c>
      <c r="E41" s="17">
        <f t="shared" si="9"/>
        <v>10000</v>
      </c>
      <c r="F41" s="47">
        <f t="shared" si="10"/>
        <v>35000</v>
      </c>
      <c r="G41" s="17">
        <f t="shared" si="11"/>
        <v>45000</v>
      </c>
      <c r="H41" s="18">
        <f t="shared" si="12"/>
        <v>55000</v>
      </c>
      <c r="I41" s="24">
        <f t="shared" si="13"/>
        <v>2400</v>
      </c>
    </row>
    <row r="42" spans="2:10">
      <c r="B42" s="73">
        <f t="shared" si="16"/>
        <v>2021</v>
      </c>
      <c r="C42" s="40">
        <f t="shared" si="14"/>
        <v>100000</v>
      </c>
      <c r="D42" s="36">
        <f t="shared" si="15"/>
        <v>0.1</v>
      </c>
      <c r="E42" s="17">
        <f t="shared" si="9"/>
        <v>10000</v>
      </c>
      <c r="F42" s="47">
        <f t="shared" si="10"/>
        <v>45000</v>
      </c>
      <c r="G42" s="17">
        <f t="shared" si="11"/>
        <v>55000</v>
      </c>
      <c r="H42" s="18">
        <f t="shared" si="12"/>
        <v>45000</v>
      </c>
      <c r="I42" s="24">
        <f t="shared" si="13"/>
        <v>2400</v>
      </c>
    </row>
    <row r="43" spans="2:10">
      <c r="B43" s="73">
        <f t="shared" si="16"/>
        <v>2022</v>
      </c>
      <c r="C43" s="40">
        <f t="shared" si="14"/>
        <v>100000</v>
      </c>
      <c r="D43" s="36">
        <f t="shared" si="15"/>
        <v>0.1</v>
      </c>
      <c r="E43" s="17">
        <f t="shared" si="9"/>
        <v>10000</v>
      </c>
      <c r="F43" s="47">
        <f t="shared" si="10"/>
        <v>55000</v>
      </c>
      <c r="G43" s="17">
        <f t="shared" si="11"/>
        <v>65000</v>
      </c>
      <c r="H43" s="18">
        <f t="shared" si="12"/>
        <v>35000</v>
      </c>
      <c r="I43" s="24">
        <f t="shared" si="13"/>
        <v>2400</v>
      </c>
    </row>
    <row r="44" spans="2:10">
      <c r="B44" s="73">
        <f t="shared" si="16"/>
        <v>2023</v>
      </c>
      <c r="C44" s="40">
        <f t="shared" si="14"/>
        <v>100000</v>
      </c>
      <c r="D44" s="36">
        <f t="shared" si="15"/>
        <v>0.1</v>
      </c>
      <c r="E44" s="17">
        <f t="shared" si="9"/>
        <v>10000</v>
      </c>
      <c r="F44" s="47">
        <f t="shared" si="10"/>
        <v>65000</v>
      </c>
      <c r="G44" s="17">
        <f t="shared" si="11"/>
        <v>75000</v>
      </c>
      <c r="H44" s="18">
        <f t="shared" si="12"/>
        <v>25000</v>
      </c>
      <c r="I44" s="24">
        <f t="shared" si="13"/>
        <v>2400</v>
      </c>
    </row>
    <row r="45" spans="2:10">
      <c r="B45" s="73">
        <f t="shared" si="16"/>
        <v>2024</v>
      </c>
      <c r="C45" s="40">
        <f t="shared" si="14"/>
        <v>100000</v>
      </c>
      <c r="D45" s="36">
        <f t="shared" si="15"/>
        <v>0.1</v>
      </c>
      <c r="E45" s="17">
        <f t="shared" si="9"/>
        <v>10000</v>
      </c>
      <c r="F45" s="47">
        <f t="shared" si="10"/>
        <v>75000</v>
      </c>
      <c r="G45" s="17">
        <f t="shared" si="11"/>
        <v>85000</v>
      </c>
      <c r="H45" s="18">
        <f t="shared" si="12"/>
        <v>15000</v>
      </c>
      <c r="I45" s="24">
        <f t="shared" si="13"/>
        <v>2400</v>
      </c>
    </row>
    <row r="46" spans="2:10">
      <c r="B46" s="73">
        <f t="shared" si="16"/>
        <v>2025</v>
      </c>
      <c r="C46" s="40">
        <f t="shared" si="14"/>
        <v>100000</v>
      </c>
      <c r="D46" s="36">
        <f t="shared" si="15"/>
        <v>0.1</v>
      </c>
      <c r="E46" s="17">
        <f t="shared" si="9"/>
        <v>10000</v>
      </c>
      <c r="F46" s="47">
        <f t="shared" si="10"/>
        <v>85000</v>
      </c>
      <c r="G46" s="17">
        <f t="shared" si="11"/>
        <v>95000</v>
      </c>
      <c r="H46" s="18">
        <f t="shared" si="12"/>
        <v>5000</v>
      </c>
      <c r="I46" s="24">
        <f t="shared" si="13"/>
        <v>2400</v>
      </c>
    </row>
    <row r="47" spans="2:10">
      <c r="B47" s="74">
        <f t="shared" si="16"/>
        <v>2026</v>
      </c>
      <c r="C47" s="41">
        <f t="shared" si="14"/>
        <v>100000</v>
      </c>
      <c r="D47" s="37">
        <f t="shared" si="15"/>
        <v>0.1</v>
      </c>
      <c r="E47" s="19">
        <f t="shared" si="9"/>
        <v>5000</v>
      </c>
      <c r="F47" s="50">
        <f t="shared" si="10"/>
        <v>95000</v>
      </c>
      <c r="G47" s="19">
        <f t="shared" si="11"/>
        <v>100000</v>
      </c>
      <c r="H47" s="20">
        <f t="shared" si="12"/>
        <v>0</v>
      </c>
      <c r="I47" s="25">
        <f t="shared" si="13"/>
        <v>1200</v>
      </c>
    </row>
    <row r="48" spans="2:10">
      <c r="C48" s="14"/>
      <c r="D48" s="21" t="s">
        <v>21</v>
      </c>
      <c r="E48" s="22">
        <f>SUM(E37:E47)</f>
        <v>100000</v>
      </c>
      <c r="H48" s="8" t="s">
        <v>21</v>
      </c>
      <c r="I48" s="30">
        <f>SUM(I37:I47)</f>
        <v>24175</v>
      </c>
    </row>
    <row r="50" spans="8:10" ht="48.75" customHeight="1">
      <c r="H50" s="71" t="s">
        <v>28</v>
      </c>
      <c r="I50" s="72">
        <f>I31-I48</f>
        <v>36262.5</v>
      </c>
      <c r="J50" s="76">
        <f>I50/I48</f>
        <v>1.5</v>
      </c>
    </row>
  </sheetData>
  <dataValidations count="1">
    <dataValidation type="list" allowBlank="1" showInputMessage="1" showErrorMessage="1" sqref="C11">
      <formula1>mezza_aliquota_primo_anno</formula1>
    </dataValidation>
  </dataValidations>
  <pageMargins left="0.7" right="0.7" top="0.75" bottom="0.75" header="0.3" footer="0.3"/>
  <pageSetup paperSize="9" orientation="portrait" horizontalDpi="0" verticalDpi="0" r:id="rId1"/>
  <legacyDrawing r:id="rId2"/>
  <oleObjects>
    <oleObject progId="Acrobat Document" dvAspect="DVASPECT_ICON" shapeId="2054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B7" sqref="B7"/>
    </sheetView>
  </sheetViews>
  <sheetFormatPr defaultRowHeight="15"/>
  <cols>
    <col min="1" max="1" width="17.42578125" customWidth="1"/>
  </cols>
  <sheetData>
    <row r="1" spans="1:1">
      <c r="A1" t="s">
        <v>13</v>
      </c>
    </row>
    <row r="2" spans="1:1">
      <c r="A2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2"/>
  <sheetViews>
    <sheetView showGridLines="0" workbookViewId="0">
      <selection activeCell="E10" sqref="E10"/>
    </sheetView>
  </sheetViews>
  <sheetFormatPr defaultRowHeight="15"/>
  <cols>
    <col min="3" max="3" width="63.42578125" customWidth="1"/>
  </cols>
  <sheetData>
    <row r="1" spans="1:5">
      <c r="A1" s="80"/>
      <c r="B1" s="80"/>
      <c r="C1" s="80"/>
      <c r="D1" s="80"/>
      <c r="E1" s="80"/>
    </row>
    <row r="2" spans="1:5">
      <c r="A2" s="80"/>
      <c r="B2" s="80"/>
      <c r="C2" s="82" t="s">
        <v>36</v>
      </c>
      <c r="D2" s="80"/>
      <c r="E2" s="80"/>
    </row>
    <row r="3" spans="1:5">
      <c r="A3" s="80"/>
      <c r="B3" s="80"/>
      <c r="C3" s="80"/>
      <c r="D3" s="80"/>
      <c r="E3" s="80"/>
    </row>
    <row r="4" spans="1:5">
      <c r="A4" s="80"/>
      <c r="B4" s="80"/>
      <c r="C4" s="80"/>
      <c r="D4" s="80"/>
      <c r="E4" s="80"/>
    </row>
    <row r="5" spans="1:5">
      <c r="A5" s="80"/>
      <c r="B5" s="80"/>
      <c r="C5" s="80"/>
      <c r="D5" s="80"/>
      <c r="E5" s="80"/>
    </row>
    <row r="6" spans="1:5">
      <c r="A6" s="80"/>
      <c r="B6" s="80"/>
      <c r="C6" s="80"/>
      <c r="D6" s="80"/>
      <c r="E6" s="80"/>
    </row>
    <row r="7" spans="1:5">
      <c r="A7" s="80"/>
      <c r="B7" s="80"/>
      <c r="C7" s="80"/>
      <c r="D7" s="80"/>
      <c r="E7" s="80"/>
    </row>
    <row r="8" spans="1:5">
      <c r="A8" s="80"/>
      <c r="B8" s="80"/>
      <c r="C8" s="80"/>
      <c r="D8" s="80"/>
      <c r="E8" s="80"/>
    </row>
    <row r="9" spans="1:5">
      <c r="A9" s="80"/>
      <c r="B9" s="80"/>
      <c r="C9" s="80"/>
      <c r="D9" s="80"/>
      <c r="E9" s="80"/>
    </row>
    <row r="10" spans="1:5" ht="22.5" customHeight="1">
      <c r="A10" s="80"/>
      <c r="B10" s="80"/>
      <c r="C10" s="81" t="s">
        <v>34</v>
      </c>
      <c r="D10" s="80"/>
      <c r="E10" s="80"/>
    </row>
    <row r="11" spans="1:5" ht="58.5" customHeight="1">
      <c r="A11" s="80"/>
      <c r="B11" s="80"/>
      <c r="C11" s="83" t="s">
        <v>35</v>
      </c>
      <c r="D11" s="80"/>
      <c r="E11" s="80"/>
    </row>
    <row r="12" spans="1:5">
      <c r="A12" s="80"/>
      <c r="B12" s="80"/>
      <c r="C12" s="80"/>
      <c r="D12" s="80"/>
      <c r="E12" s="80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1.Super ammortamento (140%) </vt:lpstr>
      <vt:lpstr>2.Iper ammortamento (250%)</vt:lpstr>
      <vt:lpstr>Elenchi</vt:lpstr>
      <vt:lpstr>@</vt:lpstr>
      <vt:lpstr>mezza_aliquota_primo_anno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Francesca</cp:lastModifiedBy>
  <dcterms:created xsi:type="dcterms:W3CDTF">2016-12-28T08:44:34Z</dcterms:created>
  <dcterms:modified xsi:type="dcterms:W3CDTF">2016-12-29T09:28:21Z</dcterms:modified>
</cp:coreProperties>
</file>