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7860" activeTab="1"/>
  </bookViews>
  <sheets>
    <sheet name="CE  Analitico x Aree x Inserim" sheetId="27" r:id="rId1"/>
    <sheet name="CE  Sintetico x Aree" sheetId="28" r:id="rId2"/>
  </sheets>
  <calcPr calcId="145621"/>
</workbook>
</file>

<file path=xl/calcChain.xml><?xml version="1.0" encoding="utf-8"?>
<calcChain xmlns="http://schemas.openxmlformats.org/spreadsheetml/2006/main">
  <c r="D139" i="28" l="1"/>
  <c r="D137" i="28"/>
  <c r="J84" i="28" s="1"/>
  <c r="L84" i="28" s="1"/>
  <c r="D134" i="28"/>
  <c r="D128" i="28"/>
  <c r="D118" i="28"/>
  <c r="D108" i="28"/>
  <c r="D106" i="28"/>
  <c r="D101" i="28"/>
  <c r="L94" i="28"/>
  <c r="D94" i="28"/>
  <c r="L93" i="28"/>
  <c r="J92" i="28"/>
  <c r="L92" i="28" s="1"/>
  <c r="G92" i="28"/>
  <c r="F92" i="28"/>
  <c r="L91" i="28"/>
  <c r="K91" i="28"/>
  <c r="I91" i="28"/>
  <c r="G91" i="28"/>
  <c r="F91" i="28"/>
  <c r="D91" i="28"/>
  <c r="J88" i="28"/>
  <c r="L88" i="28" s="1"/>
  <c r="I88" i="28"/>
  <c r="G88" i="28"/>
  <c r="F88" i="28"/>
  <c r="D88" i="28"/>
  <c r="L87" i="28"/>
  <c r="L89" i="28" s="1"/>
  <c r="K87" i="28"/>
  <c r="I87" i="28"/>
  <c r="G87" i="28"/>
  <c r="F87" i="28"/>
  <c r="L80" i="28"/>
  <c r="L79" i="28"/>
  <c r="J79" i="28"/>
  <c r="K78" i="28"/>
  <c r="L78" i="28" s="1"/>
  <c r="J77" i="28"/>
  <c r="L77" i="28" s="1"/>
  <c r="L76" i="28"/>
  <c r="J76" i="28"/>
  <c r="D72" i="28"/>
  <c r="L71" i="28"/>
  <c r="L70" i="28"/>
  <c r="L69" i="28"/>
  <c r="J69" i="28"/>
  <c r="L68" i="28"/>
  <c r="J64" i="28"/>
  <c r="L64" i="28" s="1"/>
  <c r="J63" i="28"/>
  <c r="L63" i="28" s="1"/>
  <c r="D63" i="28"/>
  <c r="L62" i="28"/>
  <c r="J38" i="28" s="1"/>
  <c r="L38" i="28" s="1"/>
  <c r="J61" i="28"/>
  <c r="L61" i="28" s="1"/>
  <c r="J53" i="28"/>
  <c r="L53" i="28" s="1"/>
  <c r="J52" i="28"/>
  <c r="L52" i="28" s="1"/>
  <c r="L51" i="28"/>
  <c r="J51" i="28"/>
  <c r="I51" i="28"/>
  <c r="G51" i="28"/>
  <c r="F51" i="28"/>
  <c r="J50" i="28"/>
  <c r="L50" i="28" s="1"/>
  <c r="I50" i="28"/>
  <c r="G50" i="28"/>
  <c r="F50" i="28"/>
  <c r="L49" i="28"/>
  <c r="J49" i="28"/>
  <c r="D49" i="28"/>
  <c r="J67" i="28" s="1"/>
  <c r="L67" i="28" s="1"/>
  <c r="L48" i="28"/>
  <c r="J48" i="28"/>
  <c r="G48" i="28"/>
  <c r="J47" i="28"/>
  <c r="L47" i="28" s="1"/>
  <c r="G47" i="28"/>
  <c r="F47" i="28"/>
  <c r="J46" i="28"/>
  <c r="L46" i="28" s="1"/>
  <c r="J45" i="28"/>
  <c r="L45" i="28" s="1"/>
  <c r="D44" i="28"/>
  <c r="K41" i="28"/>
  <c r="L41" i="28" s="1"/>
  <c r="I41" i="28"/>
  <c r="D41" i="28"/>
  <c r="L40" i="28"/>
  <c r="L39" i="28"/>
  <c r="D39" i="28"/>
  <c r="J35" i="28"/>
  <c r="L35" i="28" s="1"/>
  <c r="L36" i="28" s="1"/>
  <c r="I35" i="28"/>
  <c r="G35" i="28"/>
  <c r="F35" i="28"/>
  <c r="D33" i="28"/>
  <c r="L31" i="28"/>
  <c r="J31" i="28"/>
  <c r="I31" i="28"/>
  <c r="G31" i="28"/>
  <c r="D31" i="28"/>
  <c r="J30" i="28"/>
  <c r="L30" i="28" s="1"/>
  <c r="I30" i="28"/>
  <c r="G30" i="28"/>
  <c r="F30" i="28"/>
  <c r="L29" i="28"/>
  <c r="J29" i="28"/>
  <c r="I29" i="28"/>
  <c r="G29" i="28"/>
  <c r="L28" i="28"/>
  <c r="J28" i="28"/>
  <c r="I28" i="28"/>
  <c r="G28" i="28"/>
  <c r="F28" i="28"/>
  <c r="J27" i="28"/>
  <c r="L27" i="28" s="1"/>
  <c r="I27" i="28"/>
  <c r="G27" i="28"/>
  <c r="L26" i="28"/>
  <c r="J26" i="28"/>
  <c r="I26" i="28"/>
  <c r="G26" i="28"/>
  <c r="J25" i="28"/>
  <c r="L25" i="28" s="1"/>
  <c r="I25" i="28"/>
  <c r="G25" i="28"/>
  <c r="F25" i="28"/>
  <c r="D21" i="28"/>
  <c r="L20" i="28"/>
  <c r="K20" i="28"/>
  <c r="I20" i="28"/>
  <c r="G20" i="28"/>
  <c r="F20" i="28"/>
  <c r="J19" i="28"/>
  <c r="L19" i="28" s="1"/>
  <c r="I19" i="28"/>
  <c r="G19" i="28"/>
  <c r="F19" i="28"/>
  <c r="K18" i="28"/>
  <c r="L18" i="28" s="1"/>
  <c r="I18" i="28"/>
  <c r="G18" i="28"/>
  <c r="F18" i="28"/>
  <c r="K17" i="28"/>
  <c r="L17" i="28" s="1"/>
  <c r="I17" i="28"/>
  <c r="G17" i="28"/>
  <c r="F17" i="28"/>
  <c r="D17" i="28"/>
  <c r="K83" i="28" s="1"/>
  <c r="L83" i="28" s="1"/>
  <c r="K16" i="28"/>
  <c r="L16" i="28" s="1"/>
  <c r="I16" i="28"/>
  <c r="G16" i="28"/>
  <c r="D14" i="28"/>
  <c r="L13" i="28"/>
  <c r="K13" i="28"/>
  <c r="I13" i="28"/>
  <c r="G13" i="28"/>
  <c r="L12" i="28"/>
  <c r="K12" i="28"/>
  <c r="I12" i="28"/>
  <c r="G12" i="28"/>
  <c r="F12" i="28"/>
  <c r="J11" i="28"/>
  <c r="L11" i="28" s="1"/>
  <c r="I11" i="28"/>
  <c r="G11" i="28"/>
  <c r="F11" i="28"/>
  <c r="L10" i="28"/>
  <c r="J10" i="28"/>
  <c r="F10" i="28"/>
  <c r="K9" i="28"/>
  <c r="L9" i="28" s="1"/>
  <c r="I9" i="28"/>
  <c r="G9" i="28"/>
  <c r="F9" i="28"/>
  <c r="D7" i="28"/>
  <c r="K7" i="28" s="1"/>
  <c r="L7" i="28" s="1"/>
  <c r="D28" i="28" l="1"/>
  <c r="D144" i="28"/>
  <c r="L85" i="28"/>
  <c r="M85" i="28" s="1"/>
  <c r="M83" i="28"/>
  <c r="M27" i="28"/>
  <c r="L42" i="28"/>
  <c r="M49" i="28"/>
  <c r="M77" i="28"/>
  <c r="M79" i="28"/>
  <c r="M92" i="28"/>
  <c r="L14" i="28"/>
  <c r="L21" i="28"/>
  <c r="L32" i="28"/>
  <c r="L33" i="28" s="1"/>
  <c r="M33" i="28" s="1"/>
  <c r="M25" i="28"/>
  <c r="M26" i="28"/>
  <c r="M45" i="28"/>
  <c r="M48" i="28"/>
  <c r="M50" i="28"/>
  <c r="M53" i="28"/>
  <c r="M63" i="28"/>
  <c r="M80" i="28"/>
  <c r="M91" i="28"/>
  <c r="M47" i="28"/>
  <c r="M67" i="28"/>
  <c r="L72" i="28"/>
  <c r="M72" i="28" s="1"/>
  <c r="M51" i="28"/>
  <c r="L65" i="28"/>
  <c r="M65" i="28" s="1"/>
  <c r="M61" i="28"/>
  <c r="M69" i="28"/>
  <c r="M89" i="28"/>
  <c r="M84" i="28"/>
  <c r="M36" i="28"/>
  <c r="M40" i="28"/>
  <c r="M52" i="28"/>
  <c r="M64" i="28"/>
  <c r="M70" i="28"/>
  <c r="M76" i="28"/>
  <c r="M88" i="28"/>
  <c r="M94" i="28"/>
  <c r="M38" i="28"/>
  <c r="L95" i="28"/>
  <c r="M95" i="28" s="1"/>
  <c r="J99" i="28"/>
  <c r="L99" i="28" s="1"/>
  <c r="M99" i="28" s="1"/>
  <c r="M87" i="28"/>
  <c r="L54" i="28"/>
  <c r="L81" i="28"/>
  <c r="M81" i="28" s="1"/>
  <c r="J52" i="27"/>
  <c r="D41" i="27"/>
  <c r="D145" i="28" l="1"/>
  <c r="M54" i="28"/>
  <c r="L56" i="28"/>
  <c r="M39" i="28"/>
  <c r="M62" i="28"/>
  <c r="L22" i="28"/>
  <c r="M14" i="28"/>
  <c r="M93" i="28"/>
  <c r="M68" i="28"/>
  <c r="M71" i="28"/>
  <c r="M46" i="28"/>
  <c r="M42" i="28"/>
  <c r="L43" i="28"/>
  <c r="M43" i="28" s="1"/>
  <c r="D137" i="27"/>
  <c r="D134" i="27"/>
  <c r="D39" i="27"/>
  <c r="D33" i="27"/>
  <c r="L58" i="28" l="1"/>
  <c r="M58" i="28" s="1"/>
  <c r="M56" i="28"/>
  <c r="L34" i="28"/>
  <c r="M22" i="28"/>
  <c r="D139" i="27"/>
  <c r="D128" i="27"/>
  <c r="J99" i="27" s="1"/>
  <c r="L99" i="27" s="1"/>
  <c r="D118" i="27"/>
  <c r="D108" i="27"/>
  <c r="D106" i="27"/>
  <c r="D101" i="27"/>
  <c r="L94" i="27"/>
  <c r="D94" i="27"/>
  <c r="J61" i="27" s="1"/>
  <c r="L61" i="27" s="1"/>
  <c r="L93" i="27"/>
  <c r="J92" i="27"/>
  <c r="L92" i="27" s="1"/>
  <c r="G92" i="27"/>
  <c r="F92" i="27"/>
  <c r="K91" i="27"/>
  <c r="L91" i="27" s="1"/>
  <c r="I91" i="27"/>
  <c r="G91" i="27"/>
  <c r="F91" i="27"/>
  <c r="D91" i="27"/>
  <c r="J88" i="27"/>
  <c r="L88" i="27" s="1"/>
  <c r="I88" i="27"/>
  <c r="G88" i="27"/>
  <c r="F88" i="27"/>
  <c r="D88" i="27"/>
  <c r="K87" i="27"/>
  <c r="L87" i="27" s="1"/>
  <c r="I87" i="27"/>
  <c r="G87" i="27"/>
  <c r="F87" i="27"/>
  <c r="J84" i="27"/>
  <c r="L84" i="27" s="1"/>
  <c r="L80" i="27"/>
  <c r="J79" i="27"/>
  <c r="L79" i="27" s="1"/>
  <c r="K78" i="27"/>
  <c r="L78" i="27" s="1"/>
  <c r="J77" i="27"/>
  <c r="L77" i="27" s="1"/>
  <c r="J76" i="27"/>
  <c r="L76" i="27" s="1"/>
  <c r="D72" i="27"/>
  <c r="L71" i="27"/>
  <c r="L70" i="27"/>
  <c r="J69" i="27"/>
  <c r="L69" i="27" s="1"/>
  <c r="L68" i="27"/>
  <c r="J64" i="27"/>
  <c r="L64" i="27" s="1"/>
  <c r="J63" i="27"/>
  <c r="L63" i="27" s="1"/>
  <c r="D63" i="27"/>
  <c r="L62" i="27"/>
  <c r="J53" i="27"/>
  <c r="L53" i="27" s="1"/>
  <c r="L52" i="27"/>
  <c r="J51" i="27"/>
  <c r="L51" i="27" s="1"/>
  <c r="I51" i="27"/>
  <c r="G51" i="27"/>
  <c r="F51" i="27"/>
  <c r="J50" i="27"/>
  <c r="L50" i="27" s="1"/>
  <c r="I50" i="27"/>
  <c r="G50" i="27"/>
  <c r="F50" i="27"/>
  <c r="J49" i="27"/>
  <c r="L49" i="27" s="1"/>
  <c r="D49" i="27"/>
  <c r="J48" i="27"/>
  <c r="L48" i="27" s="1"/>
  <c r="G48" i="27"/>
  <c r="J47" i="27"/>
  <c r="L47" i="27" s="1"/>
  <c r="G47" i="27"/>
  <c r="F47" i="27"/>
  <c r="J46" i="27"/>
  <c r="L46" i="27" s="1"/>
  <c r="J45" i="27"/>
  <c r="L45" i="27" s="1"/>
  <c r="D44" i="27"/>
  <c r="K41" i="27"/>
  <c r="L41" i="27" s="1"/>
  <c r="I41" i="27"/>
  <c r="L40" i="27"/>
  <c r="L39" i="27"/>
  <c r="J35" i="27"/>
  <c r="L35" i="27" s="1"/>
  <c r="L36" i="27" s="1"/>
  <c r="I35" i="27"/>
  <c r="G35" i="27"/>
  <c r="F35" i="27"/>
  <c r="J31" i="27"/>
  <c r="L31" i="27" s="1"/>
  <c r="I31" i="27"/>
  <c r="G31" i="27"/>
  <c r="D31" i="27"/>
  <c r="J30" i="27"/>
  <c r="L30" i="27" s="1"/>
  <c r="I30" i="27"/>
  <c r="G30" i="27"/>
  <c r="F30" i="27"/>
  <c r="J29" i="27"/>
  <c r="L29" i="27" s="1"/>
  <c r="I29" i="27"/>
  <c r="G29" i="27"/>
  <c r="J28" i="27"/>
  <c r="L28" i="27" s="1"/>
  <c r="I28" i="27"/>
  <c r="G28" i="27"/>
  <c r="F28" i="27"/>
  <c r="J27" i="27"/>
  <c r="L27" i="27" s="1"/>
  <c r="I27" i="27"/>
  <c r="G27" i="27"/>
  <c r="J26" i="27"/>
  <c r="L26" i="27" s="1"/>
  <c r="I26" i="27"/>
  <c r="G26" i="27"/>
  <c r="J25" i="27"/>
  <c r="L25" i="27" s="1"/>
  <c r="I25" i="27"/>
  <c r="G25" i="27"/>
  <c r="F25" i="27"/>
  <c r="D21" i="27"/>
  <c r="K20" i="27"/>
  <c r="L20" i="27" s="1"/>
  <c r="I20" i="27"/>
  <c r="G20" i="27"/>
  <c r="F20" i="27"/>
  <c r="J19" i="27"/>
  <c r="L19" i="27" s="1"/>
  <c r="I19" i="27"/>
  <c r="G19" i="27"/>
  <c r="F19" i="27"/>
  <c r="K18" i="27"/>
  <c r="L18" i="27" s="1"/>
  <c r="I18" i="27"/>
  <c r="G18" i="27"/>
  <c r="F18" i="27"/>
  <c r="K17" i="27"/>
  <c r="L17" i="27" s="1"/>
  <c r="I17" i="27"/>
  <c r="G17" i="27"/>
  <c r="F17" i="27"/>
  <c r="D17" i="27"/>
  <c r="K83" i="27" s="1"/>
  <c r="L83" i="27" s="1"/>
  <c r="K16" i="27"/>
  <c r="L16" i="27" s="1"/>
  <c r="I16" i="27"/>
  <c r="G16" i="27"/>
  <c r="D14" i="27"/>
  <c r="K13" i="27"/>
  <c r="L13" i="27" s="1"/>
  <c r="I13" i="27"/>
  <c r="G13" i="27"/>
  <c r="K12" i="27"/>
  <c r="L12" i="27" s="1"/>
  <c r="I12" i="27"/>
  <c r="G12" i="27"/>
  <c r="F12" i="27"/>
  <c r="J11" i="27"/>
  <c r="L11" i="27" s="1"/>
  <c r="I11" i="27"/>
  <c r="G11" i="27"/>
  <c r="F11" i="27"/>
  <c r="J10" i="27"/>
  <c r="L10" i="27" s="1"/>
  <c r="F10" i="27"/>
  <c r="K9" i="27"/>
  <c r="L9" i="27" s="1"/>
  <c r="I9" i="27"/>
  <c r="G9" i="27"/>
  <c r="F9" i="27"/>
  <c r="D7" i="27"/>
  <c r="K7" i="27" s="1"/>
  <c r="L7" i="27" s="1"/>
  <c r="L37" i="28" l="1"/>
  <c r="M34" i="28"/>
  <c r="J67" i="27"/>
  <c r="L67" i="27" s="1"/>
  <c r="L72" i="27" s="1"/>
  <c r="J38" i="27"/>
  <c r="D28" i="27"/>
  <c r="D144" i="27"/>
  <c r="L14" i="27"/>
  <c r="M14" i="27" s="1"/>
  <c r="L21" i="27"/>
  <c r="L32" i="27"/>
  <c r="L33" i="27" s="1"/>
  <c r="L54" i="27"/>
  <c r="L85" i="27"/>
  <c r="L65" i="27"/>
  <c r="L81" i="27"/>
  <c r="L89" i="27"/>
  <c r="L95" i="27"/>
  <c r="L44" i="28" l="1"/>
  <c r="M37" i="28"/>
  <c r="L38" i="27"/>
  <c r="L42" i="27" s="1"/>
  <c r="M84" i="27"/>
  <c r="M80" i="27"/>
  <c r="M25" i="27"/>
  <c r="M46" i="27"/>
  <c r="M52" i="27"/>
  <c r="M38" i="27"/>
  <c r="M91" i="27"/>
  <c r="M70" i="27"/>
  <c r="M51" i="27"/>
  <c r="M67" i="27"/>
  <c r="M27" i="27"/>
  <c r="M50" i="27"/>
  <c r="M48" i="27"/>
  <c r="M39" i="27"/>
  <c r="M87" i="27"/>
  <c r="M77" i="27"/>
  <c r="M63" i="27"/>
  <c r="M92" i="27"/>
  <c r="M88" i="27"/>
  <c r="M61" i="27"/>
  <c r="M47" i="27"/>
  <c r="M40" i="27"/>
  <c r="M62" i="27"/>
  <c r="M93" i="27"/>
  <c r="M36" i="27"/>
  <c r="M79" i="27"/>
  <c r="M99" i="27"/>
  <c r="M68" i="27"/>
  <c r="M53" i="27"/>
  <c r="M71" i="27"/>
  <c r="D145" i="27"/>
  <c r="M94" i="27"/>
  <c r="M69" i="27"/>
  <c r="M49" i="27"/>
  <c r="M64" i="27"/>
  <c r="M76" i="27"/>
  <c r="M83" i="27"/>
  <c r="M45" i="27"/>
  <c r="M26" i="27"/>
  <c r="L22" i="27"/>
  <c r="M22" i="27" s="1"/>
  <c r="M89" i="27"/>
  <c r="M81" i="27"/>
  <c r="M95" i="27"/>
  <c r="M72" i="27"/>
  <c r="M65" i="27"/>
  <c r="M85" i="27"/>
  <c r="M54" i="27"/>
  <c r="M33" i="27"/>
  <c r="L59" i="28" l="1"/>
  <c r="M44" i="28"/>
  <c r="M42" i="27"/>
  <c r="L43" i="27"/>
  <c r="M43" i="27" s="1"/>
  <c r="L56" i="27"/>
  <c r="L34" i="27"/>
  <c r="L37" i="27" s="1"/>
  <c r="L74" i="28" l="1"/>
  <c r="M59" i="28"/>
  <c r="L58" i="27"/>
  <c r="M58" i="27" s="1"/>
  <c r="M56" i="27"/>
  <c r="M34" i="27"/>
  <c r="L44" i="27"/>
  <c r="M37" i="27"/>
  <c r="L97" i="28" l="1"/>
  <c r="M74" i="28"/>
  <c r="L59" i="27"/>
  <c r="M44" i="27"/>
  <c r="M97" i="28" l="1"/>
  <c r="L101" i="28"/>
  <c r="L74" i="27"/>
  <c r="M59" i="27"/>
  <c r="M101" i="28" l="1"/>
  <c r="I103" i="28"/>
  <c r="L97" i="27"/>
  <c r="M74" i="27"/>
  <c r="L101" i="27" l="1"/>
  <c r="M97" i="27"/>
  <c r="M101" i="27" l="1"/>
  <c r="I103" i="27"/>
</calcChain>
</file>

<file path=xl/sharedStrings.xml><?xml version="1.0" encoding="utf-8"?>
<sst xmlns="http://schemas.openxmlformats.org/spreadsheetml/2006/main" count="640" uniqueCount="257">
  <si>
    <t>Codice</t>
  </si>
  <si>
    <t>Descrizione</t>
  </si>
  <si>
    <t>Dare</t>
  </si>
  <si>
    <t>Avere</t>
  </si>
  <si>
    <t>Saldo</t>
  </si>
  <si>
    <t xml:space="preserve"> --</t>
  </si>
  <si>
    <t>Costi da DISTINTA BASE</t>
  </si>
  <si>
    <t>Totale AMMORTAMENTI INDUSTRIALI</t>
  </si>
  <si>
    <t>Totale COSTI PERSONALE di PRODUZIONE</t>
  </si>
  <si>
    <t>Totale COSTI PERSONALE COMMERCIALE</t>
  </si>
  <si>
    <t>TOTALE COSTI COMMERCIALI</t>
  </si>
  <si>
    <t>ONERI DIVERSI DI GESTIONE</t>
  </si>
  <si>
    <t>Totale AMM.TI e CANONI AMM.VI</t>
  </si>
  <si>
    <t xml:space="preserve">TOTALE PERSONALE </t>
  </si>
  <si>
    <t>e AMMINISTRATORI</t>
  </si>
  <si>
    <t>TOTALE COSTI AMMINISTRATIVI</t>
  </si>
  <si>
    <t xml:space="preserve">INTERESSI PASSIVI BANCARI </t>
  </si>
  <si>
    <t>INTERESSI PASSIVI SU MUTUI</t>
  </si>
  <si>
    <t>Totale GESTIONE FINANZIARIA</t>
  </si>
  <si>
    <t>SOPRAVVENIENZE PASSIVE</t>
  </si>
  <si>
    <t>Totale GESTIONE STRAORDINARIA</t>
  </si>
  <si>
    <t>Totale Costo del Venduto da Distinta Base</t>
  </si>
  <si>
    <t>COSTI PERSONALE di PRODUZIONE - Diretti di Produzione</t>
  </si>
  <si>
    <t>Totale Costi da DISTINTA BASE</t>
  </si>
  <si>
    <t>COSTI PERSONALE di PRODUZIONE - Interinali</t>
  </si>
  <si>
    <t>Totale MANUTENZIONI e Servizi</t>
  </si>
  <si>
    <t>Totale COSTO PERSONALE di PRODUZIONE + LAVORAZIONI Esterne</t>
  </si>
  <si>
    <t>Totale COSTI AMMINISTRATORI</t>
  </si>
  <si>
    <t>Totale ALTRI COSTI INDUSTRIALI</t>
  </si>
  <si>
    <t>Totale COSTI PERSONALE AMMINISTRATIVO 1 Titolare</t>
  </si>
  <si>
    <t>senza Amministratori</t>
  </si>
  <si>
    <t xml:space="preserve"> +Ammin + C/Lavoro Est</t>
  </si>
  <si>
    <t>ASSICURAZIONE AUTOCARRI</t>
  </si>
  <si>
    <t>MANUTENZIONE AUTOCARRI</t>
  </si>
  <si>
    <t>PEDAGGI AUTOSTRADALI</t>
  </si>
  <si>
    <t>CONSULENZE TECNICHE</t>
  </si>
  <si>
    <t>PROVVIGIONI</t>
  </si>
  <si>
    <t>Totale :</t>
  </si>
  <si>
    <t>CONTO</t>
  </si>
  <si>
    <t>DESCRIZIONE</t>
  </si>
  <si>
    <t xml:space="preserve"> SALDO</t>
  </si>
  <si>
    <t>UTILE D'ESERCIZIO</t>
  </si>
  <si>
    <t>RICAVI</t>
  </si>
  <si>
    <t>00.00.03.01.</t>
  </si>
  <si>
    <t>VENDITE E PRESTAZIONI</t>
  </si>
  <si>
    <t>VENDITE PRODOTTI FINITI</t>
  </si>
  <si>
    <t>PRESTAZIONI DI SERVIZI</t>
  </si>
  <si>
    <t>RECUPERO SPESE DA CLIENTI</t>
  </si>
  <si>
    <t>VENDITE MERCI</t>
  </si>
  <si>
    <t>VENDITE SOTTOPRODOTTI</t>
  </si>
  <si>
    <t>RICAVI E PROVENTI DIVERSI</t>
  </si>
  <si>
    <t>00.00.03.05.</t>
  </si>
  <si>
    <t>INTERESSI ATTIVI BANCARI</t>
  </si>
  <si>
    <t>ABBUONI ATTIVI E ARROTONDAMENTI</t>
  </si>
  <si>
    <t>COMPONENTI STRAORD.POSITIVI DI REDDITO</t>
  </si>
  <si>
    <t>00.00.03.10.</t>
  </si>
  <si>
    <t>PLUSVALENZE PATRIMONIALI</t>
  </si>
  <si>
    <t>SOPRAVVENIENZE ATTIVE</t>
  </si>
  <si>
    <t>CONTRIBUTI RICEVUTI</t>
  </si>
  <si>
    <t>RIMANENZE FINALI</t>
  </si>
  <si>
    <t>00.00.03.90.</t>
  </si>
  <si>
    <t>MATERIE PRIME C/RIMANENZE FINALI</t>
  </si>
  <si>
    <t>MATERIE SUSSIDIARIE C/RIMANENZE FINALI</t>
  </si>
  <si>
    <t>PROD. IN LAV.NE C/RIMANENZE FINALI</t>
  </si>
  <si>
    <t>PRODOTTI FINITI C/RIMANENZE FINALI</t>
  </si>
  <si>
    <t>COSTI PER IL PERSONALE</t>
  </si>
  <si>
    <t>00.00.04.09.</t>
  </si>
  <si>
    <t>COSTI SOSPESI ANNO PRECEDENTE</t>
  </si>
  <si>
    <t xml:space="preserve"> -------</t>
  </si>
  <si>
    <t>COSTI</t>
  </si>
  <si>
    <t>VARIAZIONI SU VENDITE</t>
  </si>
  <si>
    <t>00.00.03.03.</t>
  </si>
  <si>
    <t>SCONTI SU VENDITE</t>
  </si>
  <si>
    <t>MERCI E MATERIALE C/ ACQUISTI</t>
  </si>
  <si>
    <t>00.00.04.01.</t>
  </si>
  <si>
    <t>MERCI</t>
  </si>
  <si>
    <t>MATERIE PRIME</t>
  </si>
  <si>
    <t>ACCESSORI E FERRAMENTA</t>
  </si>
  <si>
    <t>MATERIALI DI CONSUMO</t>
  </si>
  <si>
    <t>MATERIALE PUBBLICITARIO</t>
  </si>
  <si>
    <t>ACQUISTI DIVERSI</t>
  </si>
  <si>
    <t>00.00.04.02.</t>
  </si>
  <si>
    <t>SPESE VARIE</t>
  </si>
  <si>
    <t>ONERI DI ACQUISTO/VENDITA</t>
  </si>
  <si>
    <t>00.00.04.03.</t>
  </si>
  <si>
    <t>TRASPORTI SU ACQUISTI</t>
  </si>
  <si>
    <t>TRASPORTI VARI, CORRIERI</t>
  </si>
  <si>
    <t>UTENZE</t>
  </si>
  <si>
    <t>00.00.04.06.</t>
  </si>
  <si>
    <t>ENERGIA ELETTRICA</t>
  </si>
  <si>
    <t>ACQUA E GAS</t>
  </si>
  <si>
    <t>SPESE TELEFONICHE</t>
  </si>
  <si>
    <t>SPESE RADIOMOBILE  (CELLULARI)</t>
  </si>
  <si>
    <t>SERVIZI</t>
  </si>
  <si>
    <t>00.00.04.07.</t>
  </si>
  <si>
    <t>ASSICURAZIONI</t>
  </si>
  <si>
    <t>POSA IN OPERA DA TERZI</t>
  </si>
  <si>
    <t>SPESE RECUPERO CREDITI</t>
  </si>
  <si>
    <t>SERVIZI INFORMATICI</t>
  </si>
  <si>
    <t>CONSULENZE  AMMINISTRATIVE CONT. E FISC.</t>
  </si>
  <si>
    <t>LAVORAZIONI ESTERNE</t>
  </si>
  <si>
    <t>SPESE TENUTA PAGHE</t>
  </si>
  <si>
    <t>SPESE LEGALI</t>
  </si>
  <si>
    <t>SPESE SMALTIMENTO RIFIUTI</t>
  </si>
  <si>
    <t>CANONI SOFTWARE MAST</t>
  </si>
  <si>
    <t>CANONI SOFTWARE D.P.E.-EMMEGISOTF</t>
  </si>
  <si>
    <t>ESERCIZIO AUTOMEZZI</t>
  </si>
  <si>
    <t>00.00.04.08.</t>
  </si>
  <si>
    <t>CARBURANTI E LUBRIFICANTI AUTOVETTURE</t>
  </si>
  <si>
    <t>PREMI DI ASSICURAZIONE AUTOVETTURE</t>
  </si>
  <si>
    <t>TASSE DI CIRCOLAZIONE AUTOVETTURE</t>
  </si>
  <si>
    <t>MANUTENZIONE AUTOVETTURE</t>
  </si>
  <si>
    <t>CARBURANTI E LUBRIFICANTI AUTOCARRI</t>
  </si>
  <si>
    <t>TASSE CIRCOLAZIONE AUTOCARRI</t>
  </si>
  <si>
    <t>RETRIBUZIONI LORDE</t>
  </si>
  <si>
    <t>CONTRIBUTI E ONERI SOCIALI</t>
  </si>
  <si>
    <t>COSTI SOSPESI ANNO CORRENTE</t>
  </si>
  <si>
    <t>TFR C/FONDO INTEGRATIVO</t>
  </si>
  <si>
    <t>PREMI INAIL</t>
  </si>
  <si>
    <t>CONTRIBUTI EBAV</t>
  </si>
  <si>
    <t>CONTR.INPS SU C.I.G.</t>
  </si>
  <si>
    <t>TFR LIC. NELL'ESERCIZIO</t>
  </si>
  <si>
    <t>ACCANTONAMENTO  T.F.R. MATURATO</t>
  </si>
  <si>
    <t>CONTRIBUTI ASSISTENZA SANITARIA</t>
  </si>
  <si>
    <t>COSTO LAVORO ACCESSORIO</t>
  </si>
  <si>
    <t>CONTRIBUTI INPS LAVORO ACCESSORIO</t>
  </si>
  <si>
    <t>COSTO INAIL LAVORO ACCESSORIO</t>
  </si>
  <si>
    <t>COMPENSO CONCESSIONARIO INPS</t>
  </si>
  <si>
    <t>SPESE VARIE PERSONALE</t>
  </si>
  <si>
    <t>PRESTAZIONI DI TERZI</t>
  </si>
  <si>
    <t>00.00.04.10.</t>
  </si>
  <si>
    <t>PRESTAZIONI OCCASIONALI</t>
  </si>
  <si>
    <t>PROVVIGIONI OCCASIONALI</t>
  </si>
  <si>
    <t>SPESE GODIMENTO BENI DI TERZI</t>
  </si>
  <si>
    <t>00.00.04.11.</t>
  </si>
  <si>
    <t>AFFITTO E LOCAZIONI</t>
  </si>
  <si>
    <t>CANONI DI NOLEGGIO</t>
  </si>
  <si>
    <t>000001</t>
  </si>
  <si>
    <t>000002</t>
  </si>
  <si>
    <t>000003</t>
  </si>
  <si>
    <t>000004</t>
  </si>
  <si>
    <t>000006</t>
  </si>
  <si>
    <t>000007</t>
  </si>
  <si>
    <t>000005</t>
  </si>
  <si>
    <t>000013</t>
  </si>
  <si>
    <t>000101</t>
  </si>
  <si>
    <t>000103</t>
  </si>
  <si>
    <t>000010</t>
  </si>
  <si>
    <t>000008</t>
  </si>
  <si>
    <t>000009</t>
  </si>
  <si>
    <t>000012</t>
  </si>
  <si>
    <t>00.00.04.12.</t>
  </si>
  <si>
    <t>SPESE COMMERCIALI</t>
  </si>
  <si>
    <t>SPESE DI PUBBLICITA'</t>
  </si>
  <si>
    <t>FIERE E MOSTRE</t>
  </si>
  <si>
    <t>TRASFERTE (RISTORANTI E ALBERGHI)</t>
  </si>
  <si>
    <t>SPESE DI RAPPRESENTANZA</t>
  </si>
  <si>
    <t>SEGNALAZIONI CLIENTI</t>
  </si>
  <si>
    <t>VARIE COMMERCIALI</t>
  </si>
  <si>
    <t>00.00.04.13.</t>
  </si>
  <si>
    <t>SPESE AMMINISTRATIVE</t>
  </si>
  <si>
    <t>CANCELLERIA VARIA</t>
  </si>
  <si>
    <t>POSTALI E TELEGRAFICHE</t>
  </si>
  <si>
    <t>CONTRIBUTI ASSOCIATIVI</t>
  </si>
  <si>
    <t>00.00.04.15.</t>
  </si>
  <si>
    <t>COSTI DI MANUTENZIONE</t>
  </si>
  <si>
    <t>MANUTENZIONI E RIPARAZIONI</t>
  </si>
  <si>
    <t>00.00.04.20.</t>
  </si>
  <si>
    <t>ONERI FINANZIARI</t>
  </si>
  <si>
    <t>INTERESSI PASSIVI BANCARI</t>
  </si>
  <si>
    <t>INTERESSI PASSIVI DIVERSI</t>
  </si>
  <si>
    <t>INTERESSI MUTUI</t>
  </si>
  <si>
    <t>INTERESSI DI MORA</t>
  </si>
  <si>
    <t>COMMISSIONI SBF</t>
  </si>
  <si>
    <t>COMMISSIONI E SPESE BANCARIE</t>
  </si>
  <si>
    <t>COMMISSIONI DI MASSIMO SCOPERTO</t>
  </si>
  <si>
    <t>COMMISSIONI POSTE PAY</t>
  </si>
  <si>
    <t>INTERESSI MUTUI CASSA RURALE</t>
  </si>
  <si>
    <t>00.00.04.29.</t>
  </si>
  <si>
    <t>AMMORTAMENTI ORDINARI</t>
  </si>
  <si>
    <t>AMM.TO MACCHINARI</t>
  </si>
  <si>
    <t>AMM.TO AUTOVEICOLI DA TRASPORTO</t>
  </si>
  <si>
    <t>AMM.TO IMPIANTI GENERICI</t>
  </si>
  <si>
    <t>AMM.TO ATTREZZATURA VARIA</t>
  </si>
  <si>
    <t>AMM.TO MACCHINE D'UFFICIO ELETTRONICHE</t>
  </si>
  <si>
    <t>AMM.TO MOBILI E ARREDI</t>
  </si>
  <si>
    <t>AMM.TO AUTOVETTURE</t>
  </si>
  <si>
    <t>AMM.TO SOFTWARE</t>
  </si>
  <si>
    <t>AMM.TO COSTI D'IMPIANTO</t>
  </si>
  <si>
    <t>00.00.04.33.</t>
  </si>
  <si>
    <t>ONERI TRIBUTARI</t>
  </si>
  <si>
    <t>IMPOSTE E TASSE DEDUCIBILI</t>
  </si>
  <si>
    <t>IMPOSTE E TASSE INDEDUCIBILI</t>
  </si>
  <si>
    <t>IMPOSTE DI PUBBLICITA'</t>
  </si>
  <si>
    <t>ALTRI ONERI DI GESTIONE</t>
  </si>
  <si>
    <t>IMPOSTA BOLLO C/C</t>
  </si>
  <si>
    <t>00.00.04.35.</t>
  </si>
  <si>
    <t>SPESE E PERDITE DIVERSE</t>
  </si>
  <si>
    <t>ABBUONI PASSIVI E ARROTONDAMENTI</t>
  </si>
  <si>
    <t>MULTE</t>
  </si>
  <si>
    <t>00.00.04.40.</t>
  </si>
  <si>
    <t>COMPONENTI STRAORD.NEGATIVI DI REDDITO</t>
  </si>
  <si>
    <t>00.00.04.90.</t>
  </si>
  <si>
    <t>MATERIE PRIME C/RIMANENZE INIZIALI</t>
  </si>
  <si>
    <t>MATERIE SUSSIDIARIE C/RIMANENZE INIZIALI</t>
  </si>
  <si>
    <t>PRODOTTI FINITI C/RIMANENZE INIZIALI</t>
  </si>
  <si>
    <t xml:space="preserve"> +</t>
  </si>
  <si>
    <t>Sotto 
Codice</t>
  </si>
  <si>
    <t>PRODOTTI IN LAV.NE C/RIMANENZE INIZIALI</t>
  </si>
  <si>
    <t xml:space="preserve"> Altri ricavi e proventi</t>
  </si>
  <si>
    <t>RIMANENZE INIZIALI VENDITE MERCI</t>
  </si>
  <si>
    <t>RIMANENZE FINALI VENDITE MERCI</t>
  </si>
  <si>
    <t xml:space="preserve">ACQUISTI x VENDITE MERCI </t>
  </si>
  <si>
    <t xml:space="preserve"> = Totale VALORE della PRODUZIONE</t>
  </si>
  <si>
    <t>1° MARGINE INDUSTRIALE ( 2 - 3)</t>
  </si>
  <si>
    <t>Totale Conto LAVORO ESTERNO</t>
  </si>
  <si>
    <t>COSTI PERSONALE di PRODUZIONE -  Indiretti 1 Tecnico di Produzione</t>
  </si>
  <si>
    <t>2° MARGINE INDUSTRIALE 
( 2 -3 - 5)</t>
  </si>
  <si>
    <t>3° MARGINE INDUSTRIALE 
( 2 - 3 -5 - 7)</t>
  </si>
  <si>
    <t>Totale ENERGIA / UTENZE</t>
  </si>
  <si>
    <t>AFFITTI PASSIVI</t>
  </si>
  <si>
    <t>TRASPORTI VARI relativi al Prodotto</t>
  </si>
  <si>
    <t>CANONI e LEASING</t>
  </si>
  <si>
    <t>Altri Costi Industriali</t>
  </si>
  <si>
    <r>
      <t>Costi da CICLO DI LAVORO</t>
    </r>
    <r>
      <rPr>
        <sz val="10"/>
        <rFont val="Arial"/>
        <family val="2"/>
      </rPr>
      <t xml:space="preserve"> (5 + 7 + 9)</t>
    </r>
  </si>
  <si>
    <t>4° MARGINE INDUSTRIALE 
( 2 - 3 -5 - 7 - 9)</t>
  </si>
  <si>
    <t>COSTI VARI COMMERCIALI</t>
  </si>
  <si>
    <t>ALTRI COSTI COMMERCIALI</t>
  </si>
  <si>
    <t>Totale SPESE VARIE e GENERALI x Servizi</t>
  </si>
  <si>
    <t>COMMISSIONI e SPESE BANCARIE</t>
  </si>
  <si>
    <t>ALTRI ONERI BANCARI</t>
  </si>
  <si>
    <t>SOPRAVVENIENZE STRAORD. PASSIVE</t>
  </si>
  <si>
    <t xml:space="preserve">SOPRAVVENIENZE ATTIVE STRAORD. </t>
  </si>
  <si>
    <t>TOTALE IMPOSTE ONERI TRIBUTARI</t>
  </si>
  <si>
    <t xml:space="preserve">INTERESSI ATTIVI BANCARI </t>
  </si>
  <si>
    <t xml:space="preserve"> 1) RICAVI delle vendite prodotti finiti</t>
  </si>
  <si>
    <t>UTILE OPERATIVO (A-B da Bilancio) ( 2 - 11 -13 - 14 )</t>
  </si>
  <si>
    <r>
      <rPr>
        <b/>
        <sz val="10"/>
        <rFont val="Arial"/>
        <family val="2"/>
      </rPr>
      <t xml:space="preserve">TOTALE COSTI INDUSTRIALI  Distinta Base + Ciclo
 </t>
    </r>
    <r>
      <rPr>
        <sz val="10"/>
        <rFont val="Arial"/>
        <family val="2"/>
      </rPr>
      <t>(3 + 5 + 7 + 9)</t>
    </r>
  </si>
  <si>
    <t>Da BILANCIO</t>
  </si>
  <si>
    <t xml:space="preserve"> Totale RICAVI Rettificati</t>
  </si>
  <si>
    <t xml:space="preserve"> Risultato della Gestione Posa in Opera</t>
  </si>
  <si>
    <t xml:space="preserve"> Margine Gestione Posa in Opera</t>
  </si>
  <si>
    <t xml:space="preserve"> Risultato della Gestione Vendita merci/Commercializzato</t>
  </si>
  <si>
    <t xml:space="preserve"> Margine Gestione Vendita Merci Commercializzato</t>
  </si>
  <si>
    <t>UTILE PRE TASSE ( 15 + 16 + 17 + 18 +19 )</t>
  </si>
  <si>
    <t>UTILE NETTO  (20 - 21)</t>
  </si>
  <si>
    <t xml:space="preserve"> Totale Altri ricavi e proventi</t>
  </si>
  <si>
    <t>Totali VENDITE e PRESTAZIONI da Bilancio</t>
  </si>
  <si>
    <t>LAVORAZIONI PER TERZI</t>
  </si>
  <si>
    <t>SE Uguale a ZERO è OK</t>
  </si>
  <si>
    <t>calcolarli</t>
  </si>
  <si>
    <t>ATTENZIONE   INSERIRE I DATI NELLE CELLE IN VERDE - ALTRE CALCOLO IN AUTOMATICO - NON INSERIRE RIGHE</t>
  </si>
  <si>
    <t>RIMANENZE INIZIALI</t>
  </si>
  <si>
    <t>NOTA : Possibile elaborazione Dati su base Annuale, Mensile, a Preventivo e a Consuntivo</t>
  </si>
  <si>
    <t>Anno N</t>
  </si>
  <si>
    <r>
      <t xml:space="preserve">CE  /  BILANCIO </t>
    </r>
    <r>
      <rPr>
        <b/>
        <u/>
        <sz val="10"/>
        <rFont val="Arial"/>
        <family val="2"/>
      </rPr>
      <t>RICLASSIFICATO x AREE Aziendali</t>
    </r>
  </si>
  <si>
    <t xml:space="preserve">Totale COSTI PERSONALE AMMINISTRATIVO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</si>
</sst>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000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Tahoma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15" applyNumberFormat="0" applyAlignment="0" applyProtection="0"/>
    <xf numFmtId="0" fontId="10" fillId="0" borderId="16" applyNumberFormat="0" applyFill="0" applyAlignment="0" applyProtection="0"/>
    <xf numFmtId="0" fontId="11" fillId="21" borderId="17" applyNumberFormat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12" fillId="28" borderId="15" applyNumberFormat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29" borderId="0" applyNumberFormat="0" applyBorder="0" applyAlignment="0" applyProtection="0"/>
    <xf numFmtId="0" fontId="1" fillId="0" borderId="0"/>
    <xf numFmtId="0" fontId="7" fillId="30" borderId="18" applyNumberFormat="0" applyFont="0" applyAlignment="0" applyProtection="0"/>
    <xf numFmtId="0" fontId="14" fillId="20" borderId="19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0" applyNumberFormat="0" applyFill="0" applyAlignment="0" applyProtection="0"/>
    <xf numFmtId="0" fontId="19" fillId="0" borderId="21" applyNumberFormat="0" applyFill="0" applyAlignment="0" applyProtection="0"/>
    <xf numFmtId="0" fontId="20" fillId="0" borderId="22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</cellStyleXfs>
  <cellXfs count="223">
    <xf numFmtId="0" fontId="0" fillId="0" borderId="0" xfId="0"/>
    <xf numFmtId="0" fontId="1" fillId="0" borderId="0" xfId="32" applyBorder="1"/>
    <xf numFmtId="164" fontId="7" fillId="0" borderId="1" xfId="30" applyNumberFormat="1" applyFont="1" applyBorder="1"/>
    <xf numFmtId="49" fontId="1" fillId="0" borderId="1" xfId="32" applyNumberFormat="1" applyBorder="1"/>
    <xf numFmtId="0" fontId="1" fillId="0" borderId="1" xfId="32" applyBorder="1"/>
    <xf numFmtId="164" fontId="7" fillId="0" borderId="2" xfId="30" applyNumberFormat="1" applyFont="1" applyBorder="1"/>
    <xf numFmtId="2" fontId="1" fillId="0" borderId="1" xfId="32" applyNumberFormat="1" applyBorder="1"/>
    <xf numFmtId="0" fontId="1" fillId="0" borderId="3" xfId="32" applyBorder="1"/>
    <xf numFmtId="0" fontId="1" fillId="0" borderId="4" xfId="32" applyBorder="1"/>
    <xf numFmtId="0" fontId="2" fillId="0" borderId="1" xfId="32" applyFont="1" applyBorder="1" applyAlignment="1">
      <alignment horizontal="center"/>
    </xf>
    <xf numFmtId="0" fontId="3" fillId="0" borderId="1" xfId="32" applyFont="1" applyBorder="1"/>
    <xf numFmtId="0" fontId="1" fillId="0" borderId="5" xfId="32" applyBorder="1"/>
    <xf numFmtId="164" fontId="7" fillId="0" borderId="1" xfId="30" applyNumberFormat="1" applyFont="1" applyBorder="1" applyAlignment="1">
      <alignment horizontal="right"/>
    </xf>
    <xf numFmtId="164" fontId="7" fillId="0" borderId="6" xfId="30" applyNumberFormat="1" applyFont="1" applyBorder="1"/>
    <xf numFmtId="0" fontId="1" fillId="0" borderId="7" xfId="32" applyBorder="1"/>
    <xf numFmtId="164" fontId="1" fillId="33" borderId="5" xfId="32" applyNumberFormat="1" applyFill="1" applyBorder="1" applyAlignment="1"/>
    <xf numFmtId="165" fontId="2" fillId="0" borderId="1" xfId="32" applyNumberFormat="1" applyFont="1" applyBorder="1" applyAlignment="1">
      <alignment vertical="center"/>
    </xf>
    <xf numFmtId="165" fontId="3" fillId="0" borderId="1" xfId="32" applyNumberFormat="1" applyFont="1" applyBorder="1" applyAlignment="1">
      <alignment vertical="center"/>
    </xf>
    <xf numFmtId="0" fontId="6" fillId="0" borderId="1" xfId="0" applyFont="1" applyBorder="1" applyAlignment="1" applyProtection="1">
      <alignment horizontal="right" vertical="center" wrapText="1"/>
    </xf>
    <xf numFmtId="0" fontId="2" fillId="33" borderId="1" xfId="30" applyNumberFormat="1" applyFont="1" applyFill="1" applyBorder="1" applyAlignment="1">
      <alignment horizontal="center" vertical="center"/>
    </xf>
    <xf numFmtId="164" fontId="7" fillId="0" borderId="6" xfId="30" applyNumberFormat="1" applyFont="1" applyBorder="1" applyAlignment="1">
      <alignment vertical="center"/>
    </xf>
    <xf numFmtId="0" fontId="1" fillId="0" borderId="1" xfId="32" applyBorder="1" applyAlignment="1">
      <alignment vertical="center"/>
    </xf>
    <xf numFmtId="0" fontId="3" fillId="0" borderId="10" xfId="32" applyFont="1" applyBorder="1" applyAlignment="1">
      <alignment vertical="center"/>
    </xf>
    <xf numFmtId="164" fontId="1" fillId="33" borderId="6" xfId="32" applyNumberFormat="1" applyFill="1" applyBorder="1" applyAlignment="1">
      <alignment vertical="center"/>
    </xf>
    <xf numFmtId="0" fontId="3" fillId="0" borderId="6" xfId="32" applyFont="1" applyBorder="1" applyAlignment="1">
      <alignment vertical="center"/>
    </xf>
    <xf numFmtId="49" fontId="1" fillId="0" borderId="1" xfId="32" applyNumberFormat="1" applyBorder="1" applyAlignment="1">
      <alignment vertical="center" wrapText="1"/>
    </xf>
    <xf numFmtId="49" fontId="2" fillId="0" borderId="1" xfId="32" applyNumberFormat="1" applyFont="1" applyBorder="1" applyAlignment="1">
      <alignment horizontal="center" vertical="center" wrapText="1"/>
    </xf>
    <xf numFmtId="0" fontId="3" fillId="0" borderId="1" xfId="32" applyFont="1" applyBorder="1" applyAlignment="1">
      <alignment vertical="center" wrapText="1"/>
    </xf>
    <xf numFmtId="49" fontId="2" fillId="0" borderId="1" xfId="32" applyNumberFormat="1" applyFont="1" applyBorder="1" applyAlignment="1">
      <alignment horizontal="right" vertical="center" wrapText="1"/>
    </xf>
    <xf numFmtId="49" fontId="3" fillId="0" borderId="1" xfId="32" applyNumberFormat="1" applyFont="1" applyBorder="1" applyAlignment="1">
      <alignment horizontal="right" vertical="center" wrapText="1"/>
    </xf>
    <xf numFmtId="49" fontId="1" fillId="0" borderId="1" xfId="32" applyNumberFormat="1" applyBorder="1" applyAlignment="1">
      <alignment horizontal="right" vertical="center" wrapText="1"/>
    </xf>
    <xf numFmtId="0" fontId="1" fillId="0" borderId="1" xfId="32" applyBorder="1" applyAlignment="1">
      <alignment vertical="center" wrapText="1"/>
    </xf>
    <xf numFmtId="0" fontId="2" fillId="0" borderId="1" xfId="32" applyFont="1" applyBorder="1" applyAlignment="1">
      <alignment horizontal="right" vertical="center" wrapText="1"/>
    </xf>
    <xf numFmtId="0" fontId="3" fillId="0" borderId="1" xfId="32" applyFont="1" applyBorder="1" applyAlignment="1">
      <alignment vertical="center"/>
    </xf>
    <xf numFmtId="0" fontId="3" fillId="0" borderId="1" xfId="32" applyFont="1" applyBorder="1" applyAlignment="1">
      <alignment horizontal="center"/>
    </xf>
    <xf numFmtId="0" fontId="2" fillId="0" borderId="1" xfId="32" applyFont="1" applyBorder="1" applyAlignment="1">
      <alignment horizontal="center" vertical="center"/>
    </xf>
    <xf numFmtId="0" fontId="1" fillId="0" borderId="10" xfId="32" applyBorder="1"/>
    <xf numFmtId="0" fontId="1" fillId="0" borderId="11" xfId="32" applyBorder="1" applyAlignment="1">
      <alignment vertical="center"/>
    </xf>
    <xf numFmtId="0" fontId="3" fillId="0" borderId="1" xfId="32" applyFont="1" applyFill="1" applyBorder="1"/>
    <xf numFmtId="49" fontId="1" fillId="33" borderId="1" xfId="32" applyNumberFormat="1" applyFill="1" applyBorder="1"/>
    <xf numFmtId="0" fontId="1" fillId="33" borderId="1" xfId="32" applyFill="1" applyBorder="1"/>
    <xf numFmtId="0" fontId="1" fillId="33" borderId="3" xfId="32" applyFill="1" applyBorder="1"/>
    <xf numFmtId="0" fontId="1" fillId="0" borderId="1" xfId="32" applyFont="1" applyBorder="1" applyAlignment="1">
      <alignment vertical="center" wrapText="1"/>
    </xf>
    <xf numFmtId="49" fontId="1" fillId="0" borderId="1" xfId="32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/>
    <xf numFmtId="0" fontId="21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/>
    </xf>
    <xf numFmtId="0" fontId="28" fillId="0" borderId="1" xfId="0" applyFont="1" applyBorder="1" applyAlignment="1">
      <alignment horizontal="right"/>
    </xf>
    <xf numFmtId="166" fontId="1" fillId="0" borderId="1" xfId="32" applyNumberFormat="1" applyBorder="1"/>
    <xf numFmtId="0" fontId="29" fillId="0" borderId="1" xfId="0" applyFont="1" applyBorder="1" applyAlignment="1">
      <alignment horizontal="right" vertical="center" wrapText="1"/>
    </xf>
    <xf numFmtId="166" fontId="24" fillId="33" borderId="1" xfId="29" applyNumberFormat="1" applyFont="1" applyFill="1" applyBorder="1" applyAlignment="1">
      <alignment horizontal="right" vertical="center" wrapText="1"/>
    </xf>
    <xf numFmtId="0" fontId="0" fillId="0" borderId="2" xfId="0" applyBorder="1"/>
    <xf numFmtId="49" fontId="1" fillId="0" borderId="3" xfId="32" applyNumberFormat="1" applyBorder="1"/>
    <xf numFmtId="49" fontId="1" fillId="0" borderId="1" xfId="32" applyNumberFormat="1" applyBorder="1" applyAlignment="1">
      <alignment horizontal="center" vertical="center"/>
    </xf>
    <xf numFmtId="0" fontId="1" fillId="0" borderId="1" xfId="32" applyBorder="1" applyAlignment="1">
      <alignment horizontal="center" vertical="center"/>
    </xf>
    <xf numFmtId="166" fontId="1" fillId="0" borderId="1" xfId="32" applyNumberFormat="1" applyBorder="1" applyAlignment="1">
      <alignment horizontal="center" vertical="center"/>
    </xf>
    <xf numFmtId="2" fontId="1" fillId="0" borderId="1" xfId="32" applyNumberFormat="1" applyBorder="1" applyAlignment="1">
      <alignment horizontal="center" vertical="center"/>
    </xf>
    <xf numFmtId="0" fontId="1" fillId="0" borderId="3" xfId="32" applyBorder="1" applyAlignment="1">
      <alignment horizontal="center" vertical="center"/>
    </xf>
    <xf numFmtId="0" fontId="1" fillId="0" borderId="2" xfId="32" applyBorder="1" applyAlignment="1">
      <alignment horizontal="center" vertical="center"/>
    </xf>
    <xf numFmtId="164" fontId="7" fillId="0" borderId="6" xfId="30" applyNumberFormat="1" applyFont="1" applyBorder="1" applyAlignment="1">
      <alignment horizontal="center" vertical="center"/>
    </xf>
    <xf numFmtId="49" fontId="1" fillId="0" borderId="1" xfId="32" applyNumberFormat="1" applyBorder="1" applyAlignment="1">
      <alignment wrapText="1"/>
    </xf>
    <xf numFmtId="49" fontId="1" fillId="0" borderId="1" xfId="32" applyNumberFormat="1" applyBorder="1" applyAlignment="1">
      <alignment horizontal="center"/>
    </xf>
    <xf numFmtId="0" fontId="26" fillId="33" borderId="1" xfId="0" applyFont="1" applyFill="1" applyBorder="1" applyAlignment="1">
      <alignment horizontal="left"/>
    </xf>
    <xf numFmtId="166" fontId="0" fillId="0" borderId="0" xfId="0" applyNumberFormat="1"/>
    <xf numFmtId="0" fontId="0" fillId="0" borderId="0" xfId="0" applyAlignment="1">
      <alignment horizontal="right"/>
    </xf>
    <xf numFmtId="0" fontId="6" fillId="0" borderId="2" xfId="0" applyFont="1" applyBorder="1" applyAlignment="1" applyProtection="1">
      <alignment horizontal="right" vertical="center" wrapText="1"/>
    </xf>
    <xf numFmtId="0" fontId="25" fillId="0" borderId="3" xfId="0" applyFont="1" applyBorder="1" applyAlignment="1">
      <alignment horizontal="left" vertical="center" wrapText="1"/>
    </xf>
    <xf numFmtId="166" fontId="1" fillId="0" borderId="3" xfId="32" applyNumberFormat="1" applyBorder="1"/>
    <xf numFmtId="166" fontId="0" fillId="0" borderId="1" xfId="0" applyNumberFormat="1" applyBorder="1"/>
    <xf numFmtId="0" fontId="0" fillId="0" borderId="1" xfId="0" applyBorder="1" applyAlignment="1">
      <alignment horizontal="right"/>
    </xf>
    <xf numFmtId="0" fontId="29" fillId="0" borderId="1" xfId="0" applyFont="1" applyFill="1" applyBorder="1" applyAlignment="1">
      <alignment horizontal="right" vertical="center" wrapText="1"/>
    </xf>
    <xf numFmtId="0" fontId="1" fillId="0" borderId="1" xfId="32" applyFont="1" applyBorder="1" applyAlignment="1">
      <alignment horizontal="right" vertical="center" wrapText="1"/>
    </xf>
    <xf numFmtId="166" fontId="1" fillId="0" borderId="3" xfId="32" applyNumberFormat="1" applyBorder="1" applyAlignment="1">
      <alignment horizontal="right"/>
    </xf>
    <xf numFmtId="164" fontId="2" fillId="0" borderId="11" xfId="32" applyNumberFormat="1" applyFont="1" applyBorder="1" applyAlignment="1">
      <alignment horizontal="center" vertical="center"/>
    </xf>
    <xf numFmtId="164" fontId="2" fillId="0" borderId="6" xfId="32" applyNumberFormat="1" applyFont="1" applyBorder="1" applyAlignment="1">
      <alignment horizontal="center" vertical="center"/>
    </xf>
    <xf numFmtId="164" fontId="2" fillId="0" borderId="10" xfId="32" applyNumberFormat="1" applyFont="1" applyBorder="1" applyAlignment="1">
      <alignment horizontal="center" vertical="center"/>
    </xf>
    <xf numFmtId="49" fontId="2" fillId="0" borderId="10" xfId="32" applyNumberFormat="1" applyFont="1" applyBorder="1" applyAlignment="1">
      <alignment horizontal="center" vertical="center" wrapText="1"/>
    </xf>
    <xf numFmtId="164" fontId="7" fillId="0" borderId="9" xfId="30" applyNumberFormat="1" applyFont="1" applyBorder="1" applyAlignment="1">
      <alignment vertical="center"/>
    </xf>
    <xf numFmtId="0" fontId="2" fillId="0" borderId="0" xfId="32" applyFont="1" applyBorder="1" applyAlignment="1">
      <alignment horizontal="center" vertical="center" wrapText="1"/>
    </xf>
    <xf numFmtId="0" fontId="25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left"/>
    </xf>
    <xf numFmtId="0" fontId="2" fillId="0" borderId="0" xfId="32" applyFont="1" applyBorder="1" applyAlignment="1">
      <alignment horizontal="center" vertical="center"/>
    </xf>
    <xf numFmtId="49" fontId="1" fillId="0" borderId="1" xfId="32" applyNumberFormat="1" applyFont="1" applyBorder="1" applyAlignment="1">
      <alignment horizontal="left" vertical="center" wrapText="1"/>
    </xf>
    <xf numFmtId="4" fontId="3" fillId="0" borderId="1" xfId="32" applyNumberFormat="1" applyFont="1" applyBorder="1" applyAlignment="1">
      <alignment vertical="center"/>
    </xf>
    <xf numFmtId="4" fontId="1" fillId="0" borderId="3" xfId="32" applyNumberFormat="1" applyFill="1" applyBorder="1"/>
    <xf numFmtId="0" fontId="1" fillId="0" borderId="3" xfId="32" applyFill="1" applyBorder="1"/>
    <xf numFmtId="0" fontId="1" fillId="0" borderId="12" xfId="32" applyFill="1" applyBorder="1"/>
    <xf numFmtId="4" fontId="1" fillId="0" borderId="1" xfId="32" applyNumberFormat="1" applyFill="1" applyBorder="1"/>
    <xf numFmtId="4" fontId="0" fillId="0" borderId="1" xfId="0" applyNumberFormat="1" applyFill="1" applyBorder="1"/>
    <xf numFmtId="4" fontId="1" fillId="0" borderId="8" xfId="32" applyNumberFormat="1" applyFill="1" applyBorder="1"/>
    <xf numFmtId="0" fontId="1" fillId="0" borderId="1" xfId="32" applyFill="1" applyBorder="1"/>
    <xf numFmtId="0" fontId="0" fillId="0" borderId="1" xfId="0" applyFill="1" applyBorder="1"/>
    <xf numFmtId="164" fontId="7" fillId="0" borderId="1" xfId="30" applyNumberFormat="1" applyFont="1" applyFill="1" applyBorder="1"/>
    <xf numFmtId="0" fontId="0" fillId="33" borderId="1" xfId="0" applyFill="1" applyBorder="1"/>
    <xf numFmtId="2" fontId="1" fillId="33" borderId="1" xfId="32" applyNumberFormat="1" applyFill="1" applyBorder="1"/>
    <xf numFmtId="2" fontId="1" fillId="33" borderId="1" xfId="32" applyNumberFormat="1" applyFill="1" applyBorder="1" applyAlignment="1">
      <alignment horizontal="center" vertical="center"/>
    </xf>
    <xf numFmtId="0" fontId="5" fillId="33" borderId="1" xfId="0" applyFont="1" applyFill="1" applyBorder="1" applyAlignment="1" applyProtection="1">
      <alignment horizontal="right" vertical="center" wrapText="1"/>
    </xf>
    <xf numFmtId="0" fontId="1" fillId="33" borderId="10" xfId="32" applyFill="1" applyBorder="1"/>
    <xf numFmtId="0" fontId="1" fillId="33" borderId="1" xfId="32" applyFill="1" applyBorder="1" applyAlignment="1">
      <alignment horizontal="center" vertical="center"/>
    </xf>
    <xf numFmtId="0" fontId="3" fillId="33" borderId="5" xfId="32" applyFont="1" applyFill="1" applyBorder="1" applyAlignment="1">
      <alignment horizontal="center" vertical="center"/>
    </xf>
    <xf numFmtId="0" fontId="1" fillId="33" borderId="6" xfId="32" applyFill="1" applyBorder="1"/>
    <xf numFmtId="0" fontId="6" fillId="33" borderId="13" xfId="0" applyFont="1" applyFill="1" applyBorder="1" applyAlignment="1" applyProtection="1">
      <alignment horizontal="right" vertical="center" wrapText="1"/>
    </xf>
    <xf numFmtId="0" fontId="0" fillId="0" borderId="6" xfId="0" applyBorder="1" applyAlignment="1">
      <alignment horizontal="right"/>
    </xf>
    <xf numFmtId="0" fontId="25" fillId="0" borderId="2" xfId="0" applyFont="1" applyBorder="1" applyAlignment="1">
      <alignment horizontal="left" vertical="center" wrapText="1"/>
    </xf>
    <xf numFmtId="49" fontId="1" fillId="33" borderId="1" xfId="32" applyNumberFormat="1" applyFill="1" applyBorder="1" applyAlignment="1">
      <alignment horizontal="center" vertical="center"/>
    </xf>
    <xf numFmtId="164" fontId="7" fillId="0" borderId="11" xfId="30" applyNumberFormat="1" applyFont="1" applyBorder="1"/>
    <xf numFmtId="0" fontId="2" fillId="33" borderId="1" xfId="32" applyFont="1" applyFill="1" applyBorder="1" applyAlignment="1">
      <alignment horizontal="right" vertical="center" wrapText="1"/>
    </xf>
    <xf numFmtId="164" fontId="7" fillId="33" borderId="1" xfId="30" applyNumberFormat="1" applyFont="1" applyFill="1" applyBorder="1" applyAlignment="1">
      <alignment horizontal="right"/>
    </xf>
    <xf numFmtId="165" fontId="2" fillId="33" borderId="1" xfId="32" applyNumberFormat="1" applyFont="1" applyFill="1" applyBorder="1" applyAlignment="1">
      <alignment vertical="center"/>
    </xf>
    <xf numFmtId="0" fontId="2" fillId="33" borderId="1" xfId="32" applyFont="1" applyFill="1" applyBorder="1" applyAlignment="1">
      <alignment horizontal="center" vertical="center"/>
    </xf>
    <xf numFmtId="0" fontId="2" fillId="0" borderId="1" xfId="32" applyFont="1" applyBorder="1" applyAlignment="1">
      <alignment horizontal="center" vertical="center" wrapText="1"/>
    </xf>
    <xf numFmtId="165" fontId="2" fillId="0" borderId="1" xfId="32" applyNumberFormat="1" applyFont="1" applyFill="1" applyBorder="1" applyAlignment="1">
      <alignment vertical="center"/>
    </xf>
    <xf numFmtId="0" fontId="2" fillId="0" borderId="1" xfId="32" applyFont="1" applyFill="1" applyBorder="1" applyAlignment="1">
      <alignment horizontal="center" vertical="center"/>
    </xf>
    <xf numFmtId="49" fontId="1" fillId="0" borderId="1" xfId="32" applyNumberFormat="1" applyFill="1" applyBorder="1" applyAlignment="1">
      <alignment horizontal="center" vertical="center"/>
    </xf>
    <xf numFmtId="164" fontId="7" fillId="0" borderId="1" xfId="30" applyNumberFormat="1" applyFont="1" applyFill="1" applyBorder="1" applyAlignment="1">
      <alignment horizontal="right"/>
    </xf>
    <xf numFmtId="0" fontId="2" fillId="33" borderId="1" xfId="32" applyFont="1" applyFill="1" applyBorder="1" applyAlignment="1">
      <alignment horizontal="center"/>
    </xf>
    <xf numFmtId="0" fontId="3" fillId="0" borderId="1" xfId="32" applyFont="1" applyFill="1" applyBorder="1" applyAlignment="1">
      <alignment horizontal="center"/>
    </xf>
    <xf numFmtId="0" fontId="2" fillId="0" borderId="1" xfId="32" applyFont="1" applyFill="1" applyBorder="1" applyAlignment="1">
      <alignment horizontal="center"/>
    </xf>
    <xf numFmtId="0" fontId="1" fillId="33" borderId="1" xfId="32" applyFont="1" applyFill="1" applyBorder="1" applyAlignment="1">
      <alignment horizontal="right" vertical="center" wrapText="1"/>
    </xf>
    <xf numFmtId="164" fontId="2" fillId="33" borderId="6" xfId="32" applyNumberFormat="1" applyFont="1" applyFill="1" applyBorder="1" applyAlignment="1">
      <alignment horizontal="center" vertical="center"/>
    </xf>
    <xf numFmtId="0" fontId="1" fillId="0" borderId="6" xfId="32" applyBorder="1" applyAlignment="1">
      <alignment vertical="center"/>
    </xf>
    <xf numFmtId="164" fontId="21" fillId="0" borderId="6" xfId="30" applyNumberFormat="1" applyFont="1" applyBorder="1" applyAlignment="1">
      <alignment vertical="center"/>
    </xf>
    <xf numFmtId="164" fontId="21" fillId="0" borderId="6" xfId="30" applyNumberFormat="1" applyFont="1" applyBorder="1" applyAlignment="1">
      <alignment horizontal="right" vertical="center"/>
    </xf>
    <xf numFmtId="164" fontId="7" fillId="0" borderId="6" xfId="30" applyNumberFormat="1" applyFont="1" applyFill="1" applyBorder="1" applyAlignment="1">
      <alignment horizontal="right" vertical="center"/>
    </xf>
    <xf numFmtId="164" fontId="21" fillId="33" borderId="6" xfId="30" applyNumberFormat="1" applyFont="1" applyFill="1" applyBorder="1" applyAlignment="1">
      <alignment horizontal="right" vertical="center"/>
    </xf>
    <xf numFmtId="164" fontId="2" fillId="0" borderId="6" xfId="32" applyNumberFormat="1" applyFont="1" applyBorder="1" applyAlignment="1">
      <alignment vertical="center"/>
    </xf>
    <xf numFmtId="164" fontId="0" fillId="0" borderId="6" xfId="0" applyNumberFormat="1" applyBorder="1"/>
    <xf numFmtId="164" fontId="2" fillId="33" borderId="6" xfId="32" applyNumberFormat="1" applyFont="1" applyFill="1" applyBorder="1" applyAlignment="1">
      <alignment vertical="center"/>
    </xf>
    <xf numFmtId="0" fontId="0" fillId="33" borderId="1" xfId="0" applyFill="1" applyBorder="1" applyAlignment="1">
      <alignment horizontal="center" vertical="center"/>
    </xf>
    <xf numFmtId="0" fontId="3" fillId="33" borderId="1" xfId="32" applyFont="1" applyFill="1" applyBorder="1"/>
    <xf numFmtId="0" fontId="0" fillId="0" borderId="1" xfId="0" applyFill="1" applyBorder="1" applyAlignment="1">
      <alignment horizontal="center" vertical="center"/>
    </xf>
    <xf numFmtId="49" fontId="3" fillId="0" borderId="1" xfId="32" applyNumberFormat="1" applyFont="1" applyFill="1" applyBorder="1" applyAlignment="1">
      <alignment horizontal="right" vertical="center" wrapText="1"/>
    </xf>
    <xf numFmtId="164" fontId="7" fillId="0" borderId="6" xfId="30" applyNumberFormat="1" applyFont="1" applyFill="1" applyBorder="1"/>
    <xf numFmtId="0" fontId="3" fillId="33" borderId="1" xfId="32" applyFont="1" applyFill="1" applyBorder="1" applyAlignment="1">
      <alignment vertical="center"/>
    </xf>
    <xf numFmtId="0" fontId="3" fillId="33" borderId="1" xfId="32" applyFont="1" applyFill="1" applyBorder="1" applyAlignment="1">
      <alignment horizontal="right" vertical="center" wrapText="1"/>
    </xf>
    <xf numFmtId="0" fontId="1" fillId="33" borderId="1" xfId="32" applyFont="1" applyFill="1" applyBorder="1" applyAlignment="1">
      <alignment horizontal="center" vertical="center" wrapText="1"/>
    </xf>
    <xf numFmtId="164" fontId="21" fillId="33" borderId="6" xfId="30" applyNumberFormat="1" applyFont="1" applyFill="1" applyBorder="1" applyAlignment="1">
      <alignment horizontal="right"/>
    </xf>
    <xf numFmtId="164" fontId="21" fillId="33" borderId="6" xfId="30" applyNumberFormat="1" applyFont="1" applyFill="1" applyBorder="1"/>
    <xf numFmtId="164" fontId="1" fillId="0" borderId="6" xfId="32" applyNumberFormat="1" applyFont="1" applyBorder="1" applyAlignment="1">
      <alignment horizontal="center" vertical="center"/>
    </xf>
    <xf numFmtId="164" fontId="1" fillId="0" borderId="10" xfId="32" applyNumberFormat="1" applyFont="1" applyBorder="1" applyAlignment="1">
      <alignment horizontal="center" vertical="center"/>
    </xf>
    <xf numFmtId="0" fontId="6" fillId="33" borderId="2" xfId="0" applyFont="1" applyFill="1" applyBorder="1" applyAlignment="1" applyProtection="1">
      <alignment horizontal="right" vertical="center" wrapText="1"/>
    </xf>
    <xf numFmtId="0" fontId="1" fillId="0" borderId="1" xfId="32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right" vertical="center" wrapText="1"/>
    </xf>
    <xf numFmtId="164" fontId="2" fillId="0" borderId="6" xfId="32" applyNumberFormat="1" applyFont="1" applyFill="1" applyBorder="1" applyAlignment="1">
      <alignment vertical="center"/>
    </xf>
    <xf numFmtId="0" fontId="30" fillId="0" borderId="0" xfId="0" applyFont="1"/>
    <xf numFmtId="0" fontId="31" fillId="0" borderId="1" xfId="0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right" vertical="center" wrapText="1"/>
    </xf>
    <xf numFmtId="4" fontId="31" fillId="0" borderId="1" xfId="0" applyNumberFormat="1" applyFont="1" applyBorder="1"/>
    <xf numFmtId="0" fontId="33" fillId="0" borderId="12" xfId="0" applyFont="1" applyFill="1" applyBorder="1" applyAlignment="1">
      <alignment horizontal="center" vertical="center" wrapText="1"/>
    </xf>
    <xf numFmtId="4" fontId="34" fillId="0" borderId="1" xfId="0" applyNumberFormat="1" applyFont="1" applyBorder="1" applyAlignment="1">
      <alignment horizontal="right"/>
    </xf>
    <xf numFmtId="4" fontId="30" fillId="0" borderId="1" xfId="0" applyNumberFormat="1" applyFont="1" applyBorder="1"/>
    <xf numFmtId="0" fontId="3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left"/>
    </xf>
    <xf numFmtId="0" fontId="35" fillId="0" borderId="1" xfId="0" applyFont="1" applyBorder="1" applyAlignment="1">
      <alignment horizontal="left"/>
    </xf>
    <xf numFmtId="0" fontId="34" fillId="0" borderId="1" xfId="0" applyFont="1" applyFill="1" applyBorder="1" applyAlignment="1">
      <alignment horizontal="left"/>
    </xf>
    <xf numFmtId="4" fontId="34" fillId="0" borderId="1" xfId="0" applyNumberFormat="1" applyFont="1" applyFill="1" applyBorder="1" applyAlignment="1">
      <alignment horizontal="right"/>
    </xf>
    <xf numFmtId="0" fontId="25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right" vertical="center" wrapText="1"/>
    </xf>
    <xf numFmtId="0" fontId="0" fillId="0" borderId="5" xfId="0" applyBorder="1"/>
    <xf numFmtId="0" fontId="0" fillId="0" borderId="0" xfId="0" applyFill="1"/>
    <xf numFmtId="0" fontId="0" fillId="0" borderId="14" xfId="0" applyBorder="1"/>
    <xf numFmtId="0" fontId="2" fillId="0" borderId="14" xfId="32" applyFont="1" applyBorder="1" applyAlignment="1">
      <alignment horizontal="center"/>
    </xf>
    <xf numFmtId="0" fontId="2" fillId="0" borderId="5" xfId="32" applyFont="1" applyBorder="1" applyAlignment="1">
      <alignment horizontal="center"/>
    </xf>
    <xf numFmtId="0" fontId="1" fillId="0" borderId="6" xfId="32" applyBorder="1" applyAlignment="1">
      <alignment horizontal="center"/>
    </xf>
    <xf numFmtId="0" fontId="1" fillId="0" borderId="14" xfId="32" applyBorder="1" applyAlignment="1">
      <alignment horizontal="center"/>
    </xf>
    <xf numFmtId="0" fontId="1" fillId="0" borderId="5" xfId="32" applyBorder="1" applyAlignment="1">
      <alignment horizontal="center"/>
    </xf>
    <xf numFmtId="43" fontId="0" fillId="0" borderId="1" xfId="0" applyNumberFormat="1" applyBorder="1" applyAlignment="1">
      <alignment horizontal="right" vertical="center"/>
    </xf>
    <xf numFmtId="4" fontId="1" fillId="0" borderId="3" xfId="32" applyNumberFormat="1" applyFill="1" applyBorder="1" applyAlignment="1">
      <alignment vertical="center"/>
    </xf>
    <xf numFmtId="4" fontId="3" fillId="33" borderId="1" xfId="32" applyNumberFormat="1" applyFont="1" applyFill="1" applyBorder="1"/>
    <xf numFmtId="4" fontId="33" fillId="35" borderId="1" xfId="0" applyNumberFormat="1" applyFont="1" applyFill="1" applyBorder="1" applyAlignment="1">
      <alignment horizontal="right" vertical="center" wrapText="1"/>
    </xf>
    <xf numFmtId="0" fontId="33" fillId="35" borderId="1" xfId="0" applyFont="1" applyFill="1" applyBorder="1" applyAlignment="1">
      <alignment horizontal="right" vertical="center" wrapText="1"/>
    </xf>
    <xf numFmtId="4" fontId="33" fillId="35" borderId="1" xfId="0" applyNumberFormat="1" applyFont="1" applyFill="1" applyBorder="1"/>
    <xf numFmtId="4" fontId="35" fillId="35" borderId="1" xfId="0" applyNumberFormat="1" applyFont="1" applyFill="1" applyBorder="1" applyAlignment="1">
      <alignment horizontal="right"/>
    </xf>
    <xf numFmtId="2" fontId="35" fillId="35" borderId="1" xfId="0" applyNumberFormat="1" applyFont="1" applyFill="1" applyBorder="1" applyAlignment="1">
      <alignment horizontal="right"/>
    </xf>
    <xf numFmtId="0" fontId="35" fillId="35" borderId="1" xfId="0" applyFont="1" applyFill="1" applyBorder="1"/>
    <xf numFmtId="0" fontId="1" fillId="0" borderId="10" xfId="32" applyFill="1" applyBorder="1"/>
    <xf numFmtId="43" fontId="1" fillId="0" borderId="1" xfId="29" applyFont="1" applyFill="1" applyBorder="1"/>
    <xf numFmtId="4" fontId="3" fillId="0" borderId="1" xfId="32" applyNumberFormat="1" applyFont="1" applyFill="1" applyBorder="1" applyAlignment="1">
      <alignment vertical="center"/>
    </xf>
    <xf numFmtId="164" fontId="3" fillId="35" borderId="1" xfId="30" applyNumberFormat="1" applyFont="1" applyFill="1" applyBorder="1" applyAlignment="1">
      <alignment vertical="center"/>
    </xf>
    <xf numFmtId="49" fontId="1" fillId="0" borderId="1" xfId="32" applyNumberFormat="1" applyBorder="1" applyAlignment="1">
      <alignment vertical="center"/>
    </xf>
    <xf numFmtId="4" fontId="1" fillId="35" borderId="1" xfId="32" applyNumberFormat="1" applyFill="1" applyBorder="1" applyAlignment="1">
      <alignment vertical="center"/>
    </xf>
    <xf numFmtId="0" fontId="25" fillId="0" borderId="1" xfId="0" applyFont="1" applyBorder="1" applyAlignment="1">
      <alignment horizontal="left" vertical="top" wrapText="1"/>
    </xf>
    <xf numFmtId="4" fontId="32" fillId="34" borderId="1" xfId="0" applyNumberFormat="1" applyFont="1" applyFill="1" applyBorder="1" applyAlignment="1">
      <alignment horizontal="right" vertical="center" wrapText="1"/>
    </xf>
    <xf numFmtId="43" fontId="33" fillId="35" borderId="1" xfId="29" applyFont="1" applyFill="1" applyBorder="1" applyAlignment="1">
      <alignment horizontal="right" vertical="center" wrapText="1"/>
    </xf>
    <xf numFmtId="0" fontId="0" fillId="0" borderId="3" xfId="0" applyBorder="1"/>
    <xf numFmtId="0" fontId="31" fillId="35" borderId="1" xfId="0" applyFont="1" applyFill="1" applyBorder="1" applyAlignment="1">
      <alignment horizontal="center"/>
    </xf>
    <xf numFmtId="4" fontId="32" fillId="0" borderId="1" xfId="0" applyNumberFormat="1" applyFont="1" applyFill="1" applyBorder="1" applyAlignment="1">
      <alignment horizontal="right" vertical="center" wrapText="1"/>
    </xf>
    <xf numFmtId="0" fontId="0" fillId="35" borderId="1" xfId="0" applyFill="1" applyBorder="1" applyAlignment="1">
      <alignment horizontal="center" vertical="center"/>
    </xf>
    <xf numFmtId="4" fontId="34" fillId="0" borderId="1" xfId="0" applyNumberFormat="1" applyFont="1" applyBorder="1"/>
    <xf numFmtId="43" fontId="2" fillId="0" borderId="6" xfId="29" applyNumberFormat="1" applyFont="1" applyBorder="1" applyAlignment="1">
      <alignment vertical="center"/>
    </xf>
    <xf numFmtId="0" fontId="2" fillId="0" borderId="14" xfId="32" applyFont="1" applyBorder="1" applyAlignment="1">
      <alignment horizontal="center"/>
    </xf>
    <xf numFmtId="0" fontId="2" fillId="0" borderId="5" xfId="32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5" borderId="1" xfId="0" applyFill="1" applyBorder="1" applyAlignment="1">
      <alignment horizontal="center" vertical="center"/>
    </xf>
    <xf numFmtId="0" fontId="31" fillId="35" borderId="1" xfId="0" applyFont="1" applyFill="1" applyBorder="1" applyAlignment="1">
      <alignment horizontal="center"/>
    </xf>
    <xf numFmtId="164" fontId="3" fillId="34" borderId="1" xfId="29" applyNumberFormat="1" applyFont="1" applyFill="1" applyBorder="1" applyAlignment="1">
      <alignment horizontal="left" vertical="center"/>
    </xf>
    <xf numFmtId="0" fontId="1" fillId="0" borderId="25" xfId="32" applyBorder="1"/>
    <xf numFmtId="0" fontId="0" fillId="0" borderId="25" xfId="0" applyBorder="1"/>
    <xf numFmtId="0" fontId="30" fillId="0" borderId="1" xfId="0" applyFont="1" applyBorder="1" applyAlignment="1">
      <alignment horizontal="center"/>
    </xf>
    <xf numFmtId="0" fontId="2" fillId="0" borderId="6" xfId="32" applyFont="1" applyBorder="1" applyAlignment="1">
      <alignment horizontal="center"/>
    </xf>
    <xf numFmtId="0" fontId="2" fillId="0" borderId="14" xfId="32" applyFont="1" applyBorder="1" applyAlignment="1">
      <alignment horizontal="center"/>
    </xf>
    <xf numFmtId="0" fontId="2" fillId="0" borderId="5" xfId="32" applyFont="1" applyBorder="1" applyAlignment="1">
      <alignment horizontal="center"/>
    </xf>
    <xf numFmtId="0" fontId="31" fillId="35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" fillId="33" borderId="10" xfId="32" applyFont="1" applyFill="1" applyBorder="1" applyAlignment="1">
      <alignment horizontal="center"/>
    </xf>
    <xf numFmtId="0" fontId="3" fillId="33" borderId="24" xfId="32" applyFont="1" applyFill="1" applyBorder="1" applyAlignment="1">
      <alignment horizontal="center"/>
    </xf>
    <xf numFmtId="0" fontId="1" fillId="33" borderId="6" xfId="32" applyFont="1" applyFill="1" applyBorder="1" applyAlignment="1">
      <alignment horizontal="center"/>
    </xf>
    <xf numFmtId="0" fontId="3" fillId="33" borderId="14" xfId="32" applyFont="1" applyFill="1" applyBorder="1" applyAlignment="1">
      <alignment horizontal="center"/>
    </xf>
    <xf numFmtId="0" fontId="3" fillId="33" borderId="5" xfId="32" applyFont="1" applyFill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35" borderId="10" xfId="0" applyFont="1" applyFill="1" applyBorder="1" applyAlignment="1">
      <alignment horizontal="center"/>
    </xf>
    <xf numFmtId="0" fontId="31" fillId="35" borderId="24" xfId="0" applyFont="1" applyFill="1" applyBorder="1" applyAlignment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Migliaia 2" xfId="30"/>
    <cellStyle name="Neutrale" xfId="31" builtinId="28" customBuiltin="1"/>
    <cellStyle name="Normale" xfId="0" builtinId="0"/>
    <cellStyle name="Normale 2" xfId="32"/>
    <cellStyle name="Nota" xfId="33" builtinId="10" customBuiltin="1"/>
    <cellStyle name="Output" xfId="34" builtinId="21" customBuiltin="1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2" defaultPivotStyle="PivotStyleLight16"/>
  <colors>
    <mruColors>
      <color rgb="FFFF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1571625</xdr:colOff>
      <xdr:row>4</xdr:row>
      <xdr:rowOff>19050</xdr:rowOff>
    </xdr:to>
    <xdr:sp macro="" textlink="">
      <xdr:nvSpPr>
        <xdr:cNvPr id="1026" name="AutoShape 2" descr="cid:image002.jpg@01D0AE93.96F72830"/>
        <xdr:cNvSpPr>
          <a:spLocks noChangeAspect="1" noChangeArrowheads="1"/>
        </xdr:cNvSpPr>
      </xdr:nvSpPr>
      <xdr:spPr bwMode="auto">
        <a:xfrm>
          <a:off x="1276350" y="190500"/>
          <a:ext cx="15716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1571625</xdr:colOff>
      <xdr:row>4</xdr:row>
      <xdr:rowOff>19050</xdr:rowOff>
    </xdr:to>
    <xdr:sp macro="" textlink="">
      <xdr:nvSpPr>
        <xdr:cNvPr id="1029" name="AutoShape 5" descr="cid:image002.jpg@01D0AE93.96F72830"/>
        <xdr:cNvSpPr>
          <a:spLocks noChangeAspect="1" noChangeArrowheads="1"/>
        </xdr:cNvSpPr>
      </xdr:nvSpPr>
      <xdr:spPr bwMode="auto">
        <a:xfrm>
          <a:off x="1276350" y="190500"/>
          <a:ext cx="15716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8</xdr:col>
      <xdr:colOff>58208</xdr:colOff>
      <xdr:row>5</xdr:row>
      <xdr:rowOff>19050</xdr:rowOff>
    </xdr:to>
    <xdr:sp macro="" textlink="">
      <xdr:nvSpPr>
        <xdr:cNvPr id="2" name="AutoShape 2" descr="cid:image002.jpg@01D0AE93.96F72830"/>
        <xdr:cNvSpPr>
          <a:spLocks noChangeAspect="1" noChangeArrowheads="1"/>
        </xdr:cNvSpPr>
      </xdr:nvSpPr>
      <xdr:spPr bwMode="auto">
        <a:xfrm>
          <a:off x="1276350" y="190500"/>
          <a:ext cx="15716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8</xdr:col>
      <xdr:colOff>58208</xdr:colOff>
      <xdr:row>5</xdr:row>
      <xdr:rowOff>19050</xdr:rowOff>
    </xdr:to>
    <xdr:sp macro="" textlink="">
      <xdr:nvSpPr>
        <xdr:cNvPr id="3" name="AutoShape 5" descr="cid:image002.jpg@01D0AE93.96F72830"/>
        <xdr:cNvSpPr>
          <a:spLocks noChangeAspect="1" noChangeArrowheads="1"/>
        </xdr:cNvSpPr>
      </xdr:nvSpPr>
      <xdr:spPr bwMode="auto">
        <a:xfrm>
          <a:off x="1276350" y="190500"/>
          <a:ext cx="15716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5"/>
  <sheetViews>
    <sheetView topLeftCell="C1" zoomScale="90" zoomScaleNormal="90" workbookViewId="0">
      <selection activeCell="J73" sqref="J73"/>
    </sheetView>
  </sheetViews>
  <sheetFormatPr defaultRowHeight="15" x14ac:dyDescent="0.25"/>
  <cols>
    <col min="1" max="1" width="9.140625" customWidth="1"/>
    <col min="2" max="2" width="10" customWidth="1"/>
    <col min="3" max="3" width="44.5703125" style="149" bestFit="1" customWidth="1"/>
    <col min="4" max="4" width="12.42578125" style="149" customWidth="1"/>
    <col min="5" max="5" width="6.140625" customWidth="1"/>
    <col min="6" max="6" width="10.28515625" customWidth="1"/>
    <col min="7" max="7" width="7.85546875" customWidth="1"/>
    <col min="8" max="8" width="4.42578125" style="44" customWidth="1"/>
    <col min="9" max="9" width="52.42578125" customWidth="1"/>
    <col min="10" max="10" width="11" bestFit="1" customWidth="1"/>
    <col min="11" max="11" width="12.5703125" bestFit="1" customWidth="1"/>
    <col min="12" max="12" width="12" customWidth="1"/>
  </cols>
  <sheetData>
    <row r="2" spans="2:14" x14ac:dyDescent="0.25">
      <c r="C2"/>
      <c r="D2" s="207" t="s">
        <v>253</v>
      </c>
      <c r="E2" s="207"/>
      <c r="F2" s="207"/>
      <c r="G2" s="207"/>
      <c r="H2" s="207"/>
      <c r="I2" s="207"/>
    </row>
    <row r="4" spans="2:14" x14ac:dyDescent="0.25">
      <c r="C4" s="194" t="s">
        <v>238</v>
      </c>
      <c r="D4" s="211" t="s">
        <v>251</v>
      </c>
      <c r="E4" s="211"/>
      <c r="F4" s="211"/>
      <c r="G4" s="211"/>
      <c r="H4" s="211"/>
      <c r="I4" s="211"/>
    </row>
    <row r="5" spans="2:14" x14ac:dyDescent="0.25">
      <c r="B5" s="212" t="s">
        <v>42</v>
      </c>
      <c r="C5" s="212"/>
      <c r="D5" s="213"/>
      <c r="F5" s="193"/>
      <c r="G5" s="214" t="s">
        <v>255</v>
      </c>
      <c r="H5" s="215"/>
      <c r="I5" s="215"/>
      <c r="J5" s="4"/>
      <c r="K5" s="4"/>
      <c r="L5" s="19" t="s">
        <v>254</v>
      </c>
      <c r="M5" s="2"/>
      <c r="N5" s="4"/>
    </row>
    <row r="6" spans="2:14" ht="26.25" x14ac:dyDescent="0.25">
      <c r="B6" s="49" t="s">
        <v>38</v>
      </c>
      <c r="C6" s="156" t="s">
        <v>39</v>
      </c>
      <c r="D6" s="150" t="s">
        <v>40</v>
      </c>
      <c r="F6" s="65" t="s">
        <v>0</v>
      </c>
      <c r="G6" s="64" t="s">
        <v>207</v>
      </c>
      <c r="H6" s="57"/>
      <c r="I6" s="25" t="s">
        <v>1</v>
      </c>
      <c r="J6" s="63" t="s">
        <v>2</v>
      </c>
      <c r="K6" s="63" t="s">
        <v>3</v>
      </c>
      <c r="L6" s="20" t="s">
        <v>4</v>
      </c>
      <c r="M6" s="2"/>
      <c r="N6" s="4"/>
    </row>
    <row r="7" spans="2:14" ht="18" customHeight="1" x14ac:dyDescent="0.25">
      <c r="B7" s="47" t="s">
        <v>43</v>
      </c>
      <c r="C7" s="157" t="s">
        <v>44</v>
      </c>
      <c r="D7" s="151">
        <f>SUM(D8:D13)</f>
        <v>1535700</v>
      </c>
      <c r="F7" s="65"/>
      <c r="G7" s="64"/>
      <c r="H7" s="57"/>
      <c r="I7" s="26" t="s">
        <v>247</v>
      </c>
      <c r="J7" s="56"/>
      <c r="K7" s="176">
        <f>D7</f>
        <v>1535700</v>
      </c>
      <c r="L7" s="79">
        <f>K7</f>
        <v>1535700</v>
      </c>
      <c r="M7" s="2"/>
      <c r="N7" s="4"/>
    </row>
    <row r="8" spans="2:14" x14ac:dyDescent="0.25">
      <c r="B8" s="54">
        <v>1</v>
      </c>
      <c r="C8" s="158" t="s">
        <v>45</v>
      </c>
      <c r="D8" s="178">
        <v>1050000</v>
      </c>
      <c r="E8" s="168"/>
      <c r="F8" s="45"/>
      <c r="G8" s="4"/>
      <c r="H8" s="58"/>
      <c r="I8" s="18" t="s">
        <v>235</v>
      </c>
      <c r="J8" s="7"/>
      <c r="K8" s="7"/>
      <c r="L8" s="79"/>
      <c r="M8" s="16"/>
      <c r="N8" s="9"/>
    </row>
    <row r="9" spans="2:14" x14ac:dyDescent="0.25">
      <c r="B9" s="54">
        <v>2</v>
      </c>
      <c r="C9" s="158" t="s">
        <v>46</v>
      </c>
      <c r="D9" s="178">
        <v>185000</v>
      </c>
      <c r="E9" s="168"/>
      <c r="F9" s="47" t="str">
        <f>B7</f>
        <v>00.00.03.01.</v>
      </c>
      <c r="G9" s="52">
        <f>B8</f>
        <v>1</v>
      </c>
      <c r="H9" s="59"/>
      <c r="I9" s="53" t="str">
        <f>C8</f>
        <v>VENDITE PRODOTTI FINITI</v>
      </c>
      <c r="J9" s="7"/>
      <c r="K9" s="89">
        <f>D8</f>
        <v>1050000</v>
      </c>
      <c r="L9" s="79">
        <f>K9</f>
        <v>1050000</v>
      </c>
      <c r="M9" s="16"/>
      <c r="N9" s="34"/>
    </row>
    <row r="10" spans="2:14" x14ac:dyDescent="0.25">
      <c r="B10" s="54">
        <v>6</v>
      </c>
      <c r="C10" s="158" t="s">
        <v>47</v>
      </c>
      <c r="D10" s="178">
        <v>200</v>
      </c>
      <c r="E10" s="168"/>
      <c r="F10" s="47" t="str">
        <f>B139</f>
        <v>00.00.04.90.</v>
      </c>
      <c r="H10" s="58" t="s">
        <v>5</v>
      </c>
      <c r="I10" s="53" t="s">
        <v>208</v>
      </c>
      <c r="J10" s="89">
        <f>D142</f>
        <v>52000</v>
      </c>
      <c r="K10" s="89"/>
      <c r="L10" s="144">
        <f>-J10</f>
        <v>-52000</v>
      </c>
      <c r="M10" s="16"/>
      <c r="N10" s="34"/>
    </row>
    <row r="11" spans="2:14" x14ac:dyDescent="0.25">
      <c r="B11" s="54">
        <v>7</v>
      </c>
      <c r="C11" s="158" t="s">
        <v>48</v>
      </c>
      <c r="D11" s="178">
        <v>280000</v>
      </c>
      <c r="E11" s="168"/>
      <c r="F11" s="47" t="str">
        <f>B139</f>
        <v>00.00.04.90.</v>
      </c>
      <c r="G11" s="4" t="str">
        <f>B143</f>
        <v>000004</v>
      </c>
      <c r="H11" s="58" t="s">
        <v>5</v>
      </c>
      <c r="I11" s="53" t="str">
        <f>C143</f>
        <v>PRODOTTI FINITI C/RIMANENZE INIZIALI</v>
      </c>
      <c r="J11" s="89">
        <f>D143</f>
        <v>95000</v>
      </c>
      <c r="K11" s="90"/>
      <c r="L11" s="79">
        <f>-J11</f>
        <v>-95000</v>
      </c>
      <c r="M11" s="16"/>
      <c r="N11" s="10"/>
    </row>
    <row r="12" spans="2:14" x14ac:dyDescent="0.25">
      <c r="B12" s="54">
        <v>8</v>
      </c>
      <c r="C12" s="158" t="s">
        <v>248</v>
      </c>
      <c r="D12" s="178">
        <v>15000</v>
      </c>
      <c r="E12" s="168"/>
      <c r="F12" s="47" t="str">
        <f>B21</f>
        <v>00.00.03.90.</v>
      </c>
      <c r="G12" s="52">
        <f>B24</f>
        <v>3</v>
      </c>
      <c r="H12" s="58" t="s">
        <v>206</v>
      </c>
      <c r="I12" s="53" t="str">
        <f>C24</f>
        <v>PROD. IN LAV.NE C/RIMANENZE FINALI</v>
      </c>
      <c r="J12" s="90"/>
      <c r="K12" s="89">
        <f>D24</f>
        <v>40000</v>
      </c>
      <c r="L12" s="79">
        <f>K12</f>
        <v>40000</v>
      </c>
      <c r="M12" s="16"/>
      <c r="N12" s="10"/>
    </row>
    <row r="13" spans="2:14" x14ac:dyDescent="0.25">
      <c r="B13" s="54">
        <v>21</v>
      </c>
      <c r="C13" s="158" t="s">
        <v>49</v>
      </c>
      <c r="D13" s="178">
        <v>5500</v>
      </c>
      <c r="E13" s="168"/>
      <c r="F13" s="45"/>
      <c r="G13" s="52">
        <f>B25</f>
        <v>4</v>
      </c>
      <c r="H13" s="58" t="s">
        <v>206</v>
      </c>
      <c r="I13" s="53" t="str">
        <f>C25</f>
        <v>PRODOTTI FINITI C/RIMANENZE FINALI</v>
      </c>
      <c r="J13" s="90"/>
      <c r="K13" s="176">
        <f>D25</f>
        <v>120000</v>
      </c>
      <c r="L13" s="77">
        <f>K13</f>
        <v>120000</v>
      </c>
      <c r="M13" s="16"/>
      <c r="N13" s="10"/>
    </row>
    <row r="14" spans="2:14" x14ac:dyDescent="0.25">
      <c r="B14" s="47" t="s">
        <v>51</v>
      </c>
      <c r="C14" s="157" t="s">
        <v>50</v>
      </c>
      <c r="D14" s="151">
        <f>SUM(D15:D16)</f>
        <v>3350</v>
      </c>
      <c r="E14" s="168"/>
      <c r="F14" s="98"/>
      <c r="G14" s="99"/>
      <c r="H14" s="100"/>
      <c r="I14" s="101" t="s">
        <v>213</v>
      </c>
      <c r="J14" s="41"/>
      <c r="K14" s="102"/>
      <c r="L14" s="124">
        <f>SUM(L9:L13)</f>
        <v>1063000</v>
      </c>
      <c r="M14" s="113">
        <f>L14/$L$14</f>
        <v>1</v>
      </c>
      <c r="N14" s="120">
        <v>1</v>
      </c>
    </row>
    <row r="15" spans="2:14" x14ac:dyDescent="0.25">
      <c r="B15" s="54">
        <v>1</v>
      </c>
      <c r="C15" s="158" t="s">
        <v>52</v>
      </c>
      <c r="D15" s="179">
        <v>350</v>
      </c>
      <c r="E15" s="168"/>
      <c r="F15" s="55"/>
      <c r="G15" s="6"/>
      <c r="H15" s="60"/>
      <c r="I15" s="69" t="s">
        <v>209</v>
      </c>
      <c r="J15" s="91"/>
      <c r="K15" s="91"/>
      <c r="L15" s="77"/>
    </row>
    <row r="16" spans="2:14" ht="18" customHeight="1" x14ac:dyDescent="0.25">
      <c r="B16" s="54">
        <v>2</v>
      </c>
      <c r="C16" s="158" t="s">
        <v>53</v>
      </c>
      <c r="D16" s="178">
        <v>3000</v>
      </c>
      <c r="E16" s="168"/>
      <c r="F16" s="45"/>
      <c r="G16" s="72">
        <f>B13</f>
        <v>21</v>
      </c>
      <c r="H16" s="46"/>
      <c r="I16" s="73" t="str">
        <f>C13</f>
        <v>VENDITE SOTTOPRODOTTI</v>
      </c>
      <c r="J16" s="96"/>
      <c r="K16" s="93">
        <f>D13</f>
        <v>5500</v>
      </c>
      <c r="L16" s="13">
        <f>K16</f>
        <v>5500</v>
      </c>
      <c r="M16" s="16"/>
      <c r="N16" s="121"/>
    </row>
    <row r="17" spans="2:14" x14ac:dyDescent="0.25">
      <c r="B17" s="47" t="s">
        <v>55</v>
      </c>
      <c r="C17" s="157" t="s">
        <v>54</v>
      </c>
      <c r="D17" s="151">
        <f>SUM(D18:D19)</f>
        <v>4000</v>
      </c>
      <c r="E17" s="168"/>
      <c r="F17" s="47" t="str">
        <f>B7</f>
        <v>00.00.03.01.</v>
      </c>
      <c r="G17" s="52">
        <f>B10</f>
        <v>6</v>
      </c>
      <c r="H17" s="58"/>
      <c r="I17" s="53" t="str">
        <f>C10</f>
        <v>RECUPERO SPESE DA CLIENTI</v>
      </c>
      <c r="J17" s="92"/>
      <c r="K17" s="92">
        <f>D10</f>
        <v>200</v>
      </c>
      <c r="L17" s="13">
        <f>K17</f>
        <v>200</v>
      </c>
      <c r="M17" s="16"/>
      <c r="N17" s="121"/>
    </row>
    <row r="18" spans="2:14" x14ac:dyDescent="0.25">
      <c r="B18" s="54">
        <v>1</v>
      </c>
      <c r="C18" s="158" t="s">
        <v>56</v>
      </c>
      <c r="D18" s="178"/>
      <c r="E18" s="168"/>
      <c r="F18" s="47" t="str">
        <f>B14</f>
        <v>00.00.03.05.</v>
      </c>
      <c r="G18" s="52">
        <f>B16</f>
        <v>2</v>
      </c>
      <c r="H18" s="58"/>
      <c r="I18" s="74" t="str">
        <f>C16</f>
        <v>ABBUONI ATTIVI E ARROTONDAMENTI</v>
      </c>
      <c r="J18" s="96"/>
      <c r="K18" s="94">
        <f>D16</f>
        <v>3000</v>
      </c>
      <c r="L18" s="13">
        <f>K18</f>
        <v>3000</v>
      </c>
      <c r="M18" s="16"/>
      <c r="N18" s="121"/>
    </row>
    <row r="19" spans="2:14" x14ac:dyDescent="0.25">
      <c r="B19" s="54">
        <v>2</v>
      </c>
      <c r="C19" s="158" t="s">
        <v>57</v>
      </c>
      <c r="D19" s="192">
        <v>4000</v>
      </c>
      <c r="E19" s="168"/>
      <c r="F19" s="47" t="str">
        <f>B31</f>
        <v>00.00.03.03.</v>
      </c>
      <c r="G19" s="52">
        <f>B32</f>
        <v>1</v>
      </c>
      <c r="H19" s="58" t="s">
        <v>5</v>
      </c>
      <c r="I19" s="74" t="str">
        <f>C32</f>
        <v>SCONTI SU VENDITE</v>
      </c>
      <c r="J19" s="94">
        <f>D32</f>
        <v>600</v>
      </c>
      <c r="K19" s="184"/>
      <c r="L19" s="13">
        <f>-J19</f>
        <v>-600</v>
      </c>
      <c r="M19" s="17"/>
      <c r="N19" s="95"/>
    </row>
    <row r="20" spans="2:14" x14ac:dyDescent="0.25">
      <c r="B20" s="54">
        <v>5</v>
      </c>
      <c r="C20" s="158" t="s">
        <v>58</v>
      </c>
      <c r="D20" s="178"/>
      <c r="E20" s="168"/>
      <c r="F20" s="47" t="str">
        <f>B7</f>
        <v>00.00.03.01.</v>
      </c>
      <c r="G20" s="52">
        <f>B12</f>
        <v>8</v>
      </c>
      <c r="H20" s="58"/>
      <c r="I20" s="166" t="str">
        <f>C12</f>
        <v>LAVORAZIONI PER TERZI</v>
      </c>
      <c r="J20" s="94"/>
      <c r="K20" s="94">
        <f>D12</f>
        <v>15000</v>
      </c>
      <c r="L20" s="13">
        <f>K20</f>
        <v>15000</v>
      </c>
      <c r="M20" s="17"/>
      <c r="N20" s="95"/>
    </row>
    <row r="21" spans="2:14" x14ac:dyDescent="0.25">
      <c r="B21" s="47" t="s">
        <v>60</v>
      </c>
      <c r="C21" s="157" t="s">
        <v>59</v>
      </c>
      <c r="D21" s="151">
        <f>SUM(D22:D25)</f>
        <v>215400</v>
      </c>
      <c r="E21" s="168"/>
      <c r="F21" s="47"/>
      <c r="G21" s="52"/>
      <c r="H21" s="58"/>
      <c r="I21" s="69" t="s">
        <v>246</v>
      </c>
      <c r="J21" s="94"/>
      <c r="K21" s="36"/>
      <c r="L21" s="13">
        <f>L16+L17+L18+L19+L20</f>
        <v>23100</v>
      </c>
      <c r="M21" s="17"/>
      <c r="N21" s="95"/>
    </row>
    <row r="22" spans="2:14" x14ac:dyDescent="0.25">
      <c r="B22" s="54">
        <v>1</v>
      </c>
      <c r="C22" s="158" t="s">
        <v>61</v>
      </c>
      <c r="D22" s="178">
        <v>39900</v>
      </c>
      <c r="E22" s="168"/>
      <c r="F22" s="98"/>
      <c r="G22" s="40"/>
      <c r="H22" s="103"/>
      <c r="I22" s="106" t="s">
        <v>239</v>
      </c>
      <c r="J22" s="104"/>
      <c r="K22" s="105"/>
      <c r="L22" s="124">
        <f>L14+L21</f>
        <v>1086100</v>
      </c>
      <c r="M22" s="113">
        <f>L22/$L$14</f>
        <v>1.02173095014111</v>
      </c>
      <c r="N22" s="114">
        <v>2</v>
      </c>
    </row>
    <row r="23" spans="2:14" ht="15.75" customHeight="1" x14ac:dyDescent="0.25">
      <c r="B23" s="54">
        <v>2</v>
      </c>
      <c r="C23" s="158" t="s">
        <v>62</v>
      </c>
      <c r="D23" s="178">
        <v>15500</v>
      </c>
      <c r="E23" s="168"/>
      <c r="F23" s="45"/>
      <c r="G23" s="6"/>
      <c r="H23" s="60"/>
      <c r="I23" s="26" t="s">
        <v>5</v>
      </c>
      <c r="J23" s="7"/>
      <c r="K23" s="7"/>
      <c r="L23" s="80" t="s">
        <v>5</v>
      </c>
    </row>
    <row r="24" spans="2:14" x14ac:dyDescent="0.25">
      <c r="B24" s="54">
        <v>3</v>
      </c>
      <c r="C24" s="158" t="s">
        <v>63</v>
      </c>
      <c r="D24" s="178">
        <v>40000</v>
      </c>
      <c r="E24" s="168"/>
      <c r="F24" s="45"/>
      <c r="G24" s="4"/>
      <c r="H24" s="62"/>
      <c r="I24" s="82" t="s">
        <v>6</v>
      </c>
      <c r="J24" s="4"/>
      <c r="K24" s="4"/>
      <c r="L24" s="125"/>
      <c r="M24" s="17"/>
      <c r="N24" s="95"/>
    </row>
    <row r="25" spans="2:14" x14ac:dyDescent="0.25">
      <c r="B25" s="54">
        <v>4</v>
      </c>
      <c r="C25" s="158" t="s">
        <v>64</v>
      </c>
      <c r="D25" s="178">
        <v>120000</v>
      </c>
      <c r="E25" s="168"/>
      <c r="F25" s="70" t="str">
        <f>B33</f>
        <v>00.00.04.01.</v>
      </c>
      <c r="G25" s="67">
        <f>B35</f>
        <v>2</v>
      </c>
      <c r="H25" s="46"/>
      <c r="I25" s="107" t="str">
        <f t="shared" ref="I25:J27" si="0">C35</f>
        <v>MATERIE PRIME</v>
      </c>
      <c r="J25" s="97">
        <f t="shared" si="0"/>
        <v>350000</v>
      </c>
      <c r="K25" s="45"/>
      <c r="L25" s="13">
        <f>J25</f>
        <v>350000</v>
      </c>
      <c r="M25" s="116">
        <f>L25/$L$14</f>
        <v>0.32925682031984949</v>
      </c>
      <c r="N25" s="96"/>
    </row>
    <row r="26" spans="2:14" x14ac:dyDescent="0.25">
      <c r="B26" s="47" t="s">
        <v>66</v>
      </c>
      <c r="C26" s="157" t="s">
        <v>65</v>
      </c>
      <c r="D26" s="151"/>
      <c r="E26" s="168"/>
      <c r="F26" s="45"/>
      <c r="G26" s="71">
        <f>B36</f>
        <v>3</v>
      </c>
      <c r="H26" s="61"/>
      <c r="I26" s="68" t="str">
        <f t="shared" si="0"/>
        <v>ACCESSORI E FERRAMENTA</v>
      </c>
      <c r="J26" s="97">
        <f t="shared" si="0"/>
        <v>60000</v>
      </c>
      <c r="K26" s="4"/>
      <c r="L26" s="13">
        <f>J26</f>
        <v>60000</v>
      </c>
      <c r="M26" s="116">
        <f>L26/$L$14</f>
        <v>5.6444026340545628E-2</v>
      </c>
      <c r="N26" s="95"/>
    </row>
    <row r="27" spans="2:14" x14ac:dyDescent="0.25">
      <c r="B27" s="54">
        <v>4</v>
      </c>
      <c r="C27" s="158" t="s">
        <v>67</v>
      </c>
      <c r="D27" s="178"/>
      <c r="E27" s="168"/>
      <c r="F27" s="45"/>
      <c r="G27" s="71">
        <f>B37</f>
        <v>5</v>
      </c>
      <c r="H27" s="57"/>
      <c r="I27" s="75" t="str">
        <f t="shared" si="0"/>
        <v>MATERIALI DI CONSUMO</v>
      </c>
      <c r="J27" s="97">
        <f t="shared" si="0"/>
        <v>3000</v>
      </c>
      <c r="K27" s="2"/>
      <c r="L27" s="13">
        <f>J27</f>
        <v>3000</v>
      </c>
      <c r="M27" s="116">
        <f>L27/$L$14</f>
        <v>2.8222013170272815E-3</v>
      </c>
      <c r="N27" s="95"/>
    </row>
    <row r="28" spans="2:14" x14ac:dyDescent="0.25">
      <c r="B28" s="45"/>
      <c r="C28" s="159" t="s">
        <v>37</v>
      </c>
      <c r="D28" s="152">
        <f>D26+D21+D17+D14+D7</f>
        <v>1758450</v>
      </c>
      <c r="E28" s="168"/>
      <c r="F28" s="47" t="str">
        <f>B139</f>
        <v>00.00.04.90.</v>
      </c>
      <c r="G28" s="76" t="str">
        <f>B140</f>
        <v>000001</v>
      </c>
      <c r="H28" s="58" t="s">
        <v>206</v>
      </c>
      <c r="I28" s="75" t="str">
        <f>C140</f>
        <v>MATERIE PRIME C/RIMANENZE INIZIALI</v>
      </c>
      <c r="J28" s="97">
        <f>D140</f>
        <v>90000</v>
      </c>
      <c r="K28" s="2"/>
      <c r="L28" s="13">
        <f>J28</f>
        <v>90000</v>
      </c>
      <c r="M28" s="16"/>
      <c r="N28" s="122"/>
    </row>
    <row r="29" spans="2:14" x14ac:dyDescent="0.25">
      <c r="C29" s="153" t="s">
        <v>68</v>
      </c>
      <c r="D29" s="153" t="s">
        <v>68</v>
      </c>
      <c r="E29" s="168"/>
      <c r="F29" s="45"/>
      <c r="G29" s="76" t="str">
        <f>B141</f>
        <v>000002</v>
      </c>
      <c r="H29" s="58" t="s">
        <v>206</v>
      </c>
      <c r="I29" s="75" t="str">
        <f>C141</f>
        <v>MATERIE SUSSIDIARIE C/RIMANENZE INIZIALI</v>
      </c>
      <c r="J29" s="97">
        <f>D141</f>
        <v>50000</v>
      </c>
      <c r="K29" s="2"/>
      <c r="L29" s="13">
        <f>J29</f>
        <v>50000</v>
      </c>
      <c r="M29" s="16"/>
      <c r="N29" s="122"/>
    </row>
    <row r="30" spans="2:14" x14ac:dyDescent="0.25">
      <c r="B30" s="212" t="s">
        <v>69</v>
      </c>
      <c r="C30" s="212"/>
      <c r="D30" s="212"/>
      <c r="E30" s="168"/>
      <c r="F30" s="47" t="str">
        <f>B21</f>
        <v>00.00.03.90.</v>
      </c>
      <c r="G30" s="71">
        <f>B22</f>
        <v>1</v>
      </c>
      <c r="H30" s="58" t="s">
        <v>5</v>
      </c>
      <c r="I30" s="75" t="str">
        <f>C22</f>
        <v>MATERIE PRIME C/RIMANENZE FINALI</v>
      </c>
      <c r="J30" s="97">
        <f>D22</f>
        <v>39900</v>
      </c>
      <c r="K30" s="2"/>
      <c r="L30" s="20">
        <f>-J30</f>
        <v>-39900</v>
      </c>
      <c r="M30" s="16"/>
      <c r="N30" s="122"/>
    </row>
    <row r="31" spans="2:14" x14ac:dyDescent="0.25">
      <c r="B31" s="48" t="s">
        <v>71</v>
      </c>
      <c r="C31" s="157" t="s">
        <v>70</v>
      </c>
      <c r="D31" s="151">
        <f>D32</f>
        <v>600</v>
      </c>
      <c r="E31" s="168"/>
      <c r="F31" s="45"/>
      <c r="G31" s="71">
        <f>B23</f>
        <v>2</v>
      </c>
      <c r="H31" s="58" t="s">
        <v>5</v>
      </c>
      <c r="I31" s="75" t="str">
        <f>C23</f>
        <v>MATERIE SUSSIDIARIE C/RIMANENZE FINALI</v>
      </c>
      <c r="J31" s="97">
        <f>D23</f>
        <v>15500</v>
      </c>
      <c r="K31" s="2"/>
      <c r="L31" s="81">
        <f>-J31</f>
        <v>-15500</v>
      </c>
      <c r="M31" s="16"/>
      <c r="N31" s="95"/>
    </row>
    <row r="32" spans="2:14" x14ac:dyDescent="0.25">
      <c r="B32" s="54">
        <v>1</v>
      </c>
      <c r="C32" s="158" t="s">
        <v>72</v>
      </c>
      <c r="D32" s="178">
        <v>600</v>
      </c>
      <c r="E32" s="168"/>
      <c r="F32" s="45"/>
      <c r="G32" s="71"/>
      <c r="H32" s="57"/>
      <c r="I32" s="28" t="s">
        <v>21</v>
      </c>
      <c r="J32" s="2"/>
      <c r="K32" s="13"/>
      <c r="L32" s="126">
        <f>SUM(L25:L31)</f>
        <v>497600</v>
      </c>
      <c r="M32" s="16"/>
      <c r="N32" s="95"/>
    </row>
    <row r="33" spans="2:14" x14ac:dyDescent="0.25">
      <c r="B33" s="47" t="s">
        <v>74</v>
      </c>
      <c r="C33" s="157" t="s">
        <v>73</v>
      </c>
      <c r="D33" s="151">
        <f>SUM(D34:D38)</f>
        <v>584000</v>
      </c>
      <c r="E33" s="168"/>
      <c r="F33" s="98"/>
      <c r="G33" s="39"/>
      <c r="H33" s="109"/>
      <c r="I33" s="111" t="s">
        <v>23</v>
      </c>
      <c r="J33" s="112"/>
      <c r="K33" s="112"/>
      <c r="L33" s="141">
        <f>L32</f>
        <v>497600</v>
      </c>
      <c r="M33" s="113">
        <f>L33/$L$14</f>
        <v>0.46810912511759173</v>
      </c>
      <c r="N33" s="114">
        <v>3</v>
      </c>
    </row>
    <row r="34" spans="2:14" x14ac:dyDescent="0.25">
      <c r="B34" s="54">
        <v>1</v>
      </c>
      <c r="C34" s="158" t="s">
        <v>75</v>
      </c>
      <c r="D34" s="178">
        <v>170000</v>
      </c>
      <c r="E34" s="168"/>
      <c r="F34" s="45"/>
      <c r="G34" s="3"/>
      <c r="H34" s="57"/>
      <c r="I34" s="115" t="s">
        <v>214</v>
      </c>
      <c r="J34" s="12"/>
      <c r="K34" s="12"/>
      <c r="L34" s="127">
        <f>L22-L33</f>
        <v>588500</v>
      </c>
      <c r="M34" s="116">
        <f>L34/$L$14</f>
        <v>0.55362182502351831</v>
      </c>
      <c r="N34" s="117">
        <v>4</v>
      </c>
    </row>
    <row r="35" spans="2:14" x14ac:dyDescent="0.25">
      <c r="B35" s="54">
        <v>2</v>
      </c>
      <c r="C35" s="158" t="s">
        <v>76</v>
      </c>
      <c r="D35" s="178">
        <v>350000</v>
      </c>
      <c r="E35" s="168"/>
      <c r="F35" s="47" t="str">
        <f>B49</f>
        <v>00.00.04.07.</v>
      </c>
      <c r="G35" s="52">
        <f>B55</f>
        <v>7</v>
      </c>
      <c r="H35" s="118"/>
      <c r="I35" s="75" t="str">
        <f>C55</f>
        <v>LAVORAZIONI ESTERNE</v>
      </c>
      <c r="J35" s="119">
        <f>D55</f>
        <v>50000</v>
      </c>
      <c r="K35" s="119"/>
      <c r="L35" s="128">
        <f>J35</f>
        <v>50000</v>
      </c>
      <c r="M35" s="116"/>
      <c r="N35" s="117"/>
    </row>
    <row r="36" spans="2:14" x14ac:dyDescent="0.25">
      <c r="B36" s="54">
        <v>3</v>
      </c>
      <c r="C36" s="158" t="s">
        <v>77</v>
      </c>
      <c r="D36" s="178">
        <v>60000</v>
      </c>
      <c r="E36" s="168"/>
      <c r="F36" s="98"/>
      <c r="G36" s="39"/>
      <c r="H36" s="109"/>
      <c r="I36" s="111" t="s">
        <v>215</v>
      </c>
      <c r="J36" s="40"/>
      <c r="K36" s="40"/>
      <c r="L36" s="129">
        <f>L35</f>
        <v>50000</v>
      </c>
      <c r="M36" s="113">
        <f>L36/$L$14</f>
        <v>4.7036688617121354E-2</v>
      </c>
      <c r="N36" s="114">
        <v>5</v>
      </c>
    </row>
    <row r="37" spans="2:14" ht="25.5" x14ac:dyDescent="0.25">
      <c r="B37" s="54">
        <v>5</v>
      </c>
      <c r="C37" s="158" t="s">
        <v>78</v>
      </c>
      <c r="D37" s="178">
        <v>3000</v>
      </c>
      <c r="E37" s="168"/>
      <c r="F37" s="45"/>
      <c r="G37" s="3"/>
      <c r="H37" s="57"/>
      <c r="I37" s="115" t="s">
        <v>217</v>
      </c>
      <c r="J37" s="12"/>
      <c r="K37" s="12"/>
      <c r="L37" s="130">
        <f>L34-L35</f>
        <v>538500</v>
      </c>
      <c r="M37" s="116">
        <f>L37/$L$14</f>
        <v>0.50658513640639702</v>
      </c>
      <c r="N37" s="117">
        <v>6</v>
      </c>
    </row>
    <row r="38" spans="2:14" ht="25.5" x14ac:dyDescent="0.25">
      <c r="B38" s="54">
        <v>10</v>
      </c>
      <c r="C38" s="158" t="s">
        <v>79</v>
      </c>
      <c r="D38" s="178">
        <v>1000</v>
      </c>
      <c r="E38" s="168"/>
      <c r="F38" s="45"/>
      <c r="G38" s="3"/>
      <c r="H38" s="57"/>
      <c r="I38" s="29" t="s">
        <v>22</v>
      </c>
      <c r="J38" s="204">
        <f>D72-J39-L62-L70</f>
        <v>96600</v>
      </c>
      <c r="K38" s="3"/>
      <c r="L38" s="13">
        <f>J38</f>
        <v>96600</v>
      </c>
      <c r="M38" s="116">
        <f>J38/$L$14</f>
        <v>9.0874882408278457E-2</v>
      </c>
      <c r="N38" s="117"/>
    </row>
    <row r="39" spans="2:14" ht="25.5" x14ac:dyDescent="0.25">
      <c r="B39" s="47" t="s">
        <v>81</v>
      </c>
      <c r="C39" s="157" t="s">
        <v>80</v>
      </c>
      <c r="D39" s="151">
        <f>SUM(D40:D40)</f>
        <v>1500</v>
      </c>
      <c r="E39" s="168"/>
      <c r="F39" s="45"/>
      <c r="G39" s="3"/>
      <c r="H39" s="57"/>
      <c r="I39" s="43" t="s">
        <v>216</v>
      </c>
      <c r="J39" s="187">
        <v>45000</v>
      </c>
      <c r="K39" s="188" t="s">
        <v>250</v>
      </c>
      <c r="L39" s="13">
        <f>J39</f>
        <v>45000</v>
      </c>
      <c r="M39" s="116">
        <f>J39/$L$14</f>
        <v>4.2333019755409221E-2</v>
      </c>
      <c r="N39" s="117"/>
    </row>
    <row r="40" spans="2:14" x14ac:dyDescent="0.25">
      <c r="B40" s="54">
        <v>6</v>
      </c>
      <c r="C40" s="158" t="s">
        <v>82</v>
      </c>
      <c r="D40" s="178">
        <v>1500</v>
      </c>
      <c r="E40" s="168"/>
      <c r="F40" s="45"/>
      <c r="G40" s="3"/>
      <c r="H40" s="57"/>
      <c r="I40" s="29" t="s">
        <v>24</v>
      </c>
      <c r="J40" s="89"/>
      <c r="K40" s="3"/>
      <c r="L40" s="13">
        <f>J40</f>
        <v>0</v>
      </c>
      <c r="M40" s="116">
        <f>L40/$L$14</f>
        <v>0</v>
      </c>
      <c r="N40" s="4"/>
    </row>
    <row r="41" spans="2:14" x14ac:dyDescent="0.25">
      <c r="B41" s="47" t="s">
        <v>84</v>
      </c>
      <c r="C41" s="157" t="s">
        <v>83</v>
      </c>
      <c r="D41" s="151">
        <f>SUM(D42:D43)</f>
        <v>4900</v>
      </c>
      <c r="E41" s="168"/>
      <c r="F41" s="45"/>
      <c r="G41" s="3"/>
      <c r="H41" s="58" t="s">
        <v>5</v>
      </c>
      <c r="I41" s="75" t="str">
        <f>C27</f>
        <v>COSTI SOSPESI ANNO PRECEDENTE</v>
      </c>
      <c r="J41" s="3"/>
      <c r="K41" s="2">
        <f>D27</f>
        <v>0</v>
      </c>
      <c r="L41" s="131">
        <f>-K41</f>
        <v>0</v>
      </c>
      <c r="N41" s="4"/>
    </row>
    <row r="42" spans="2:14" x14ac:dyDescent="0.25">
      <c r="B42" s="54">
        <v>1</v>
      </c>
      <c r="C42" s="158" t="s">
        <v>85</v>
      </c>
      <c r="D42" s="178">
        <v>1800</v>
      </c>
      <c r="E42" s="168"/>
      <c r="F42" s="83" t="s">
        <v>66</v>
      </c>
      <c r="G42" s="39"/>
      <c r="H42" s="109"/>
      <c r="I42" s="111" t="s">
        <v>8</v>
      </c>
      <c r="J42" s="40"/>
      <c r="K42" s="40"/>
      <c r="L42" s="129">
        <f>SUM(L38:L41)</f>
        <v>141600</v>
      </c>
      <c r="M42" s="113">
        <f t="shared" ref="M42:M54" si="1">L42/$L$14</f>
        <v>0.13320790216368766</v>
      </c>
      <c r="N42" s="114">
        <v>7</v>
      </c>
    </row>
    <row r="43" spans="2:14" ht="25.5" x14ac:dyDescent="0.25">
      <c r="B43" s="54">
        <v>7</v>
      </c>
      <c r="C43" s="158" t="s">
        <v>86</v>
      </c>
      <c r="D43" s="180">
        <v>3100</v>
      </c>
      <c r="E43" s="168"/>
      <c r="F43" s="98"/>
      <c r="G43" s="40"/>
      <c r="H43" s="103"/>
      <c r="I43" s="111" t="s">
        <v>26</v>
      </c>
      <c r="J43" s="112"/>
      <c r="K43" s="112"/>
      <c r="L43" s="129">
        <f>L42+L36</f>
        <v>191600</v>
      </c>
      <c r="M43" s="113">
        <f t="shared" si="1"/>
        <v>0.18024459078080904</v>
      </c>
      <c r="N43" s="114">
        <v>8</v>
      </c>
    </row>
    <row r="44" spans="2:14" ht="30.75" customHeight="1" x14ac:dyDescent="0.25">
      <c r="B44" s="47" t="s">
        <v>88</v>
      </c>
      <c r="C44" s="157" t="s">
        <v>87</v>
      </c>
      <c r="D44" s="151">
        <f>SUM(D45:D48)</f>
        <v>32500</v>
      </c>
      <c r="E44" s="168"/>
      <c r="F44" s="45"/>
      <c r="G44" s="4"/>
      <c r="H44" s="58"/>
      <c r="I44" s="115" t="s">
        <v>218</v>
      </c>
      <c r="J44" s="4"/>
      <c r="K44" s="4"/>
      <c r="L44" s="130">
        <f>L37-L42</f>
        <v>396900</v>
      </c>
      <c r="M44" s="116">
        <f t="shared" si="1"/>
        <v>0.3733772342427093</v>
      </c>
      <c r="N44" s="95"/>
    </row>
    <row r="45" spans="2:14" x14ac:dyDescent="0.25">
      <c r="B45" s="54">
        <v>1</v>
      </c>
      <c r="C45" s="158" t="s">
        <v>89</v>
      </c>
      <c r="D45" s="178">
        <v>15000</v>
      </c>
      <c r="E45" s="168"/>
      <c r="F45" s="47" t="s">
        <v>94</v>
      </c>
      <c r="G45" s="4"/>
      <c r="H45" s="58"/>
      <c r="I45" s="75" t="s">
        <v>219</v>
      </c>
      <c r="J45" s="92">
        <f>D45+D46</f>
        <v>30000</v>
      </c>
      <c r="K45" s="4"/>
      <c r="L45" s="13">
        <f t="shared" ref="L45:L53" si="2">J45</f>
        <v>30000</v>
      </c>
      <c r="M45" s="116">
        <f t="shared" si="1"/>
        <v>2.8222013170272814E-2</v>
      </c>
      <c r="N45" s="122"/>
    </row>
    <row r="46" spans="2:14" x14ac:dyDescent="0.25">
      <c r="B46" s="54">
        <v>2</v>
      </c>
      <c r="C46" s="158" t="s">
        <v>90</v>
      </c>
      <c r="D46" s="178">
        <v>15000</v>
      </c>
      <c r="E46" s="168"/>
      <c r="F46" s="85" t="s">
        <v>164</v>
      </c>
      <c r="G46" s="4"/>
      <c r="H46" s="58"/>
      <c r="I46" s="43" t="s">
        <v>25</v>
      </c>
      <c r="J46" s="92">
        <f>D59+D107</f>
        <v>11800</v>
      </c>
      <c r="K46" s="4"/>
      <c r="L46" s="13">
        <f t="shared" si="2"/>
        <v>11800</v>
      </c>
      <c r="M46" s="116">
        <f t="shared" si="1"/>
        <v>1.110065851364064E-2</v>
      </c>
      <c r="N46" s="121"/>
    </row>
    <row r="47" spans="2:14" x14ac:dyDescent="0.25">
      <c r="B47" s="54">
        <v>8</v>
      </c>
      <c r="C47" s="158" t="s">
        <v>91</v>
      </c>
      <c r="D47" s="178">
        <v>1500</v>
      </c>
      <c r="E47" s="168"/>
      <c r="F47" s="85" t="str">
        <f>B91</f>
        <v>00.00.04.11.</v>
      </c>
      <c r="G47" s="4" t="str">
        <f>B92</f>
        <v>000001</v>
      </c>
      <c r="H47" s="58"/>
      <c r="I47" s="43" t="s">
        <v>220</v>
      </c>
      <c r="J47" s="92">
        <f>D92</f>
        <v>28000</v>
      </c>
      <c r="K47" s="4"/>
      <c r="L47" s="13">
        <f t="shared" si="2"/>
        <v>28000</v>
      </c>
      <c r="M47" s="116">
        <f t="shared" si="1"/>
        <v>2.634054562558796E-2</v>
      </c>
      <c r="N47" s="121"/>
    </row>
    <row r="48" spans="2:14" x14ac:dyDescent="0.25">
      <c r="B48" s="54">
        <v>9</v>
      </c>
      <c r="C48" s="158" t="s">
        <v>92</v>
      </c>
      <c r="D48" s="178">
        <v>1000</v>
      </c>
      <c r="E48" s="168"/>
      <c r="F48" s="50" t="s">
        <v>134</v>
      </c>
      <c r="G48" s="4" t="str">
        <f>B93</f>
        <v>000002</v>
      </c>
      <c r="H48" s="58"/>
      <c r="I48" s="43" t="s">
        <v>222</v>
      </c>
      <c r="J48" s="92">
        <f>D93</f>
        <v>1200</v>
      </c>
      <c r="K48" s="4"/>
      <c r="L48" s="13">
        <f t="shared" si="2"/>
        <v>1200</v>
      </c>
      <c r="M48" s="116">
        <f t="shared" si="1"/>
        <v>1.1288805268109125E-3</v>
      </c>
      <c r="N48" s="95"/>
    </row>
    <row r="49" spans="2:14" x14ac:dyDescent="0.25">
      <c r="B49" s="190" t="s">
        <v>94</v>
      </c>
      <c r="C49" s="157" t="s">
        <v>93</v>
      </c>
      <c r="D49" s="191">
        <f>SUM(D50:D62)</f>
        <v>202150</v>
      </c>
      <c r="E49" s="168"/>
      <c r="F49" s="50" t="s">
        <v>178</v>
      </c>
      <c r="G49" s="4"/>
      <c r="H49" s="58"/>
      <c r="I49" s="43" t="s">
        <v>7</v>
      </c>
      <c r="J49" s="92">
        <f>D119+D121+D122+D127+D120</f>
        <v>21560</v>
      </c>
      <c r="K49" s="4"/>
      <c r="L49" s="13">
        <f t="shared" si="2"/>
        <v>21560</v>
      </c>
      <c r="M49" s="116">
        <f t="shared" si="1"/>
        <v>2.0282220131702729E-2</v>
      </c>
      <c r="N49" s="95"/>
    </row>
    <row r="50" spans="2:14" x14ac:dyDescent="0.25">
      <c r="B50" s="54">
        <v>1</v>
      </c>
      <c r="C50" s="158" t="s">
        <v>95</v>
      </c>
      <c r="D50" s="178">
        <v>5000</v>
      </c>
      <c r="E50" s="168"/>
      <c r="F50" s="47" t="str">
        <f>B39</f>
        <v>00.00.04.02.</v>
      </c>
      <c r="G50" s="71">
        <f>B40</f>
        <v>6</v>
      </c>
      <c r="H50" s="57"/>
      <c r="I50" s="75" t="str">
        <f>C40</f>
        <v>SPESE VARIE</v>
      </c>
      <c r="J50" s="92">
        <f>D40</f>
        <v>1500</v>
      </c>
      <c r="K50" s="5"/>
      <c r="L50" s="2">
        <f>J50</f>
        <v>1500</v>
      </c>
      <c r="M50" s="116">
        <f t="shared" si="1"/>
        <v>1.4111006585136407E-3</v>
      </c>
      <c r="N50" s="95"/>
    </row>
    <row r="51" spans="2:14" x14ac:dyDescent="0.25">
      <c r="B51" s="54">
        <v>3</v>
      </c>
      <c r="C51" s="158" t="s">
        <v>96</v>
      </c>
      <c r="D51" s="178">
        <v>130000</v>
      </c>
      <c r="E51" s="168"/>
      <c r="F51" s="47" t="str">
        <f>B41</f>
        <v>00.00.04.03.</v>
      </c>
      <c r="G51" s="52">
        <f>B42</f>
        <v>1</v>
      </c>
      <c r="H51" s="58"/>
      <c r="I51" s="75" t="str">
        <f>C42</f>
        <v>TRASPORTI SU ACQUISTI</v>
      </c>
      <c r="J51" s="92">
        <f>D42</f>
        <v>1800</v>
      </c>
      <c r="K51" s="4"/>
      <c r="L51" s="110">
        <f>J51</f>
        <v>1800</v>
      </c>
      <c r="M51" s="116">
        <f t="shared" si="1"/>
        <v>1.6933207902163688E-3</v>
      </c>
      <c r="N51" s="95"/>
    </row>
    <row r="52" spans="2:14" x14ac:dyDescent="0.25">
      <c r="B52" s="54">
        <v>4</v>
      </c>
      <c r="C52" s="158" t="s">
        <v>97</v>
      </c>
      <c r="D52" s="178">
        <v>350</v>
      </c>
      <c r="E52" s="168"/>
      <c r="F52" s="108" t="s">
        <v>107</v>
      </c>
      <c r="G52" s="52"/>
      <c r="H52" s="58"/>
      <c r="I52" s="75" t="s">
        <v>221</v>
      </c>
      <c r="J52" s="92">
        <f>D68+D69+D70+D71</f>
        <v>5000</v>
      </c>
      <c r="K52" s="2"/>
      <c r="L52" s="13">
        <f>J52</f>
        <v>5000</v>
      </c>
      <c r="M52" s="116">
        <f t="shared" si="1"/>
        <v>4.7036688617121351E-3</v>
      </c>
      <c r="N52" s="4"/>
    </row>
    <row r="53" spans="2:14" x14ac:dyDescent="0.25">
      <c r="B53" s="54">
        <v>5</v>
      </c>
      <c r="C53" s="158" t="s">
        <v>98</v>
      </c>
      <c r="D53" s="178">
        <v>1500</v>
      </c>
      <c r="E53" s="168"/>
      <c r="F53" s="45"/>
      <c r="G53" s="4"/>
      <c r="H53" s="58"/>
      <c r="I53" s="43" t="s">
        <v>223</v>
      </c>
      <c r="J53" s="92">
        <f>D60</f>
        <v>7000</v>
      </c>
      <c r="K53" s="4"/>
      <c r="L53" s="13">
        <f t="shared" si="2"/>
        <v>7000</v>
      </c>
      <c r="M53" s="116">
        <f t="shared" si="1"/>
        <v>6.58513640639699E-3</v>
      </c>
      <c r="N53" s="95"/>
    </row>
    <row r="54" spans="2:14" x14ac:dyDescent="0.25">
      <c r="B54" s="54">
        <v>6</v>
      </c>
      <c r="C54" s="158" t="s">
        <v>99</v>
      </c>
      <c r="D54" s="178"/>
      <c r="E54" s="168"/>
      <c r="F54" s="98"/>
      <c r="G54" s="40"/>
      <c r="H54" s="103"/>
      <c r="I54" s="111" t="s">
        <v>28</v>
      </c>
      <c r="J54" s="40"/>
      <c r="K54" s="40"/>
      <c r="L54" s="132">
        <f>SUM(L45:L53)</f>
        <v>107860</v>
      </c>
      <c r="M54" s="113">
        <f t="shared" si="1"/>
        <v>0.10146754468485418</v>
      </c>
      <c r="N54" s="114">
        <v>9</v>
      </c>
    </row>
    <row r="55" spans="2:14" x14ac:dyDescent="0.25">
      <c r="B55" s="54">
        <v>7</v>
      </c>
      <c r="C55" s="158" t="s">
        <v>100</v>
      </c>
      <c r="D55" s="178">
        <v>50000</v>
      </c>
      <c r="E55" s="168"/>
      <c r="F55" s="45"/>
      <c r="G55" s="4"/>
      <c r="H55" s="58"/>
      <c r="I55" s="32"/>
      <c r="J55" s="4"/>
      <c r="K55" s="4"/>
      <c r="L55" s="130"/>
      <c r="M55" s="116"/>
      <c r="N55" s="95"/>
    </row>
    <row r="56" spans="2:14" x14ac:dyDescent="0.25">
      <c r="B56" s="54">
        <v>8</v>
      </c>
      <c r="C56" s="158" t="s">
        <v>101</v>
      </c>
      <c r="D56" s="178">
        <v>3000</v>
      </c>
      <c r="E56" s="168"/>
      <c r="F56" s="98"/>
      <c r="G56" s="40"/>
      <c r="H56" s="103"/>
      <c r="I56" s="111" t="s">
        <v>224</v>
      </c>
      <c r="J56" s="40"/>
      <c r="K56" s="40"/>
      <c r="L56" s="132">
        <f>L54+L42+L36</f>
        <v>299460</v>
      </c>
      <c r="M56" s="113">
        <f>L56/$L$14</f>
        <v>0.2817121354656632</v>
      </c>
      <c r="N56" s="114">
        <v>10</v>
      </c>
    </row>
    <row r="57" spans="2:14" x14ac:dyDescent="0.25">
      <c r="B57" s="54">
        <v>9</v>
      </c>
      <c r="C57" s="158" t="s">
        <v>34</v>
      </c>
      <c r="D57" s="178">
        <v>500</v>
      </c>
      <c r="E57" s="168"/>
      <c r="F57" s="45"/>
      <c r="G57" s="4"/>
      <c r="H57" s="58"/>
      <c r="I57" s="31"/>
      <c r="J57" s="4"/>
      <c r="K57" s="4"/>
      <c r="L57" s="125"/>
      <c r="M57" s="16"/>
      <c r="N57" s="38"/>
    </row>
    <row r="58" spans="2:14" ht="25.5" x14ac:dyDescent="0.25">
      <c r="B58" s="54">
        <v>10</v>
      </c>
      <c r="C58" s="158" t="s">
        <v>102</v>
      </c>
      <c r="D58" s="179"/>
      <c r="E58" s="168"/>
      <c r="F58" s="98"/>
      <c r="G58" s="40"/>
      <c r="H58" s="103"/>
      <c r="I58" s="123" t="s">
        <v>237</v>
      </c>
      <c r="J58" s="40"/>
      <c r="K58" s="40"/>
      <c r="L58" s="132">
        <f>L56+L33</f>
        <v>797060</v>
      </c>
      <c r="M58" s="113">
        <f>L58/$L$14</f>
        <v>0.74982126058325493</v>
      </c>
      <c r="N58" s="114">
        <v>11</v>
      </c>
    </row>
    <row r="59" spans="2:14" ht="25.5" x14ac:dyDescent="0.25">
      <c r="B59" s="54">
        <v>11</v>
      </c>
      <c r="C59" s="158" t="s">
        <v>103</v>
      </c>
      <c r="D59" s="178">
        <v>1800</v>
      </c>
      <c r="E59" s="168"/>
      <c r="F59" s="45"/>
      <c r="G59" s="4"/>
      <c r="H59" s="58"/>
      <c r="I59" s="115" t="s">
        <v>225</v>
      </c>
      <c r="J59" s="21"/>
      <c r="K59" s="21"/>
      <c r="L59" s="130">
        <f>L44-L54</f>
        <v>289040</v>
      </c>
      <c r="M59" s="116">
        <f>L59/$L$14</f>
        <v>0.27190968955785511</v>
      </c>
      <c r="N59" s="117">
        <v>12</v>
      </c>
    </row>
    <row r="60" spans="2:14" x14ac:dyDescent="0.25">
      <c r="B60" s="54">
        <v>14</v>
      </c>
      <c r="C60" s="158" t="s">
        <v>35</v>
      </c>
      <c r="D60" s="178">
        <v>7000</v>
      </c>
      <c r="E60" s="168"/>
      <c r="F60" s="45"/>
      <c r="G60" s="4"/>
      <c r="H60" s="58"/>
      <c r="I60" s="115"/>
      <c r="J60" s="21"/>
      <c r="K60" s="21"/>
      <c r="L60" s="130"/>
      <c r="M60" s="116"/>
      <c r="N60" s="38"/>
    </row>
    <row r="61" spans="2:14" x14ac:dyDescent="0.25">
      <c r="B61" s="54">
        <v>15</v>
      </c>
      <c r="C61" s="158" t="s">
        <v>104</v>
      </c>
      <c r="D61" s="179">
        <v>1000</v>
      </c>
      <c r="E61" s="168"/>
      <c r="F61" s="85" t="s">
        <v>151</v>
      </c>
      <c r="G61" s="4"/>
      <c r="H61" s="58"/>
      <c r="I61" s="30" t="s">
        <v>226</v>
      </c>
      <c r="J61" s="92">
        <f>D94</f>
        <v>12000</v>
      </c>
      <c r="K61" s="3"/>
      <c r="L61" s="13">
        <f>J61</f>
        <v>12000</v>
      </c>
      <c r="M61" s="116">
        <f>L61/$L$14</f>
        <v>1.1288805268109126E-2</v>
      </c>
      <c r="N61" s="38"/>
    </row>
    <row r="62" spans="2:14" x14ac:dyDescent="0.25">
      <c r="B62" s="54">
        <v>16</v>
      </c>
      <c r="C62" s="158" t="s">
        <v>105</v>
      </c>
      <c r="D62" s="178">
        <v>2000</v>
      </c>
      <c r="E62" s="168"/>
      <c r="F62" s="45"/>
      <c r="G62" s="4"/>
      <c r="H62" s="58"/>
      <c r="I62" s="29" t="s">
        <v>9</v>
      </c>
      <c r="J62" s="189">
        <v>42000</v>
      </c>
      <c r="K62" s="21" t="s">
        <v>250</v>
      </c>
      <c r="L62" s="13">
        <f>J62</f>
        <v>42000</v>
      </c>
      <c r="M62" s="116">
        <f>L62/$L$14</f>
        <v>3.9510818438381938E-2</v>
      </c>
      <c r="N62" s="38"/>
    </row>
    <row r="63" spans="2:14" x14ac:dyDescent="0.25">
      <c r="B63" s="47" t="s">
        <v>107</v>
      </c>
      <c r="C63" s="157" t="s">
        <v>106</v>
      </c>
      <c r="D63" s="195">
        <f>SUM(D64:D71)</f>
        <v>8800</v>
      </c>
      <c r="E63" s="168"/>
      <c r="F63" s="47" t="s">
        <v>130</v>
      </c>
      <c r="G63" s="4"/>
      <c r="H63" s="58"/>
      <c r="I63" s="75" t="s">
        <v>36</v>
      </c>
      <c r="J63" s="92">
        <f>D90+D89</f>
        <v>5200</v>
      </c>
      <c r="K63" s="4"/>
      <c r="L63" s="13">
        <f>J63</f>
        <v>5200</v>
      </c>
      <c r="M63" s="116">
        <f>L63/$L$14</f>
        <v>4.8918156161806212E-3</v>
      </c>
      <c r="N63" s="95"/>
    </row>
    <row r="64" spans="2:14" x14ac:dyDescent="0.25">
      <c r="B64" s="54">
        <v>1</v>
      </c>
      <c r="C64" s="158" t="s">
        <v>108</v>
      </c>
      <c r="D64" s="178">
        <v>1300</v>
      </c>
      <c r="E64" s="168"/>
      <c r="F64" s="45"/>
      <c r="G64" s="4"/>
      <c r="H64" s="58"/>
      <c r="I64" s="75" t="s">
        <v>227</v>
      </c>
      <c r="J64" s="92">
        <f>D43+D64+D65+D66+D67+D125+D38</f>
        <v>8641</v>
      </c>
      <c r="K64" s="45"/>
      <c r="L64" s="13">
        <f>J64</f>
        <v>8641</v>
      </c>
      <c r="M64" s="116">
        <f>L64/$L$14</f>
        <v>8.1288805268109124E-3</v>
      </c>
      <c r="N64" s="96"/>
    </row>
    <row r="65" spans="2:15" ht="15.75" customHeight="1" x14ac:dyDescent="0.25">
      <c r="B65" s="54">
        <v>2</v>
      </c>
      <c r="C65" s="158" t="s">
        <v>109</v>
      </c>
      <c r="D65" s="178">
        <v>1000</v>
      </c>
      <c r="E65" s="168"/>
      <c r="F65" s="98"/>
      <c r="G65" s="40"/>
      <c r="H65" s="103"/>
      <c r="I65" s="111" t="s">
        <v>10</v>
      </c>
      <c r="J65" s="40"/>
      <c r="K65" s="40"/>
      <c r="L65" s="132">
        <f>SUM(L61:L64)</f>
        <v>67841</v>
      </c>
      <c r="M65" s="113">
        <f>L65/$L$14</f>
        <v>6.3820319849482596E-2</v>
      </c>
      <c r="N65" s="114">
        <v>13</v>
      </c>
    </row>
    <row r="66" spans="2:15" x14ac:dyDescent="0.25">
      <c r="B66" s="54">
        <v>3</v>
      </c>
      <c r="C66" s="158" t="s">
        <v>110</v>
      </c>
      <c r="D66" s="178">
        <v>500</v>
      </c>
      <c r="E66" s="168"/>
      <c r="F66" s="45"/>
      <c r="G66" s="4"/>
      <c r="H66" s="58"/>
      <c r="I66" s="115"/>
      <c r="J66" s="21"/>
      <c r="K66" s="21"/>
      <c r="L66" s="130"/>
      <c r="M66" s="116"/>
      <c r="N66" s="38"/>
    </row>
    <row r="67" spans="2:15" x14ac:dyDescent="0.25">
      <c r="B67" s="54">
        <v>4</v>
      </c>
      <c r="C67" s="158" t="s">
        <v>111</v>
      </c>
      <c r="D67" s="179">
        <v>1000</v>
      </c>
      <c r="E67" s="168"/>
      <c r="F67" s="45"/>
      <c r="G67" s="4"/>
      <c r="H67" s="58"/>
      <c r="I67" s="30" t="s">
        <v>228</v>
      </c>
      <c r="J67" s="92">
        <f>D47+D48+D49-D51-D55-D59-D60+D101+D134</f>
        <v>18350.599999999999</v>
      </c>
      <c r="K67" s="21"/>
      <c r="L67" s="13">
        <f>J67</f>
        <v>18350.599999999999</v>
      </c>
      <c r="M67" s="116">
        <f t="shared" ref="M67:M72" si="3">L67/$L$14</f>
        <v>1.726302916274694E-2</v>
      </c>
      <c r="N67" s="10"/>
    </row>
    <row r="68" spans="2:15" x14ac:dyDescent="0.25">
      <c r="B68" s="54">
        <v>6</v>
      </c>
      <c r="C68" s="158" t="s">
        <v>112</v>
      </c>
      <c r="D68" s="178">
        <v>2300</v>
      </c>
      <c r="E68" s="168"/>
      <c r="F68" s="45"/>
      <c r="G68" s="4"/>
      <c r="H68" s="58"/>
      <c r="I68" s="29" t="s">
        <v>11</v>
      </c>
      <c r="J68" s="92"/>
      <c r="K68" s="21"/>
      <c r="L68" s="13">
        <f>J68</f>
        <v>0</v>
      </c>
      <c r="M68" s="116">
        <f t="shared" si="3"/>
        <v>0</v>
      </c>
      <c r="N68" s="10"/>
    </row>
    <row r="69" spans="2:15" x14ac:dyDescent="0.25">
      <c r="B69" s="54">
        <v>7</v>
      </c>
      <c r="C69" s="158" t="s">
        <v>32</v>
      </c>
      <c r="D69" s="178">
        <v>2000</v>
      </c>
      <c r="E69" s="168"/>
      <c r="F69" s="45"/>
      <c r="G69" s="4"/>
      <c r="H69" s="58"/>
      <c r="I69" s="30" t="s">
        <v>12</v>
      </c>
      <c r="J69" s="92">
        <f>D123+D124+D126</f>
        <v>1932</v>
      </c>
      <c r="K69" s="21"/>
      <c r="L69" s="13">
        <f>J69</f>
        <v>1932</v>
      </c>
      <c r="M69" s="116">
        <f t="shared" si="3"/>
        <v>1.8174976481655691E-3</v>
      </c>
      <c r="N69" s="10"/>
    </row>
    <row r="70" spans="2:15" x14ac:dyDescent="0.25">
      <c r="B70" s="54">
        <v>8</v>
      </c>
      <c r="C70" s="158" t="s">
        <v>113</v>
      </c>
      <c r="D70" s="178">
        <v>150</v>
      </c>
      <c r="E70" s="168"/>
      <c r="F70" s="45"/>
      <c r="G70" s="45"/>
      <c r="H70" s="46"/>
      <c r="I70" s="43" t="s">
        <v>256</v>
      </c>
      <c r="J70" s="189">
        <v>67000</v>
      </c>
      <c r="K70" s="45" t="s">
        <v>250</v>
      </c>
      <c r="L70" s="13">
        <f>J70</f>
        <v>67000</v>
      </c>
      <c r="M70" s="116">
        <f t="shared" si="3"/>
        <v>6.3029162746942619E-2</v>
      </c>
      <c r="N70" s="38"/>
    </row>
    <row r="71" spans="2:15" x14ac:dyDescent="0.25">
      <c r="B71" s="54">
        <v>9</v>
      </c>
      <c r="C71" s="158" t="s">
        <v>33</v>
      </c>
      <c r="D71" s="178">
        <v>550</v>
      </c>
      <c r="E71" s="168"/>
      <c r="F71" s="96"/>
      <c r="G71" s="96"/>
      <c r="H71" s="135"/>
      <c r="I71" s="136" t="s">
        <v>27</v>
      </c>
      <c r="J71" s="92"/>
      <c r="K71" s="96"/>
      <c r="L71" s="137">
        <f>J71</f>
        <v>0</v>
      </c>
      <c r="M71" s="116">
        <f t="shared" si="3"/>
        <v>0</v>
      </c>
      <c r="N71" s="38"/>
    </row>
    <row r="72" spans="2:15" x14ac:dyDescent="0.25">
      <c r="B72" s="164" t="s">
        <v>66</v>
      </c>
      <c r="C72" s="165" t="s">
        <v>65</v>
      </c>
      <c r="D72" s="195">
        <f>SUM(D73:D87)</f>
        <v>250600</v>
      </c>
      <c r="E72" s="168"/>
      <c r="F72" s="98"/>
      <c r="G72" s="98"/>
      <c r="H72" s="133"/>
      <c r="I72" s="111" t="s">
        <v>15</v>
      </c>
      <c r="J72" s="40"/>
      <c r="K72" s="40"/>
      <c r="L72" s="132">
        <f>SUM(L67:L71)</f>
        <v>87282.6</v>
      </c>
      <c r="M72" s="113">
        <f t="shared" si="3"/>
        <v>8.2109689557855137E-2</v>
      </c>
      <c r="N72" s="114">
        <v>14</v>
      </c>
    </row>
    <row r="73" spans="2:15" x14ac:dyDescent="0.25">
      <c r="B73" s="54">
        <v>1</v>
      </c>
      <c r="C73" s="158" t="s">
        <v>114</v>
      </c>
      <c r="D73" s="178">
        <v>165000</v>
      </c>
      <c r="E73" s="168"/>
      <c r="F73" s="45"/>
      <c r="G73" s="4"/>
      <c r="H73" s="58"/>
      <c r="I73" s="31"/>
      <c r="J73" s="4"/>
      <c r="K73" s="4"/>
      <c r="L73" s="125"/>
      <c r="M73" s="16"/>
      <c r="N73" s="4"/>
    </row>
    <row r="74" spans="2:15" x14ac:dyDescent="0.25">
      <c r="B74" s="54">
        <v>2</v>
      </c>
      <c r="C74" s="158" t="s">
        <v>115</v>
      </c>
      <c r="D74" s="178">
        <v>77000</v>
      </c>
      <c r="E74" s="168"/>
      <c r="F74" s="45"/>
      <c r="G74" s="4"/>
      <c r="H74" s="58"/>
      <c r="I74" s="115" t="s">
        <v>236</v>
      </c>
      <c r="J74" s="4"/>
      <c r="K74" s="4"/>
      <c r="L74" s="130">
        <f>L59-L65-L72</f>
        <v>133916.4</v>
      </c>
      <c r="M74" s="116">
        <f>L74/$L$14</f>
        <v>0.12597968015051739</v>
      </c>
      <c r="N74" s="35">
        <v>15</v>
      </c>
    </row>
    <row r="75" spans="2:15" x14ac:dyDescent="0.25">
      <c r="B75" s="54">
        <v>3</v>
      </c>
      <c r="C75" s="158" t="s">
        <v>116</v>
      </c>
      <c r="D75" s="178">
        <v>1500</v>
      </c>
      <c r="E75" s="168"/>
      <c r="F75" s="45"/>
      <c r="G75" s="4"/>
      <c r="H75" s="58"/>
      <c r="I75" s="26"/>
      <c r="J75" s="4"/>
      <c r="K75" s="4"/>
      <c r="L75" s="125"/>
      <c r="M75" s="16"/>
      <c r="N75" s="4"/>
    </row>
    <row r="76" spans="2:15" x14ac:dyDescent="0.25">
      <c r="B76" s="54">
        <v>5</v>
      </c>
      <c r="C76" s="158" t="s">
        <v>117</v>
      </c>
      <c r="D76" s="178"/>
      <c r="E76" s="168"/>
      <c r="F76" s="45"/>
      <c r="G76" s="4"/>
      <c r="H76" s="58"/>
      <c r="I76" s="87" t="s">
        <v>229</v>
      </c>
      <c r="J76" s="185">
        <f>(D113+D114+D115+D116)</f>
        <v>7200</v>
      </c>
      <c r="K76" s="95"/>
      <c r="L76" s="13">
        <f>-J76</f>
        <v>-7200</v>
      </c>
      <c r="M76" s="116">
        <f>L76/$L$14</f>
        <v>-6.7732831608654752E-3</v>
      </c>
      <c r="N76" s="4"/>
    </row>
    <row r="77" spans="2:15" x14ac:dyDescent="0.25">
      <c r="B77" s="54">
        <v>6</v>
      </c>
      <c r="C77" s="158" t="s">
        <v>118</v>
      </c>
      <c r="D77" s="178"/>
      <c r="E77" s="168"/>
      <c r="F77" s="45"/>
      <c r="G77" s="4"/>
      <c r="H77" s="58"/>
      <c r="I77" s="27" t="s">
        <v>16</v>
      </c>
      <c r="J77" s="92">
        <f>(D109+D110+D112)</f>
        <v>3510</v>
      </c>
      <c r="K77" s="95"/>
      <c r="L77" s="13">
        <f>-J77</f>
        <v>-3510</v>
      </c>
      <c r="M77" s="116">
        <f>L77/$L$14</f>
        <v>-3.3019755409219192E-3</v>
      </c>
      <c r="N77" s="9"/>
    </row>
    <row r="78" spans="2:15" x14ac:dyDescent="0.25">
      <c r="B78" s="54">
        <v>7</v>
      </c>
      <c r="C78" s="158" t="s">
        <v>119</v>
      </c>
      <c r="D78" s="178">
        <v>1000</v>
      </c>
      <c r="E78" s="168"/>
      <c r="F78" s="45"/>
      <c r="G78" s="4"/>
      <c r="H78" s="58"/>
      <c r="I78" s="42" t="s">
        <v>234</v>
      </c>
      <c r="J78" s="92"/>
      <c r="K78" s="95">
        <f>D15</f>
        <v>350</v>
      </c>
      <c r="L78" s="13">
        <f>K78</f>
        <v>350</v>
      </c>
      <c r="M78" s="116"/>
      <c r="N78" s="9"/>
      <c r="O78" s="1"/>
    </row>
    <row r="79" spans="2:15" x14ac:dyDescent="0.25">
      <c r="B79" s="54">
        <v>8</v>
      </c>
      <c r="C79" s="158" t="s">
        <v>120</v>
      </c>
      <c r="D79" s="179"/>
      <c r="E79" s="168"/>
      <c r="F79" s="45"/>
      <c r="G79" s="4"/>
      <c r="H79" s="58"/>
      <c r="I79" s="31" t="s">
        <v>17</v>
      </c>
      <c r="J79" s="92">
        <f>(D111+D117)</f>
        <v>2200</v>
      </c>
      <c r="K79" s="95"/>
      <c r="L79" s="13">
        <f>-J79</f>
        <v>-2200</v>
      </c>
      <c r="M79" s="116">
        <f>L79/$L$14</f>
        <v>-2.0696142991533397E-3</v>
      </c>
      <c r="N79" s="4"/>
      <c r="O79" s="86"/>
    </row>
    <row r="80" spans="2:15" x14ac:dyDescent="0.25">
      <c r="B80" s="54">
        <v>9</v>
      </c>
      <c r="C80" s="158" t="s">
        <v>121</v>
      </c>
      <c r="D80" s="179"/>
      <c r="E80" s="168"/>
      <c r="F80" s="45"/>
      <c r="G80" s="4"/>
      <c r="H80" s="58"/>
      <c r="I80" s="31" t="s">
        <v>230</v>
      </c>
      <c r="J80" s="4"/>
      <c r="K80" s="4"/>
      <c r="L80" s="13">
        <f>-J80</f>
        <v>0</v>
      </c>
      <c r="M80" s="116">
        <f>L80/$L$14</f>
        <v>0</v>
      </c>
      <c r="N80" s="45"/>
      <c r="O80" s="1"/>
    </row>
    <row r="81" spans="2:15" x14ac:dyDescent="0.25">
      <c r="B81" s="54">
        <v>10</v>
      </c>
      <c r="C81" s="158" t="s">
        <v>122</v>
      </c>
      <c r="D81" s="178"/>
      <c r="E81" s="168"/>
      <c r="F81" s="84" t="s">
        <v>167</v>
      </c>
      <c r="G81" s="40"/>
      <c r="H81" s="103"/>
      <c r="I81" s="123" t="s">
        <v>18</v>
      </c>
      <c r="J81" s="138"/>
      <c r="K81" s="138"/>
      <c r="L81" s="132">
        <f>SUM(L76:L80)</f>
        <v>-12560</v>
      </c>
      <c r="M81" s="113">
        <f>L81/$L$14</f>
        <v>-1.1815616180620884E-2</v>
      </c>
      <c r="N81" s="114">
        <v>16</v>
      </c>
      <c r="O81" s="86"/>
    </row>
    <row r="82" spans="2:15" x14ac:dyDescent="0.25">
      <c r="B82" s="54">
        <v>12</v>
      </c>
      <c r="C82" s="158" t="s">
        <v>123</v>
      </c>
      <c r="D82" s="178">
        <v>800</v>
      </c>
      <c r="E82" s="168"/>
      <c r="F82" s="45"/>
      <c r="G82" s="4"/>
      <c r="H82" s="58"/>
      <c r="I82" s="27"/>
      <c r="J82" s="33"/>
      <c r="K82" s="33"/>
      <c r="L82" s="24"/>
      <c r="M82" s="17"/>
      <c r="N82" s="45"/>
    </row>
    <row r="83" spans="2:15" x14ac:dyDescent="0.25">
      <c r="B83" s="54">
        <v>13</v>
      </c>
      <c r="C83" s="158" t="s">
        <v>124</v>
      </c>
      <c r="D83" s="178">
        <v>2800</v>
      </c>
      <c r="E83" s="168"/>
      <c r="F83" s="47" t="s">
        <v>55</v>
      </c>
      <c r="G83" s="4"/>
      <c r="H83" s="58"/>
      <c r="I83" s="42" t="s">
        <v>232</v>
      </c>
      <c r="J83" s="33"/>
      <c r="K83" s="186">
        <f>D17</f>
        <v>4000</v>
      </c>
      <c r="L83" s="13">
        <f>K83</f>
        <v>4000</v>
      </c>
      <c r="M83" s="116">
        <f>L83/$L$14</f>
        <v>3.7629350893697085E-3</v>
      </c>
      <c r="N83" s="45"/>
    </row>
    <row r="84" spans="2:15" x14ac:dyDescent="0.25">
      <c r="B84" s="54">
        <v>14</v>
      </c>
      <c r="C84" s="158" t="s">
        <v>125</v>
      </c>
      <c r="D84" s="178">
        <v>500</v>
      </c>
      <c r="E84" s="168"/>
      <c r="F84" s="50" t="s">
        <v>200</v>
      </c>
      <c r="G84" s="4"/>
      <c r="H84" s="58"/>
      <c r="I84" s="42" t="s">
        <v>231</v>
      </c>
      <c r="J84" s="88">
        <f>D137</f>
        <v>0</v>
      </c>
      <c r="K84" s="33"/>
      <c r="L84" s="13">
        <f>-J84</f>
        <v>0</v>
      </c>
      <c r="M84" s="116">
        <f>L84/$L$14</f>
        <v>0</v>
      </c>
      <c r="N84" s="45"/>
    </row>
    <row r="85" spans="2:15" x14ac:dyDescent="0.25">
      <c r="B85" s="54">
        <v>15</v>
      </c>
      <c r="C85" s="158" t="s">
        <v>126</v>
      </c>
      <c r="D85" s="178">
        <v>500</v>
      </c>
      <c r="E85" s="168"/>
      <c r="F85" s="98"/>
      <c r="G85" s="40"/>
      <c r="H85" s="103"/>
      <c r="I85" s="139" t="s">
        <v>20</v>
      </c>
      <c r="J85" s="138"/>
      <c r="K85" s="138"/>
      <c r="L85" s="132">
        <f>SUM(L83:L84)</f>
        <v>4000</v>
      </c>
      <c r="M85" s="113">
        <f>L85/$L$14</f>
        <v>3.7629350893697085E-3</v>
      </c>
      <c r="N85" s="114">
        <v>17</v>
      </c>
    </row>
    <row r="86" spans="2:15" x14ac:dyDescent="0.25">
      <c r="B86" s="54">
        <v>16</v>
      </c>
      <c r="C86" s="158" t="s">
        <v>127</v>
      </c>
      <c r="D86" s="178">
        <v>500</v>
      </c>
      <c r="E86" s="168"/>
      <c r="F86" s="45"/>
      <c r="G86" s="4"/>
      <c r="H86" s="58"/>
      <c r="I86" s="69" t="s">
        <v>240</v>
      </c>
      <c r="J86" s="4"/>
      <c r="K86" s="4"/>
      <c r="L86" s="125"/>
      <c r="M86" s="16"/>
      <c r="N86" s="45"/>
    </row>
    <row r="87" spans="2:15" x14ac:dyDescent="0.25">
      <c r="B87" s="54">
        <v>99</v>
      </c>
      <c r="C87" s="158" t="s">
        <v>128</v>
      </c>
      <c r="D87" s="178">
        <v>1000</v>
      </c>
      <c r="E87" s="168"/>
      <c r="F87" s="47" t="str">
        <f>B7</f>
        <v>00.00.03.01.</v>
      </c>
      <c r="G87" s="72">
        <f>B9</f>
        <v>2</v>
      </c>
      <c r="H87" s="58"/>
      <c r="I87" s="53" t="str">
        <f>C9</f>
        <v>PRESTAZIONI DI SERVIZI</v>
      </c>
      <c r="J87" s="95"/>
      <c r="K87" s="92">
        <f>D9</f>
        <v>185000</v>
      </c>
      <c r="L87" s="143">
        <f>K87</f>
        <v>185000</v>
      </c>
      <c r="M87" s="116">
        <f>L87/$L$14</f>
        <v>0.17403574788334902</v>
      </c>
      <c r="N87" s="121"/>
    </row>
    <row r="88" spans="2:15" x14ac:dyDescent="0.25">
      <c r="B88" s="47" t="s">
        <v>130</v>
      </c>
      <c r="C88" s="157" t="s">
        <v>129</v>
      </c>
      <c r="D88" s="191">
        <f>SUM(D89:D90)</f>
        <v>5200</v>
      </c>
      <c r="E88" s="168"/>
      <c r="F88" s="47" t="str">
        <f>B49</f>
        <v>00.00.04.07.</v>
      </c>
      <c r="G88" s="52">
        <f>B51</f>
        <v>3</v>
      </c>
      <c r="H88" s="58" t="s">
        <v>5</v>
      </c>
      <c r="I88" s="53" t="str">
        <f>C51</f>
        <v>POSA IN OPERA DA TERZI</v>
      </c>
      <c r="J88" s="94">
        <f>D51</f>
        <v>130000</v>
      </c>
      <c r="K88" s="90"/>
      <c r="L88" s="144">
        <f>-J88</f>
        <v>-130000</v>
      </c>
      <c r="M88" s="116">
        <f>L88/$L$14</f>
        <v>-0.12229539040451552</v>
      </c>
      <c r="N88" s="95"/>
    </row>
    <row r="89" spans="2:15" x14ac:dyDescent="0.25">
      <c r="B89" s="54">
        <v>1</v>
      </c>
      <c r="C89" s="158" t="s">
        <v>131</v>
      </c>
      <c r="D89" s="178">
        <v>700</v>
      </c>
      <c r="E89" s="168"/>
      <c r="F89" s="98"/>
      <c r="G89" s="40"/>
      <c r="H89" s="103"/>
      <c r="I89" s="145" t="s">
        <v>241</v>
      </c>
      <c r="J89" s="40"/>
      <c r="K89" s="40"/>
      <c r="L89" s="132">
        <f>SUM(L87:L88)</f>
        <v>55000</v>
      </c>
      <c r="M89" s="113">
        <f>L89/$L$14</f>
        <v>5.1740357478833487E-2</v>
      </c>
      <c r="N89" s="114">
        <v>18</v>
      </c>
    </row>
    <row r="90" spans="2:15" x14ac:dyDescent="0.25">
      <c r="B90" s="54">
        <v>2</v>
      </c>
      <c r="C90" s="158" t="s">
        <v>132</v>
      </c>
      <c r="D90" s="180">
        <v>4500</v>
      </c>
      <c r="E90" s="168"/>
      <c r="F90" s="45"/>
      <c r="G90" s="4"/>
      <c r="H90" s="58"/>
      <c r="I90" s="69" t="s">
        <v>242</v>
      </c>
      <c r="J90" s="4"/>
      <c r="K90" s="4"/>
      <c r="L90" s="125"/>
      <c r="M90" s="16"/>
      <c r="N90" s="45"/>
    </row>
    <row r="91" spans="2:15" x14ac:dyDescent="0.25">
      <c r="B91" s="50" t="s">
        <v>134</v>
      </c>
      <c r="C91" s="160" t="s">
        <v>133</v>
      </c>
      <c r="D91" s="163">
        <f>SUM(D92:D93)</f>
        <v>29200</v>
      </c>
      <c r="E91" s="168"/>
      <c r="F91" s="47" t="str">
        <f>B7</f>
        <v>00.00.03.01.</v>
      </c>
      <c r="G91" s="72">
        <f>B11</f>
        <v>7</v>
      </c>
      <c r="H91" s="58"/>
      <c r="I91" s="53" t="str">
        <f>C11</f>
        <v>VENDITE MERCI</v>
      </c>
      <c r="J91" s="95"/>
      <c r="K91" s="92">
        <f>D11</f>
        <v>280000</v>
      </c>
      <c r="L91" s="78">
        <f>K91</f>
        <v>280000</v>
      </c>
      <c r="M91" s="116">
        <f>L91/$L$14</f>
        <v>0.26340545625587958</v>
      </c>
      <c r="N91" s="121"/>
    </row>
    <row r="92" spans="2:15" x14ac:dyDescent="0.25">
      <c r="B92" s="66" t="s">
        <v>137</v>
      </c>
      <c r="C92" s="161" t="s">
        <v>135</v>
      </c>
      <c r="D92" s="181">
        <v>28000</v>
      </c>
      <c r="E92" s="168"/>
      <c r="F92" s="47" t="str">
        <f>B33</f>
        <v>00.00.04.01.</v>
      </c>
      <c r="G92" s="52">
        <f>B34</f>
        <v>1</v>
      </c>
      <c r="H92" s="58" t="s">
        <v>5</v>
      </c>
      <c r="I92" s="53" t="s">
        <v>212</v>
      </c>
      <c r="J92" s="94">
        <f>D34</f>
        <v>170000</v>
      </c>
      <c r="K92" s="90"/>
      <c r="L92" s="79">
        <f>-J92</f>
        <v>-170000</v>
      </c>
      <c r="M92" s="116">
        <f>L92/$L$14</f>
        <v>-0.1599247412982126</v>
      </c>
      <c r="N92" s="45"/>
    </row>
    <row r="93" spans="2:15" x14ac:dyDescent="0.25">
      <c r="B93" s="66" t="s">
        <v>138</v>
      </c>
      <c r="C93" s="161" t="s">
        <v>136</v>
      </c>
      <c r="D93" s="181">
        <v>1200</v>
      </c>
      <c r="E93" s="168"/>
      <c r="F93" s="45"/>
      <c r="G93" s="4"/>
      <c r="H93" s="58" t="s">
        <v>5</v>
      </c>
      <c r="I93" s="73" t="s">
        <v>210</v>
      </c>
      <c r="J93" s="94">
        <v>0</v>
      </c>
      <c r="K93" s="7"/>
      <c r="L93" s="79">
        <f>-J93</f>
        <v>0</v>
      </c>
      <c r="M93" s="116">
        <f>L93/$L$14</f>
        <v>0</v>
      </c>
      <c r="N93" s="45"/>
    </row>
    <row r="94" spans="2:15" x14ac:dyDescent="0.25">
      <c r="B94" s="85" t="s">
        <v>151</v>
      </c>
      <c r="C94" s="162" t="s">
        <v>152</v>
      </c>
      <c r="D94" s="163">
        <f>SUM(D95:D98)</f>
        <v>12000</v>
      </c>
      <c r="E94" s="168"/>
      <c r="F94" s="45"/>
      <c r="G94" s="6"/>
      <c r="H94" s="58" t="s">
        <v>206</v>
      </c>
      <c r="I94" s="74" t="s">
        <v>211</v>
      </c>
      <c r="J94" s="45"/>
      <c r="K94" s="94">
        <v>0</v>
      </c>
      <c r="L94" s="79">
        <f>K94</f>
        <v>0</v>
      </c>
      <c r="M94" s="116">
        <f>L94/$L$14</f>
        <v>0</v>
      </c>
      <c r="N94" s="45"/>
    </row>
    <row r="95" spans="2:15" x14ac:dyDescent="0.25">
      <c r="B95" s="66" t="s">
        <v>137</v>
      </c>
      <c r="C95" s="161" t="s">
        <v>153</v>
      </c>
      <c r="D95" s="181">
        <v>2500</v>
      </c>
      <c r="E95" s="168"/>
      <c r="F95" s="98"/>
      <c r="G95" s="40"/>
      <c r="H95" s="103"/>
      <c r="I95" s="145" t="s">
        <v>243</v>
      </c>
      <c r="J95" s="40"/>
      <c r="K95" s="40"/>
      <c r="L95" s="132">
        <f>SUM(L91:L94)</f>
        <v>110000</v>
      </c>
      <c r="M95" s="113">
        <f>L95/$L$14</f>
        <v>0.10348071495766697</v>
      </c>
      <c r="N95" s="114">
        <v>19</v>
      </c>
    </row>
    <row r="96" spans="2:15" x14ac:dyDescent="0.25">
      <c r="B96" s="66" t="s">
        <v>139</v>
      </c>
      <c r="C96" s="161" t="s">
        <v>154</v>
      </c>
      <c r="D96" s="181">
        <v>5000</v>
      </c>
      <c r="E96" s="168"/>
      <c r="F96" s="96"/>
      <c r="G96" s="95"/>
      <c r="H96" s="146"/>
      <c r="I96" s="147"/>
      <c r="J96" s="95"/>
      <c r="K96" s="95"/>
      <c r="L96" s="148"/>
      <c r="M96" s="116"/>
      <c r="N96" s="117"/>
    </row>
    <row r="97" spans="2:14" x14ac:dyDescent="0.25">
      <c r="B97" s="66" t="s">
        <v>140</v>
      </c>
      <c r="C97" s="161" t="s">
        <v>155</v>
      </c>
      <c r="D97" s="181">
        <v>4000</v>
      </c>
      <c r="E97" s="168"/>
      <c r="F97" s="45"/>
      <c r="G97" s="4"/>
      <c r="H97" s="58"/>
      <c r="I97" s="115" t="s">
        <v>244</v>
      </c>
      <c r="J97" s="4"/>
      <c r="K97" s="4"/>
      <c r="L97" s="130">
        <f>L74+L81+L85+L89+L95</f>
        <v>290356.40000000002</v>
      </c>
      <c r="M97" s="116">
        <f>L97/$L$14</f>
        <v>0.2731480714957667</v>
      </c>
      <c r="N97" s="35">
        <v>20</v>
      </c>
    </row>
    <row r="98" spans="2:14" x14ac:dyDescent="0.25">
      <c r="B98" s="66" t="s">
        <v>141</v>
      </c>
      <c r="C98" s="161" t="s">
        <v>156</v>
      </c>
      <c r="D98" s="182">
        <v>500</v>
      </c>
      <c r="E98" s="168"/>
      <c r="F98" s="45"/>
      <c r="G98" s="4"/>
      <c r="H98" s="58"/>
      <c r="I98" s="31"/>
      <c r="J98" s="4"/>
      <c r="K98" s="4"/>
      <c r="L98" s="125"/>
      <c r="M98" s="16"/>
      <c r="N98" s="45"/>
    </row>
    <row r="99" spans="2:14" x14ac:dyDescent="0.25">
      <c r="B99" s="66" t="s">
        <v>142</v>
      </c>
      <c r="C99" s="161" t="s">
        <v>157</v>
      </c>
      <c r="D99" s="181"/>
      <c r="E99" s="168"/>
      <c r="F99" s="84" t="s">
        <v>189</v>
      </c>
      <c r="G99" s="40"/>
      <c r="H99" s="103"/>
      <c r="I99" s="140" t="s">
        <v>233</v>
      </c>
      <c r="J99" s="177">
        <f>D128</f>
        <v>96700</v>
      </c>
      <c r="K99" s="134"/>
      <c r="L99" s="142">
        <f>J99</f>
        <v>96700</v>
      </c>
      <c r="M99" s="113">
        <f>L99/$L$14</f>
        <v>9.0968955785512701E-2</v>
      </c>
      <c r="N99" s="114">
        <v>21</v>
      </c>
    </row>
    <row r="100" spans="2:14" x14ac:dyDescent="0.25">
      <c r="B100" s="66" t="s">
        <v>149</v>
      </c>
      <c r="C100" s="161" t="s">
        <v>158</v>
      </c>
      <c r="D100" s="182"/>
      <c r="E100" s="168"/>
      <c r="F100" s="45"/>
      <c r="G100" s="4"/>
      <c r="H100" s="58"/>
      <c r="I100" s="31"/>
      <c r="J100" s="4"/>
      <c r="K100" s="4"/>
      <c r="L100" s="125"/>
      <c r="M100" s="16"/>
      <c r="N100" s="45"/>
    </row>
    <row r="101" spans="2:14" x14ac:dyDescent="0.25">
      <c r="B101" s="50" t="s">
        <v>159</v>
      </c>
      <c r="C101" s="160" t="s">
        <v>160</v>
      </c>
      <c r="D101" s="163">
        <f>SUM(D102:D105)</f>
        <v>2500</v>
      </c>
      <c r="E101" s="168"/>
      <c r="F101" s="45"/>
      <c r="G101" s="4"/>
      <c r="H101" s="58"/>
      <c r="I101" s="115" t="s">
        <v>245</v>
      </c>
      <c r="J101" s="4"/>
      <c r="K101" s="4"/>
      <c r="L101" s="198">
        <f>L97-L99</f>
        <v>193656.40000000002</v>
      </c>
      <c r="M101" s="116">
        <f>L101/$L$14</f>
        <v>0.18217911571025402</v>
      </c>
      <c r="N101" s="35">
        <v>22</v>
      </c>
    </row>
    <row r="102" spans="2:14" x14ac:dyDescent="0.25">
      <c r="B102" s="66" t="s">
        <v>138</v>
      </c>
      <c r="C102" s="161" t="s">
        <v>161</v>
      </c>
      <c r="D102" s="181">
        <v>1500</v>
      </c>
      <c r="E102" s="168"/>
      <c r="F102" s="45"/>
      <c r="G102" s="4"/>
      <c r="H102" s="58"/>
      <c r="I102" s="31"/>
      <c r="J102" s="4"/>
      <c r="K102" s="4"/>
      <c r="L102" s="125"/>
      <c r="N102" s="167"/>
    </row>
    <row r="103" spans="2:14" x14ac:dyDescent="0.25">
      <c r="B103" s="66" t="s">
        <v>139</v>
      </c>
      <c r="C103" s="161" t="s">
        <v>162</v>
      </c>
      <c r="D103" s="182">
        <v>200</v>
      </c>
      <c r="E103" s="168"/>
      <c r="I103" s="175">
        <f>D145-L101</f>
        <v>0</v>
      </c>
      <c r="M103" s="205"/>
      <c r="N103" s="206"/>
    </row>
    <row r="104" spans="2:14" x14ac:dyDescent="0.25">
      <c r="B104" s="66" t="s">
        <v>159</v>
      </c>
      <c r="C104" s="161" t="s">
        <v>160</v>
      </c>
      <c r="D104" s="183"/>
      <c r="E104" s="168"/>
      <c r="I104" s="196" t="s">
        <v>249</v>
      </c>
    </row>
    <row r="105" spans="2:14" x14ac:dyDescent="0.25">
      <c r="B105" s="66" t="s">
        <v>147</v>
      </c>
      <c r="C105" s="161" t="s">
        <v>163</v>
      </c>
      <c r="D105" s="182">
        <v>800</v>
      </c>
      <c r="E105" s="168"/>
      <c r="L105" s="208"/>
      <c r="M105" s="209"/>
      <c r="N105" s="210"/>
    </row>
    <row r="106" spans="2:14" x14ac:dyDescent="0.25">
      <c r="B106" s="84" t="s">
        <v>164</v>
      </c>
      <c r="C106" s="160" t="s">
        <v>165</v>
      </c>
      <c r="D106" s="154">
        <f>D107</f>
        <v>10000</v>
      </c>
      <c r="E106" s="168"/>
      <c r="L106" s="24" t="s">
        <v>13</v>
      </c>
      <c r="M106" s="170"/>
      <c r="N106" s="171"/>
    </row>
    <row r="107" spans="2:14" x14ac:dyDescent="0.25">
      <c r="B107" s="66" t="s">
        <v>140</v>
      </c>
      <c r="C107" s="161" t="s">
        <v>166</v>
      </c>
      <c r="D107" s="181">
        <v>10000</v>
      </c>
      <c r="E107" s="168"/>
      <c r="L107" s="22" t="s">
        <v>30</v>
      </c>
      <c r="M107" s="14"/>
      <c r="N107" s="4"/>
    </row>
    <row r="108" spans="2:14" x14ac:dyDescent="0.25">
      <c r="B108" s="50" t="s">
        <v>167</v>
      </c>
      <c r="C108" s="160" t="s">
        <v>168</v>
      </c>
      <c r="D108" s="154">
        <f>SUM(D109:D117)</f>
        <v>12910</v>
      </c>
      <c r="E108" s="168"/>
      <c r="L108" s="23"/>
      <c r="M108" s="15"/>
      <c r="N108" s="17"/>
    </row>
    <row r="109" spans="2:14" x14ac:dyDescent="0.25">
      <c r="B109" s="66" t="s">
        <v>137</v>
      </c>
      <c r="C109" s="161" t="s">
        <v>169</v>
      </c>
      <c r="D109" s="181">
        <v>3500</v>
      </c>
      <c r="E109" s="168"/>
      <c r="L109" s="172"/>
      <c r="M109" s="1"/>
      <c r="N109" s="8"/>
    </row>
    <row r="110" spans="2:14" x14ac:dyDescent="0.25">
      <c r="B110" s="66" t="s">
        <v>139</v>
      </c>
      <c r="C110" s="161" t="s">
        <v>170</v>
      </c>
      <c r="D110" s="182"/>
      <c r="E110" s="168"/>
      <c r="L110" s="24" t="s">
        <v>13</v>
      </c>
      <c r="M110" s="173"/>
      <c r="N110" s="174"/>
    </row>
    <row r="111" spans="2:14" x14ac:dyDescent="0.25">
      <c r="B111" s="66" t="s">
        <v>140</v>
      </c>
      <c r="C111" s="161" t="s">
        <v>171</v>
      </c>
      <c r="D111" s="181">
        <v>700</v>
      </c>
      <c r="E111" s="168"/>
      <c r="L111" s="22" t="s">
        <v>14</v>
      </c>
      <c r="M111" s="14"/>
      <c r="N111" s="4"/>
    </row>
    <row r="112" spans="2:14" x14ac:dyDescent="0.25">
      <c r="B112" s="66" t="s">
        <v>143</v>
      </c>
      <c r="C112" s="161" t="s">
        <v>172</v>
      </c>
      <c r="D112" s="182">
        <v>10</v>
      </c>
      <c r="E112" s="168"/>
      <c r="L112" s="23"/>
      <c r="M112" s="15"/>
      <c r="N112" s="17"/>
    </row>
    <row r="113" spans="2:14" x14ac:dyDescent="0.25">
      <c r="B113" s="66" t="s">
        <v>142</v>
      </c>
      <c r="C113" s="161" t="s">
        <v>173</v>
      </c>
      <c r="D113" s="182">
        <v>500</v>
      </c>
      <c r="E113" s="168"/>
      <c r="L113" s="37"/>
      <c r="M113" s="169"/>
      <c r="N113" s="167"/>
    </row>
    <row r="114" spans="2:14" x14ac:dyDescent="0.25">
      <c r="B114" s="66" t="s">
        <v>148</v>
      </c>
      <c r="C114" s="161" t="s">
        <v>174</v>
      </c>
      <c r="D114" s="181">
        <v>3200</v>
      </c>
      <c r="E114" s="168"/>
      <c r="L114" s="24" t="s">
        <v>13</v>
      </c>
      <c r="M114" s="1"/>
      <c r="N114" s="8"/>
    </row>
    <row r="115" spans="2:14" x14ac:dyDescent="0.25">
      <c r="B115" s="66" t="s">
        <v>149</v>
      </c>
      <c r="C115" s="161" t="s">
        <v>175</v>
      </c>
      <c r="D115" s="181">
        <v>3500</v>
      </c>
      <c r="E115" s="168"/>
      <c r="L115" s="22" t="s">
        <v>31</v>
      </c>
      <c r="M115" s="11"/>
      <c r="N115" s="4"/>
    </row>
    <row r="116" spans="2:14" x14ac:dyDescent="0.25">
      <c r="B116" s="66" t="s">
        <v>147</v>
      </c>
      <c r="C116" s="161" t="s">
        <v>176</v>
      </c>
      <c r="D116" s="182"/>
      <c r="E116" s="168"/>
      <c r="L116" s="23"/>
      <c r="M116" s="15"/>
      <c r="N116" s="17"/>
    </row>
    <row r="117" spans="2:14" x14ac:dyDescent="0.25">
      <c r="B117" s="66" t="s">
        <v>150</v>
      </c>
      <c r="C117" s="161" t="s">
        <v>177</v>
      </c>
      <c r="D117" s="181">
        <v>1500</v>
      </c>
      <c r="E117" s="168"/>
    </row>
    <row r="118" spans="2:14" x14ac:dyDescent="0.25">
      <c r="B118" s="50" t="s">
        <v>178</v>
      </c>
      <c r="C118" s="160" t="s">
        <v>179</v>
      </c>
      <c r="D118" s="154">
        <f>SUM(D119:D127)</f>
        <v>24233</v>
      </c>
      <c r="E118" s="168"/>
    </row>
    <row r="119" spans="2:14" x14ac:dyDescent="0.25">
      <c r="B119" s="66" t="s">
        <v>137</v>
      </c>
      <c r="C119" s="161" t="s">
        <v>180</v>
      </c>
      <c r="D119" s="181">
        <v>9379</v>
      </c>
      <c r="E119" s="168"/>
    </row>
    <row r="120" spans="2:14" x14ac:dyDescent="0.25">
      <c r="B120" s="66" t="s">
        <v>138</v>
      </c>
      <c r="C120" s="161" t="s">
        <v>181</v>
      </c>
      <c r="D120" s="182">
        <v>833</v>
      </c>
      <c r="E120" s="168"/>
    </row>
    <row r="121" spans="2:14" x14ac:dyDescent="0.25">
      <c r="B121" s="66" t="s">
        <v>139</v>
      </c>
      <c r="C121" s="161" t="s">
        <v>182</v>
      </c>
      <c r="D121" s="181">
        <v>1941</v>
      </c>
      <c r="E121" s="168"/>
    </row>
    <row r="122" spans="2:14" x14ac:dyDescent="0.25">
      <c r="B122" s="66" t="s">
        <v>140</v>
      </c>
      <c r="C122" s="161" t="s">
        <v>183</v>
      </c>
      <c r="D122" s="181">
        <v>3928</v>
      </c>
      <c r="E122" s="168"/>
    </row>
    <row r="123" spans="2:14" x14ac:dyDescent="0.25">
      <c r="B123" s="66" t="s">
        <v>143</v>
      </c>
      <c r="C123" s="161" t="s">
        <v>184</v>
      </c>
      <c r="D123" s="181">
        <v>1122</v>
      </c>
      <c r="E123" s="168"/>
    </row>
    <row r="124" spans="2:14" x14ac:dyDescent="0.25">
      <c r="B124" s="66" t="s">
        <v>141</v>
      </c>
      <c r="C124" s="161" t="s">
        <v>185</v>
      </c>
      <c r="D124" s="182">
        <v>155</v>
      </c>
      <c r="E124" s="168"/>
    </row>
    <row r="125" spans="2:14" x14ac:dyDescent="0.25">
      <c r="B125" s="66" t="s">
        <v>144</v>
      </c>
      <c r="C125" s="161" t="s">
        <v>186</v>
      </c>
      <c r="D125" s="182">
        <v>741</v>
      </c>
      <c r="E125" s="168"/>
    </row>
    <row r="126" spans="2:14" x14ac:dyDescent="0.25">
      <c r="B126" s="66" t="s">
        <v>145</v>
      </c>
      <c r="C126" s="161" t="s">
        <v>187</v>
      </c>
      <c r="D126" s="182">
        <v>655</v>
      </c>
      <c r="E126" s="168"/>
    </row>
    <row r="127" spans="2:14" x14ac:dyDescent="0.25">
      <c r="B127" s="66" t="s">
        <v>146</v>
      </c>
      <c r="C127" s="161" t="s">
        <v>188</v>
      </c>
      <c r="D127" s="181">
        <v>5479</v>
      </c>
      <c r="E127" s="168"/>
    </row>
    <row r="128" spans="2:14" x14ac:dyDescent="0.25">
      <c r="B128" s="50" t="s">
        <v>189</v>
      </c>
      <c r="C128" s="160" t="s">
        <v>190</v>
      </c>
      <c r="D128" s="154">
        <f>SUM(D129:D133)</f>
        <v>96700</v>
      </c>
      <c r="E128" s="168"/>
    </row>
    <row r="129" spans="2:5" x14ac:dyDescent="0.25">
      <c r="B129" s="66" t="s">
        <v>137</v>
      </c>
      <c r="C129" s="161" t="s">
        <v>191</v>
      </c>
      <c r="D129" s="181">
        <v>60000</v>
      </c>
      <c r="E129" s="168"/>
    </row>
    <row r="130" spans="2:5" x14ac:dyDescent="0.25">
      <c r="B130" s="66" t="s">
        <v>140</v>
      </c>
      <c r="C130" s="161" t="s">
        <v>192</v>
      </c>
      <c r="D130" s="181">
        <v>35000</v>
      </c>
      <c r="E130" s="168"/>
    </row>
    <row r="131" spans="2:5" x14ac:dyDescent="0.25">
      <c r="B131" s="66" t="s">
        <v>143</v>
      </c>
      <c r="C131" s="161" t="s">
        <v>193</v>
      </c>
      <c r="D131" s="182">
        <v>900</v>
      </c>
      <c r="E131" s="168"/>
    </row>
    <row r="132" spans="2:5" x14ac:dyDescent="0.25">
      <c r="B132" s="66" t="s">
        <v>141</v>
      </c>
      <c r="C132" s="161" t="s">
        <v>194</v>
      </c>
      <c r="D132" s="182">
        <v>400</v>
      </c>
      <c r="E132" s="168"/>
    </row>
    <row r="133" spans="2:5" x14ac:dyDescent="0.25">
      <c r="B133" s="66" t="s">
        <v>148</v>
      </c>
      <c r="C133" s="161" t="s">
        <v>195</v>
      </c>
      <c r="D133" s="182">
        <v>400</v>
      </c>
      <c r="E133" s="168"/>
    </row>
    <row r="134" spans="2:5" x14ac:dyDescent="0.25">
      <c r="B134" s="85" t="s">
        <v>196</v>
      </c>
      <c r="C134" s="162" t="s">
        <v>197</v>
      </c>
      <c r="D134" s="154">
        <f>SUM(D135:D136)</f>
        <v>0.6</v>
      </c>
      <c r="E134" s="168"/>
    </row>
    <row r="135" spans="2:5" x14ac:dyDescent="0.25">
      <c r="B135" s="66" t="s">
        <v>137</v>
      </c>
      <c r="C135" s="161" t="s">
        <v>198</v>
      </c>
      <c r="D135" s="182">
        <v>0.6</v>
      </c>
      <c r="E135" s="168"/>
    </row>
    <row r="136" spans="2:5" x14ac:dyDescent="0.25">
      <c r="B136" s="66" t="s">
        <v>139</v>
      </c>
      <c r="C136" s="161" t="s">
        <v>199</v>
      </c>
      <c r="D136" s="182"/>
      <c r="E136" s="168"/>
    </row>
    <row r="137" spans="2:5" x14ac:dyDescent="0.25">
      <c r="B137" s="50" t="s">
        <v>200</v>
      </c>
      <c r="C137" s="160" t="s">
        <v>201</v>
      </c>
      <c r="D137" s="154">
        <f>SUM(D138:D138)</f>
        <v>0</v>
      </c>
      <c r="E137" s="168"/>
    </row>
    <row r="138" spans="2:5" x14ac:dyDescent="0.25">
      <c r="B138" s="66" t="s">
        <v>138</v>
      </c>
      <c r="C138" s="161" t="s">
        <v>19</v>
      </c>
      <c r="D138" s="181"/>
      <c r="E138" s="168"/>
    </row>
    <row r="139" spans="2:5" x14ac:dyDescent="0.25">
      <c r="B139" s="50" t="s">
        <v>202</v>
      </c>
      <c r="C139" s="160" t="s">
        <v>252</v>
      </c>
      <c r="D139" s="154">
        <f>SUM(D140:D143)</f>
        <v>287000</v>
      </c>
      <c r="E139" s="168"/>
    </row>
    <row r="140" spans="2:5" x14ac:dyDescent="0.25">
      <c r="B140" s="66" t="s">
        <v>137</v>
      </c>
      <c r="C140" s="161" t="s">
        <v>203</v>
      </c>
      <c r="D140" s="181">
        <v>90000</v>
      </c>
      <c r="E140" s="168"/>
    </row>
    <row r="141" spans="2:5" x14ac:dyDescent="0.25">
      <c r="B141" s="66" t="s">
        <v>138</v>
      </c>
      <c r="C141" s="161" t="s">
        <v>204</v>
      </c>
      <c r="D141" s="181">
        <v>50000</v>
      </c>
      <c r="E141" s="168"/>
    </row>
    <row r="142" spans="2:5" x14ac:dyDescent="0.25">
      <c r="B142" s="66">
        <v>3</v>
      </c>
      <c r="C142" s="161" t="s">
        <v>208</v>
      </c>
      <c r="D142" s="181">
        <v>52000</v>
      </c>
      <c r="E142" s="168"/>
    </row>
    <row r="143" spans="2:5" x14ac:dyDescent="0.25">
      <c r="B143" s="66" t="s">
        <v>140</v>
      </c>
      <c r="C143" s="161" t="s">
        <v>205</v>
      </c>
      <c r="D143" s="181">
        <v>95000</v>
      </c>
      <c r="E143" s="168"/>
    </row>
    <row r="144" spans="2:5" x14ac:dyDescent="0.25">
      <c r="B144" s="45"/>
      <c r="C144" s="159" t="s">
        <v>37</v>
      </c>
      <c r="D144" s="155">
        <f>D139+D137+D134+D128+D118+D108+D106+D101+D94+D91+D88+D72+D63+D49+D44+D41+D39+D33+D31</f>
        <v>1564793.6</v>
      </c>
    </row>
    <row r="145" spans="2:4" x14ac:dyDescent="0.25">
      <c r="B145" s="45"/>
      <c r="C145" s="51" t="s">
        <v>41</v>
      </c>
      <c r="D145" s="197">
        <f>D28-D144</f>
        <v>193656.39999999991</v>
      </c>
    </row>
  </sheetData>
  <mergeCells count="6">
    <mergeCell ref="D2:I2"/>
    <mergeCell ref="L105:N105"/>
    <mergeCell ref="D4:I4"/>
    <mergeCell ref="B5:D5"/>
    <mergeCell ref="G5:I5"/>
    <mergeCell ref="B30:D30"/>
  </mergeCells>
  <pageMargins left="0.7" right="0.7" top="0.34" bottom="0.28000000000000003" header="0.22" footer="0.16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5"/>
  <sheetViews>
    <sheetView tabSelected="1" zoomScale="90" zoomScaleNormal="90" workbookViewId="0">
      <selection activeCell="I26" sqref="I26"/>
    </sheetView>
  </sheetViews>
  <sheetFormatPr defaultRowHeight="15" x14ac:dyDescent="0.25"/>
  <cols>
    <col min="1" max="1" width="9.140625" customWidth="1"/>
    <col min="2" max="2" width="10" hidden="1" customWidth="1"/>
    <col min="3" max="3" width="44.5703125" style="149" hidden="1" customWidth="1"/>
    <col min="4" max="4" width="12.42578125" style="149" hidden="1" customWidth="1"/>
    <col min="5" max="5" width="6.140625" hidden="1" customWidth="1"/>
    <col min="6" max="6" width="10.28515625" customWidth="1"/>
    <col min="7" max="7" width="7.85546875" customWidth="1"/>
    <col min="8" max="8" width="4.42578125" style="44" customWidth="1"/>
    <col min="9" max="9" width="52.42578125" customWidth="1"/>
    <col min="10" max="10" width="11" bestFit="1" customWidth="1"/>
    <col min="11" max="11" width="12.5703125" bestFit="1" customWidth="1"/>
    <col min="12" max="12" width="12" customWidth="1"/>
  </cols>
  <sheetData>
    <row r="2" spans="2:14" x14ac:dyDescent="0.25">
      <c r="C2"/>
      <c r="D2" s="219" t="s">
        <v>253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4" spans="2:14" hidden="1" x14ac:dyDescent="0.25">
      <c r="C4" s="203" t="s">
        <v>238</v>
      </c>
      <c r="D4" s="221" t="s">
        <v>251</v>
      </c>
      <c r="E4" s="222"/>
      <c r="F4" s="222"/>
      <c r="G4" s="222"/>
      <c r="H4" s="222"/>
      <c r="I4" s="222"/>
      <c r="J4" s="222"/>
      <c r="K4" s="222"/>
      <c r="L4" s="222"/>
      <c r="M4" s="222"/>
      <c r="N4" s="222"/>
    </row>
    <row r="5" spans="2:14" x14ac:dyDescent="0.25">
      <c r="B5" s="212" t="s">
        <v>42</v>
      </c>
      <c r="C5" s="212"/>
      <c r="D5" s="213"/>
      <c r="F5" s="193"/>
      <c r="G5" s="216" t="s">
        <v>255</v>
      </c>
      <c r="H5" s="217"/>
      <c r="I5" s="218"/>
      <c r="J5" s="4"/>
      <c r="K5" s="4"/>
      <c r="L5" s="19" t="s">
        <v>254</v>
      </c>
      <c r="M5" s="2"/>
      <c r="N5" s="4"/>
    </row>
    <row r="6" spans="2:14" ht="26.25" x14ac:dyDescent="0.25">
      <c r="B6" s="49" t="s">
        <v>38</v>
      </c>
      <c r="C6" s="156" t="s">
        <v>39</v>
      </c>
      <c r="D6" s="150" t="s">
        <v>40</v>
      </c>
      <c r="F6" s="65" t="s">
        <v>0</v>
      </c>
      <c r="G6" s="64" t="s">
        <v>207</v>
      </c>
      <c r="H6" s="57"/>
      <c r="I6" s="25" t="s">
        <v>1</v>
      </c>
      <c r="J6" s="63" t="s">
        <v>2</v>
      </c>
      <c r="K6" s="63" t="s">
        <v>3</v>
      </c>
      <c r="L6" s="20" t="s">
        <v>4</v>
      </c>
      <c r="M6" s="2"/>
      <c r="N6" s="4"/>
    </row>
    <row r="7" spans="2:14" ht="18" customHeight="1" x14ac:dyDescent="0.25">
      <c r="B7" s="47" t="s">
        <v>43</v>
      </c>
      <c r="C7" s="157" t="s">
        <v>44</v>
      </c>
      <c r="D7" s="151">
        <f>SUM(D8:D13)</f>
        <v>1535700</v>
      </c>
      <c r="F7" s="65"/>
      <c r="G7" s="64"/>
      <c r="H7" s="57"/>
      <c r="I7" s="26" t="s">
        <v>247</v>
      </c>
      <c r="J7" s="56"/>
      <c r="K7" s="176">
        <f>D7</f>
        <v>1535700</v>
      </c>
      <c r="L7" s="79">
        <f>K7</f>
        <v>1535700</v>
      </c>
      <c r="M7" s="2"/>
      <c r="N7" s="4"/>
    </row>
    <row r="8" spans="2:14" x14ac:dyDescent="0.25">
      <c r="B8" s="54">
        <v>1</v>
      </c>
      <c r="C8" s="158" t="s">
        <v>45</v>
      </c>
      <c r="D8" s="178">
        <v>1050000</v>
      </c>
      <c r="E8" s="168"/>
      <c r="F8" s="45"/>
      <c r="G8" s="4"/>
      <c r="H8" s="58"/>
      <c r="I8" s="18" t="s">
        <v>235</v>
      </c>
      <c r="J8" s="7"/>
      <c r="K8" s="7"/>
      <c r="L8" s="79"/>
      <c r="M8" s="16"/>
      <c r="N8" s="9"/>
    </row>
    <row r="9" spans="2:14" x14ac:dyDescent="0.25">
      <c r="B9" s="54">
        <v>2</v>
      </c>
      <c r="C9" s="158" t="s">
        <v>46</v>
      </c>
      <c r="D9" s="178">
        <v>185000</v>
      </c>
      <c r="E9" s="168"/>
      <c r="F9" s="47" t="str">
        <f>B7</f>
        <v>00.00.03.01.</v>
      </c>
      <c r="G9" s="52">
        <f>B8</f>
        <v>1</v>
      </c>
      <c r="H9" s="59"/>
      <c r="I9" s="53" t="str">
        <f>C8</f>
        <v>VENDITE PRODOTTI FINITI</v>
      </c>
      <c r="J9" s="7"/>
      <c r="K9" s="89">
        <f>D8</f>
        <v>1050000</v>
      </c>
      <c r="L9" s="79">
        <f>K9</f>
        <v>1050000</v>
      </c>
      <c r="M9" s="16"/>
      <c r="N9" s="34"/>
    </row>
    <row r="10" spans="2:14" x14ac:dyDescent="0.25">
      <c r="B10" s="54">
        <v>6</v>
      </c>
      <c r="C10" s="158" t="s">
        <v>47</v>
      </c>
      <c r="D10" s="178">
        <v>200</v>
      </c>
      <c r="E10" s="168"/>
      <c r="F10" s="47" t="str">
        <f>B139</f>
        <v>00.00.04.90.</v>
      </c>
      <c r="H10" s="58" t="s">
        <v>5</v>
      </c>
      <c r="I10" s="53" t="s">
        <v>208</v>
      </c>
      <c r="J10" s="89">
        <f>D142</f>
        <v>52000</v>
      </c>
      <c r="K10" s="89"/>
      <c r="L10" s="144">
        <f>-J10</f>
        <v>-52000</v>
      </c>
      <c r="M10" s="16"/>
      <c r="N10" s="34"/>
    </row>
    <row r="11" spans="2:14" x14ac:dyDescent="0.25">
      <c r="B11" s="54">
        <v>7</v>
      </c>
      <c r="C11" s="158" t="s">
        <v>48</v>
      </c>
      <c r="D11" s="178">
        <v>280000</v>
      </c>
      <c r="E11" s="168"/>
      <c r="F11" s="47" t="str">
        <f>B139</f>
        <v>00.00.04.90.</v>
      </c>
      <c r="G11" s="4" t="str">
        <f>B143</f>
        <v>000004</v>
      </c>
      <c r="H11" s="58" t="s">
        <v>5</v>
      </c>
      <c r="I11" s="53" t="str">
        <f>C143</f>
        <v>PRODOTTI FINITI C/RIMANENZE INIZIALI</v>
      </c>
      <c r="J11" s="89">
        <f>D143</f>
        <v>95000</v>
      </c>
      <c r="K11" s="90"/>
      <c r="L11" s="79">
        <f>-J11</f>
        <v>-95000</v>
      </c>
      <c r="M11" s="16"/>
      <c r="N11" s="10"/>
    </row>
    <row r="12" spans="2:14" x14ac:dyDescent="0.25">
      <c r="B12" s="54">
        <v>8</v>
      </c>
      <c r="C12" s="158" t="s">
        <v>248</v>
      </c>
      <c r="D12" s="178">
        <v>15000</v>
      </c>
      <c r="E12" s="168"/>
      <c r="F12" s="47" t="str">
        <f>B21</f>
        <v>00.00.03.90.</v>
      </c>
      <c r="G12" s="52">
        <f>B24</f>
        <v>3</v>
      </c>
      <c r="H12" s="58" t="s">
        <v>206</v>
      </c>
      <c r="I12" s="53" t="str">
        <f>C24</f>
        <v>PROD. IN LAV.NE C/RIMANENZE FINALI</v>
      </c>
      <c r="J12" s="90"/>
      <c r="K12" s="89">
        <f>D24</f>
        <v>40000</v>
      </c>
      <c r="L12" s="79">
        <f>K12</f>
        <v>40000</v>
      </c>
      <c r="M12" s="16"/>
      <c r="N12" s="10"/>
    </row>
    <row r="13" spans="2:14" x14ac:dyDescent="0.25">
      <c r="B13" s="54">
        <v>21</v>
      </c>
      <c r="C13" s="158" t="s">
        <v>49</v>
      </c>
      <c r="D13" s="178">
        <v>5500</v>
      </c>
      <c r="E13" s="168"/>
      <c r="F13" s="45"/>
      <c r="G13" s="52">
        <f>B25</f>
        <v>4</v>
      </c>
      <c r="H13" s="58" t="s">
        <v>206</v>
      </c>
      <c r="I13" s="53" t="str">
        <f>C25</f>
        <v>PRODOTTI FINITI C/RIMANENZE FINALI</v>
      </c>
      <c r="J13" s="90"/>
      <c r="K13" s="176">
        <f>D25</f>
        <v>120000</v>
      </c>
      <c r="L13" s="77">
        <f>K13</f>
        <v>120000</v>
      </c>
      <c r="M13" s="16"/>
      <c r="N13" s="10"/>
    </row>
    <row r="14" spans="2:14" x14ac:dyDescent="0.25">
      <c r="B14" s="47" t="s">
        <v>51</v>
      </c>
      <c r="C14" s="157" t="s">
        <v>50</v>
      </c>
      <c r="D14" s="151">
        <f>SUM(D15:D16)</f>
        <v>3350</v>
      </c>
      <c r="E14" s="168"/>
      <c r="F14" s="98"/>
      <c r="G14" s="99"/>
      <c r="H14" s="100"/>
      <c r="I14" s="101" t="s">
        <v>213</v>
      </c>
      <c r="J14" s="41"/>
      <c r="K14" s="102"/>
      <c r="L14" s="124">
        <f>SUM(L9:L13)</f>
        <v>1063000</v>
      </c>
      <c r="M14" s="113">
        <f>L14/$L$14</f>
        <v>1</v>
      </c>
      <c r="N14" s="120">
        <v>1</v>
      </c>
    </row>
    <row r="15" spans="2:14" hidden="1" x14ac:dyDescent="0.25">
      <c r="B15" s="54">
        <v>1</v>
      </c>
      <c r="C15" s="158" t="s">
        <v>52</v>
      </c>
      <c r="D15" s="179">
        <v>350</v>
      </c>
      <c r="E15" s="168"/>
      <c r="F15" s="55"/>
      <c r="G15" s="6"/>
      <c r="H15" s="60"/>
      <c r="I15" s="69" t="s">
        <v>209</v>
      </c>
      <c r="J15" s="91"/>
      <c r="K15" s="91"/>
      <c r="L15" s="77"/>
    </row>
    <row r="16" spans="2:14" ht="18" hidden="1" customHeight="1" x14ac:dyDescent="0.25">
      <c r="B16" s="54">
        <v>2</v>
      </c>
      <c r="C16" s="158" t="s">
        <v>53</v>
      </c>
      <c r="D16" s="178">
        <v>3000</v>
      </c>
      <c r="E16" s="168"/>
      <c r="F16" s="45"/>
      <c r="G16" s="72">
        <f>B13</f>
        <v>21</v>
      </c>
      <c r="H16" s="201"/>
      <c r="I16" s="73" t="str">
        <f>C13</f>
        <v>VENDITE SOTTOPRODOTTI</v>
      </c>
      <c r="J16" s="96"/>
      <c r="K16" s="93">
        <f>D13</f>
        <v>5500</v>
      </c>
      <c r="L16" s="13">
        <f>K16</f>
        <v>5500</v>
      </c>
      <c r="M16" s="16"/>
      <c r="N16" s="121"/>
    </row>
    <row r="17" spans="2:14" ht="24" hidden="1" customHeight="1" x14ac:dyDescent="0.25">
      <c r="B17" s="47" t="s">
        <v>55</v>
      </c>
      <c r="C17" s="157" t="s">
        <v>54</v>
      </c>
      <c r="D17" s="151">
        <f>SUM(D18:D19)</f>
        <v>4000</v>
      </c>
      <c r="E17" s="168"/>
      <c r="F17" s="47" t="str">
        <f>B7</f>
        <v>00.00.03.01.</v>
      </c>
      <c r="G17" s="52">
        <f>B10</f>
        <v>6</v>
      </c>
      <c r="H17" s="58"/>
      <c r="I17" s="53" t="str">
        <f>C10</f>
        <v>RECUPERO SPESE DA CLIENTI</v>
      </c>
      <c r="J17" s="92"/>
      <c r="K17" s="92">
        <f>D10</f>
        <v>200</v>
      </c>
      <c r="L17" s="13">
        <f>K17</f>
        <v>200</v>
      </c>
      <c r="M17" s="16"/>
      <c r="N17" s="121"/>
    </row>
    <row r="18" spans="2:14" hidden="1" x14ac:dyDescent="0.25">
      <c r="B18" s="54">
        <v>1</v>
      </c>
      <c r="C18" s="158" t="s">
        <v>56</v>
      </c>
      <c r="D18" s="178"/>
      <c r="E18" s="168"/>
      <c r="F18" s="47" t="str">
        <f>B14</f>
        <v>00.00.03.05.</v>
      </c>
      <c r="G18" s="52">
        <f>B16</f>
        <v>2</v>
      </c>
      <c r="H18" s="58"/>
      <c r="I18" s="74" t="str">
        <f>C16</f>
        <v>ABBUONI ATTIVI E ARROTONDAMENTI</v>
      </c>
      <c r="J18" s="96"/>
      <c r="K18" s="94">
        <f>D16</f>
        <v>3000</v>
      </c>
      <c r="L18" s="13">
        <f>K18</f>
        <v>3000</v>
      </c>
      <c r="M18" s="16"/>
      <c r="N18" s="121"/>
    </row>
    <row r="19" spans="2:14" hidden="1" x14ac:dyDescent="0.25">
      <c r="B19" s="54">
        <v>2</v>
      </c>
      <c r="C19" s="158" t="s">
        <v>57</v>
      </c>
      <c r="D19" s="192">
        <v>4000</v>
      </c>
      <c r="E19" s="168"/>
      <c r="F19" s="47" t="str">
        <f>B31</f>
        <v>00.00.03.03.</v>
      </c>
      <c r="G19" s="52">
        <f>B32</f>
        <v>1</v>
      </c>
      <c r="H19" s="58" t="s">
        <v>5</v>
      </c>
      <c r="I19" s="74" t="str">
        <f>C32</f>
        <v>SCONTI SU VENDITE</v>
      </c>
      <c r="J19" s="94">
        <f>D32</f>
        <v>600</v>
      </c>
      <c r="K19" s="184"/>
      <c r="L19" s="13">
        <f>-J19</f>
        <v>-600</v>
      </c>
      <c r="M19" s="17"/>
      <c r="N19" s="95"/>
    </row>
    <row r="20" spans="2:14" hidden="1" x14ac:dyDescent="0.25">
      <c r="B20" s="54">
        <v>5</v>
      </c>
      <c r="C20" s="158" t="s">
        <v>58</v>
      </c>
      <c r="D20" s="178"/>
      <c r="E20" s="168"/>
      <c r="F20" s="47" t="str">
        <f>B7</f>
        <v>00.00.03.01.</v>
      </c>
      <c r="G20" s="52">
        <f>B12</f>
        <v>8</v>
      </c>
      <c r="H20" s="58"/>
      <c r="I20" s="166" t="str">
        <f>C12</f>
        <v>LAVORAZIONI PER TERZI</v>
      </c>
      <c r="J20" s="94"/>
      <c r="K20" s="94">
        <f>D12</f>
        <v>15000</v>
      </c>
      <c r="L20" s="13">
        <f>K20</f>
        <v>15000</v>
      </c>
      <c r="M20" s="17"/>
      <c r="N20" s="95"/>
    </row>
    <row r="21" spans="2:14" x14ac:dyDescent="0.25">
      <c r="B21" s="47" t="s">
        <v>60</v>
      </c>
      <c r="C21" s="157" t="s">
        <v>59</v>
      </c>
      <c r="D21" s="151">
        <f>SUM(D22:D25)</f>
        <v>215400</v>
      </c>
      <c r="E21" s="168"/>
      <c r="F21" s="47"/>
      <c r="G21" s="52"/>
      <c r="H21" s="58"/>
      <c r="I21" s="69" t="s">
        <v>246</v>
      </c>
      <c r="J21" s="94"/>
      <c r="K21" s="36"/>
      <c r="L21" s="13">
        <f>L16+L17+L18+L19+L20</f>
        <v>23100</v>
      </c>
      <c r="M21" s="17"/>
      <c r="N21" s="95"/>
    </row>
    <row r="22" spans="2:14" x14ac:dyDescent="0.25">
      <c r="B22" s="54">
        <v>1</v>
      </c>
      <c r="C22" s="158" t="s">
        <v>61</v>
      </c>
      <c r="D22" s="178">
        <v>39900</v>
      </c>
      <c r="E22" s="168"/>
      <c r="F22" s="98"/>
      <c r="G22" s="40"/>
      <c r="H22" s="103"/>
      <c r="I22" s="106" t="s">
        <v>239</v>
      </c>
      <c r="J22" s="104"/>
      <c r="K22" s="105"/>
      <c r="L22" s="124">
        <f>L14+L21</f>
        <v>1086100</v>
      </c>
      <c r="M22" s="113">
        <f>L22/$L$14</f>
        <v>1.02173095014111</v>
      </c>
      <c r="N22" s="114">
        <v>2</v>
      </c>
    </row>
    <row r="23" spans="2:14" ht="15.75" customHeight="1" x14ac:dyDescent="0.25">
      <c r="B23" s="54">
        <v>2</v>
      </c>
      <c r="C23" s="158" t="s">
        <v>62</v>
      </c>
      <c r="D23" s="178">
        <v>15500</v>
      </c>
      <c r="E23" s="168"/>
      <c r="F23" s="45"/>
      <c r="G23" s="6"/>
      <c r="H23" s="60"/>
      <c r="I23" s="26" t="s">
        <v>5</v>
      </c>
      <c r="J23" s="7"/>
      <c r="K23" s="7"/>
      <c r="L23" s="80" t="s">
        <v>5</v>
      </c>
    </row>
    <row r="24" spans="2:14" x14ac:dyDescent="0.25">
      <c r="B24" s="54">
        <v>3</v>
      </c>
      <c r="C24" s="158" t="s">
        <v>63</v>
      </c>
      <c r="D24" s="178">
        <v>40000</v>
      </c>
      <c r="E24" s="168"/>
      <c r="F24" s="45"/>
      <c r="G24" s="4"/>
      <c r="H24" s="62"/>
      <c r="I24" s="82" t="s">
        <v>6</v>
      </c>
      <c r="J24" s="4"/>
      <c r="K24" s="4"/>
      <c r="L24" s="125"/>
      <c r="M24" s="17"/>
      <c r="N24" s="95"/>
    </row>
    <row r="25" spans="2:14" x14ac:dyDescent="0.25">
      <c r="B25" s="54">
        <v>4</v>
      </c>
      <c r="C25" s="158" t="s">
        <v>64</v>
      </c>
      <c r="D25" s="178">
        <v>120000</v>
      </c>
      <c r="E25" s="168"/>
      <c r="F25" s="70" t="str">
        <f>B33</f>
        <v>00.00.04.01.</v>
      </c>
      <c r="G25" s="67">
        <f>B35</f>
        <v>2</v>
      </c>
      <c r="H25" s="201"/>
      <c r="I25" s="107" t="str">
        <f t="shared" ref="I25:J27" si="0">C35</f>
        <v>MATERIE PRIME</v>
      </c>
      <c r="J25" s="97">
        <f t="shared" si="0"/>
        <v>350000</v>
      </c>
      <c r="K25" s="45"/>
      <c r="L25" s="13">
        <f>J25</f>
        <v>350000</v>
      </c>
      <c r="M25" s="116">
        <f>L25/$L$14</f>
        <v>0.32925682031984949</v>
      </c>
      <c r="N25" s="96"/>
    </row>
    <row r="26" spans="2:14" x14ac:dyDescent="0.25">
      <c r="B26" s="47" t="s">
        <v>66</v>
      </c>
      <c r="C26" s="157" t="s">
        <v>65</v>
      </c>
      <c r="D26" s="151"/>
      <c r="E26" s="168"/>
      <c r="F26" s="45"/>
      <c r="G26" s="71">
        <f>B36</f>
        <v>3</v>
      </c>
      <c r="H26" s="61"/>
      <c r="I26" s="68" t="str">
        <f t="shared" si="0"/>
        <v>ACCESSORI E FERRAMENTA</v>
      </c>
      <c r="J26" s="97">
        <f t="shared" si="0"/>
        <v>60000</v>
      </c>
      <c r="K26" s="4"/>
      <c r="L26" s="13">
        <f>J26</f>
        <v>60000</v>
      </c>
      <c r="M26" s="116">
        <f>L26/$L$14</f>
        <v>5.6444026340545628E-2</v>
      </c>
      <c r="N26" s="95"/>
    </row>
    <row r="27" spans="2:14" x14ac:dyDescent="0.25">
      <c r="B27" s="54">
        <v>4</v>
      </c>
      <c r="C27" s="158" t="s">
        <v>67</v>
      </c>
      <c r="D27" s="178"/>
      <c r="E27" s="168"/>
      <c r="F27" s="45"/>
      <c r="G27" s="71">
        <f>B37</f>
        <v>5</v>
      </c>
      <c r="H27" s="57"/>
      <c r="I27" s="75" t="str">
        <f t="shared" si="0"/>
        <v>MATERIALI DI CONSUMO</v>
      </c>
      <c r="J27" s="97">
        <f t="shared" si="0"/>
        <v>3000</v>
      </c>
      <c r="K27" s="2"/>
      <c r="L27" s="13">
        <f>J27</f>
        <v>3000</v>
      </c>
      <c r="M27" s="116">
        <f>L27/$L$14</f>
        <v>2.8222013170272815E-3</v>
      </c>
      <c r="N27" s="95"/>
    </row>
    <row r="28" spans="2:14" x14ac:dyDescent="0.25">
      <c r="B28" s="45"/>
      <c r="C28" s="159" t="s">
        <v>37</v>
      </c>
      <c r="D28" s="152">
        <f>D26+D21+D17+D14+D7</f>
        <v>1758450</v>
      </c>
      <c r="E28" s="168"/>
      <c r="F28" s="47" t="str">
        <f>B139</f>
        <v>00.00.04.90.</v>
      </c>
      <c r="G28" s="76" t="str">
        <f>B140</f>
        <v>000001</v>
      </c>
      <c r="H28" s="58" t="s">
        <v>206</v>
      </c>
      <c r="I28" s="75" t="str">
        <f>C140</f>
        <v>MATERIE PRIME C/RIMANENZE INIZIALI</v>
      </c>
      <c r="J28" s="97">
        <f>D140</f>
        <v>90000</v>
      </c>
      <c r="K28" s="2"/>
      <c r="L28" s="13">
        <f>J28</f>
        <v>90000</v>
      </c>
      <c r="M28" s="16"/>
      <c r="N28" s="122"/>
    </row>
    <row r="29" spans="2:14" x14ac:dyDescent="0.25">
      <c r="C29" s="153" t="s">
        <v>68</v>
      </c>
      <c r="D29" s="153" t="s">
        <v>68</v>
      </c>
      <c r="E29" s="168"/>
      <c r="F29" s="45"/>
      <c r="G29" s="76" t="str">
        <f>B141</f>
        <v>000002</v>
      </c>
      <c r="H29" s="58" t="s">
        <v>206</v>
      </c>
      <c r="I29" s="75" t="str">
        <f>C141</f>
        <v>MATERIE SUSSIDIARIE C/RIMANENZE INIZIALI</v>
      </c>
      <c r="J29" s="97">
        <f>D141</f>
        <v>50000</v>
      </c>
      <c r="K29" s="2"/>
      <c r="L29" s="13">
        <f>J29</f>
        <v>50000</v>
      </c>
      <c r="M29" s="16"/>
      <c r="N29" s="122"/>
    </row>
    <row r="30" spans="2:14" x14ac:dyDescent="0.25">
      <c r="B30" s="212" t="s">
        <v>69</v>
      </c>
      <c r="C30" s="212"/>
      <c r="D30" s="212"/>
      <c r="E30" s="168"/>
      <c r="F30" s="47" t="str">
        <f>B21</f>
        <v>00.00.03.90.</v>
      </c>
      <c r="G30" s="71">
        <f>B22</f>
        <v>1</v>
      </c>
      <c r="H30" s="58" t="s">
        <v>5</v>
      </c>
      <c r="I30" s="75" t="str">
        <f>C22</f>
        <v>MATERIE PRIME C/RIMANENZE FINALI</v>
      </c>
      <c r="J30" s="97">
        <f>D22</f>
        <v>39900</v>
      </c>
      <c r="K30" s="2"/>
      <c r="L30" s="20">
        <f>-J30</f>
        <v>-39900</v>
      </c>
      <c r="M30" s="16"/>
      <c r="N30" s="122"/>
    </row>
    <row r="31" spans="2:14" x14ac:dyDescent="0.25">
      <c r="B31" s="48" t="s">
        <v>71</v>
      </c>
      <c r="C31" s="157" t="s">
        <v>70</v>
      </c>
      <c r="D31" s="151">
        <f>D32</f>
        <v>600</v>
      </c>
      <c r="E31" s="168"/>
      <c r="F31" s="45"/>
      <c r="G31" s="71">
        <f>B23</f>
        <v>2</v>
      </c>
      <c r="H31" s="58" t="s">
        <v>5</v>
      </c>
      <c r="I31" s="75" t="str">
        <f>C23</f>
        <v>MATERIE SUSSIDIARIE C/RIMANENZE FINALI</v>
      </c>
      <c r="J31" s="97">
        <f>D23</f>
        <v>15500</v>
      </c>
      <c r="K31" s="2"/>
      <c r="L31" s="81">
        <f>-J31</f>
        <v>-15500</v>
      </c>
      <c r="M31" s="16"/>
      <c r="N31" s="95"/>
    </row>
    <row r="32" spans="2:14" x14ac:dyDescent="0.25">
      <c r="B32" s="54">
        <v>1</v>
      </c>
      <c r="C32" s="158" t="s">
        <v>72</v>
      </c>
      <c r="D32" s="178">
        <v>600</v>
      </c>
      <c r="E32" s="168"/>
      <c r="F32" s="45"/>
      <c r="G32" s="71"/>
      <c r="H32" s="57"/>
      <c r="I32" s="28" t="s">
        <v>21</v>
      </c>
      <c r="J32" s="2"/>
      <c r="K32" s="13"/>
      <c r="L32" s="126">
        <f>SUM(L25:L31)</f>
        <v>497600</v>
      </c>
      <c r="M32" s="16"/>
      <c r="N32" s="95"/>
    </row>
    <row r="33" spans="2:14" x14ac:dyDescent="0.25">
      <c r="B33" s="47" t="s">
        <v>74</v>
      </c>
      <c r="C33" s="157" t="s">
        <v>73</v>
      </c>
      <c r="D33" s="151">
        <f>SUM(D34:D38)</f>
        <v>584000</v>
      </c>
      <c r="E33" s="168"/>
      <c r="F33" s="98"/>
      <c r="G33" s="39"/>
      <c r="H33" s="109"/>
      <c r="I33" s="111" t="s">
        <v>23</v>
      </c>
      <c r="J33" s="112"/>
      <c r="K33" s="112"/>
      <c r="L33" s="141">
        <f>L32</f>
        <v>497600</v>
      </c>
      <c r="M33" s="113">
        <f>L33/$L$14</f>
        <v>0.46810912511759173</v>
      </c>
      <c r="N33" s="114">
        <v>3</v>
      </c>
    </row>
    <row r="34" spans="2:14" x14ac:dyDescent="0.25">
      <c r="B34" s="54">
        <v>1</v>
      </c>
      <c r="C34" s="158" t="s">
        <v>75</v>
      </c>
      <c r="D34" s="178">
        <v>170000</v>
      </c>
      <c r="E34" s="168"/>
      <c r="F34" s="45"/>
      <c r="G34" s="3"/>
      <c r="H34" s="57"/>
      <c r="I34" s="115" t="s">
        <v>214</v>
      </c>
      <c r="J34" s="12"/>
      <c r="K34" s="12"/>
      <c r="L34" s="127">
        <f>L22-L33</f>
        <v>588500</v>
      </c>
      <c r="M34" s="116">
        <f>L34/$L$14</f>
        <v>0.55362182502351831</v>
      </c>
      <c r="N34" s="117">
        <v>4</v>
      </c>
    </row>
    <row r="35" spans="2:14" x14ac:dyDescent="0.25">
      <c r="B35" s="54">
        <v>2</v>
      </c>
      <c r="C35" s="158" t="s">
        <v>76</v>
      </c>
      <c r="D35" s="178">
        <v>350000</v>
      </c>
      <c r="E35" s="168"/>
      <c r="F35" s="47" t="str">
        <f>B49</f>
        <v>00.00.04.07.</v>
      </c>
      <c r="G35" s="52">
        <f>B55</f>
        <v>7</v>
      </c>
      <c r="H35" s="118"/>
      <c r="I35" s="75" t="str">
        <f>C55</f>
        <v>LAVORAZIONI ESTERNE</v>
      </c>
      <c r="J35" s="119">
        <f>D55</f>
        <v>50000</v>
      </c>
      <c r="K35" s="119"/>
      <c r="L35" s="128">
        <f>J35</f>
        <v>50000</v>
      </c>
      <c r="M35" s="116"/>
      <c r="N35" s="117"/>
    </row>
    <row r="36" spans="2:14" x14ac:dyDescent="0.25">
      <c r="B36" s="54">
        <v>3</v>
      </c>
      <c r="C36" s="158" t="s">
        <v>77</v>
      </c>
      <c r="D36" s="178">
        <v>60000</v>
      </c>
      <c r="E36" s="168"/>
      <c r="F36" s="98"/>
      <c r="G36" s="39"/>
      <c r="H36" s="109"/>
      <c r="I36" s="111" t="s">
        <v>215</v>
      </c>
      <c r="J36" s="40"/>
      <c r="K36" s="40"/>
      <c r="L36" s="129">
        <f>L35</f>
        <v>50000</v>
      </c>
      <c r="M36" s="113">
        <f>L36/$L$14</f>
        <v>4.7036688617121354E-2</v>
      </c>
      <c r="N36" s="114">
        <v>5</v>
      </c>
    </row>
    <row r="37" spans="2:14" ht="25.5" hidden="1" x14ac:dyDescent="0.25">
      <c r="B37" s="54">
        <v>5</v>
      </c>
      <c r="C37" s="158" t="s">
        <v>78</v>
      </c>
      <c r="D37" s="178">
        <v>3000</v>
      </c>
      <c r="E37" s="168"/>
      <c r="F37" s="45"/>
      <c r="G37" s="3"/>
      <c r="H37" s="57"/>
      <c r="I37" s="115" t="s">
        <v>217</v>
      </c>
      <c r="J37" s="12"/>
      <c r="K37" s="12"/>
      <c r="L37" s="130">
        <f>L34-L35</f>
        <v>538500</v>
      </c>
      <c r="M37" s="116">
        <f>L37/$L$14</f>
        <v>0.50658513640639702</v>
      </c>
      <c r="N37" s="117">
        <v>6</v>
      </c>
    </row>
    <row r="38" spans="2:14" ht="25.5" hidden="1" x14ac:dyDescent="0.25">
      <c r="B38" s="54">
        <v>10</v>
      </c>
      <c r="C38" s="158" t="s">
        <v>79</v>
      </c>
      <c r="D38" s="178">
        <v>1000</v>
      </c>
      <c r="E38" s="168"/>
      <c r="F38" s="45"/>
      <c r="G38" s="3"/>
      <c r="H38" s="57"/>
      <c r="I38" s="29" t="s">
        <v>22</v>
      </c>
      <c r="J38" s="204">
        <f>D72-J39-L62-L70</f>
        <v>96600</v>
      </c>
      <c r="K38" s="3"/>
      <c r="L38" s="13">
        <f>J38</f>
        <v>96600</v>
      </c>
      <c r="M38" s="116">
        <f>J38/$L$14</f>
        <v>9.0874882408278457E-2</v>
      </c>
      <c r="N38" s="117"/>
    </row>
    <row r="39" spans="2:14" ht="25.5" hidden="1" x14ac:dyDescent="0.25">
      <c r="B39" s="47" t="s">
        <v>81</v>
      </c>
      <c r="C39" s="157" t="s">
        <v>80</v>
      </c>
      <c r="D39" s="151">
        <f>SUM(D40:D40)</f>
        <v>1500</v>
      </c>
      <c r="E39" s="168"/>
      <c r="F39" s="45"/>
      <c r="G39" s="3"/>
      <c r="H39" s="57"/>
      <c r="I39" s="43" t="s">
        <v>216</v>
      </c>
      <c r="J39" s="187">
        <v>45000</v>
      </c>
      <c r="K39" s="188" t="s">
        <v>250</v>
      </c>
      <c r="L39" s="13">
        <f>J39</f>
        <v>45000</v>
      </c>
      <c r="M39" s="116">
        <f>J39/$L$14</f>
        <v>4.2333019755409221E-2</v>
      </c>
      <c r="N39" s="117"/>
    </row>
    <row r="40" spans="2:14" hidden="1" x14ac:dyDescent="0.25">
      <c r="B40" s="54">
        <v>6</v>
      </c>
      <c r="C40" s="158" t="s">
        <v>82</v>
      </c>
      <c r="D40" s="178">
        <v>1500</v>
      </c>
      <c r="E40" s="168"/>
      <c r="F40" s="45"/>
      <c r="G40" s="3"/>
      <c r="H40" s="57"/>
      <c r="I40" s="29" t="s">
        <v>24</v>
      </c>
      <c r="J40" s="89"/>
      <c r="K40" s="3"/>
      <c r="L40" s="13">
        <f>J40</f>
        <v>0</v>
      </c>
      <c r="M40" s="116">
        <f>L40/$L$14</f>
        <v>0</v>
      </c>
      <c r="N40" s="4"/>
    </row>
    <row r="41" spans="2:14" hidden="1" x14ac:dyDescent="0.25">
      <c r="B41" s="47" t="s">
        <v>84</v>
      </c>
      <c r="C41" s="157" t="s">
        <v>83</v>
      </c>
      <c r="D41" s="151">
        <f>SUM(D42:D43)</f>
        <v>4900</v>
      </c>
      <c r="E41" s="168"/>
      <c r="F41" s="45"/>
      <c r="G41" s="3"/>
      <c r="H41" s="58" t="s">
        <v>5</v>
      </c>
      <c r="I41" s="75" t="str">
        <f>C27</f>
        <v>COSTI SOSPESI ANNO PRECEDENTE</v>
      </c>
      <c r="J41" s="3"/>
      <c r="K41" s="2">
        <f>D27</f>
        <v>0</v>
      </c>
      <c r="L41" s="131">
        <f>-K41</f>
        <v>0</v>
      </c>
      <c r="N41" s="4"/>
    </row>
    <row r="42" spans="2:14" x14ac:dyDescent="0.25">
      <c r="B42" s="54">
        <v>1</v>
      </c>
      <c r="C42" s="158" t="s">
        <v>85</v>
      </c>
      <c r="D42" s="178">
        <v>1800</v>
      </c>
      <c r="E42" s="168"/>
      <c r="F42" s="83" t="s">
        <v>66</v>
      </c>
      <c r="G42" s="39"/>
      <c r="H42" s="109"/>
      <c r="I42" s="111" t="s">
        <v>8</v>
      </c>
      <c r="J42" s="40"/>
      <c r="K42" s="40"/>
      <c r="L42" s="129">
        <f>SUM(L38:L41)</f>
        <v>141600</v>
      </c>
      <c r="M42" s="113">
        <f t="shared" ref="M42:M54" si="1">L42/$L$14</f>
        <v>0.13320790216368766</v>
      </c>
      <c r="N42" s="114">
        <v>7</v>
      </c>
    </row>
    <row r="43" spans="2:14" ht="25.5" hidden="1" x14ac:dyDescent="0.25">
      <c r="B43" s="54">
        <v>7</v>
      </c>
      <c r="C43" s="158" t="s">
        <v>86</v>
      </c>
      <c r="D43" s="180">
        <v>3100</v>
      </c>
      <c r="E43" s="168"/>
      <c r="F43" s="98"/>
      <c r="G43" s="40"/>
      <c r="H43" s="103"/>
      <c r="I43" s="111" t="s">
        <v>26</v>
      </c>
      <c r="J43" s="112"/>
      <c r="K43" s="112"/>
      <c r="L43" s="129">
        <f>L42+L36</f>
        <v>191600</v>
      </c>
      <c r="M43" s="113">
        <f t="shared" si="1"/>
        <v>0.18024459078080904</v>
      </c>
      <c r="N43" s="114">
        <v>8</v>
      </c>
    </row>
    <row r="44" spans="2:14" ht="30.75" customHeight="1" x14ac:dyDescent="0.25">
      <c r="B44" s="47" t="s">
        <v>88</v>
      </c>
      <c r="C44" s="157" t="s">
        <v>87</v>
      </c>
      <c r="D44" s="151">
        <f>SUM(D45:D48)</f>
        <v>32500</v>
      </c>
      <c r="E44" s="168"/>
      <c r="F44" s="45"/>
      <c r="G44" s="4"/>
      <c r="H44" s="58"/>
      <c r="I44" s="115" t="s">
        <v>218</v>
      </c>
      <c r="J44" s="4"/>
      <c r="K44" s="4"/>
      <c r="L44" s="130">
        <f>L37-L42</f>
        <v>396900</v>
      </c>
      <c r="M44" s="116">
        <f t="shared" si="1"/>
        <v>0.3733772342427093</v>
      </c>
      <c r="N44" s="95"/>
    </row>
    <row r="45" spans="2:14" hidden="1" x14ac:dyDescent="0.25">
      <c r="B45" s="54">
        <v>1</v>
      </c>
      <c r="C45" s="158" t="s">
        <v>89</v>
      </c>
      <c r="D45" s="178">
        <v>15000</v>
      </c>
      <c r="E45" s="168"/>
      <c r="F45" s="47" t="s">
        <v>94</v>
      </c>
      <c r="G45" s="4"/>
      <c r="H45" s="58"/>
      <c r="I45" s="75" t="s">
        <v>219</v>
      </c>
      <c r="J45" s="92">
        <f>D45+D46</f>
        <v>30000</v>
      </c>
      <c r="K45" s="4"/>
      <c r="L45" s="13">
        <f t="shared" ref="L45:L53" si="2">J45</f>
        <v>30000</v>
      </c>
      <c r="M45" s="116">
        <f t="shared" si="1"/>
        <v>2.8222013170272814E-2</v>
      </c>
      <c r="N45" s="122"/>
    </row>
    <row r="46" spans="2:14" hidden="1" x14ac:dyDescent="0.25">
      <c r="B46" s="54">
        <v>2</v>
      </c>
      <c r="C46" s="158" t="s">
        <v>90</v>
      </c>
      <c r="D46" s="178">
        <v>15000</v>
      </c>
      <c r="E46" s="168"/>
      <c r="F46" s="85" t="s">
        <v>164</v>
      </c>
      <c r="G46" s="4"/>
      <c r="H46" s="58"/>
      <c r="I46" s="43" t="s">
        <v>25</v>
      </c>
      <c r="J46" s="92">
        <f>D59+D107</f>
        <v>11800</v>
      </c>
      <c r="K46" s="4"/>
      <c r="L46" s="13">
        <f t="shared" si="2"/>
        <v>11800</v>
      </c>
      <c r="M46" s="116">
        <f t="shared" si="1"/>
        <v>1.110065851364064E-2</v>
      </c>
      <c r="N46" s="121"/>
    </row>
    <row r="47" spans="2:14" hidden="1" x14ac:dyDescent="0.25">
      <c r="B47" s="54">
        <v>8</v>
      </c>
      <c r="C47" s="158" t="s">
        <v>91</v>
      </c>
      <c r="D47" s="178">
        <v>1500</v>
      </c>
      <c r="E47" s="168"/>
      <c r="F47" s="85" t="str">
        <f>B91</f>
        <v>00.00.04.11.</v>
      </c>
      <c r="G47" s="4" t="str">
        <f>B92</f>
        <v>000001</v>
      </c>
      <c r="H47" s="58"/>
      <c r="I47" s="43" t="s">
        <v>220</v>
      </c>
      <c r="J47" s="92">
        <f>D92</f>
        <v>28000</v>
      </c>
      <c r="K47" s="4"/>
      <c r="L47" s="13">
        <f t="shared" si="2"/>
        <v>28000</v>
      </c>
      <c r="M47" s="116">
        <f t="shared" si="1"/>
        <v>2.634054562558796E-2</v>
      </c>
      <c r="N47" s="121"/>
    </row>
    <row r="48" spans="2:14" hidden="1" x14ac:dyDescent="0.25">
      <c r="B48" s="54">
        <v>9</v>
      </c>
      <c r="C48" s="158" t="s">
        <v>92</v>
      </c>
      <c r="D48" s="178">
        <v>1000</v>
      </c>
      <c r="E48" s="168"/>
      <c r="F48" s="50" t="s">
        <v>134</v>
      </c>
      <c r="G48" s="4" t="str">
        <f>B93</f>
        <v>000002</v>
      </c>
      <c r="H48" s="58"/>
      <c r="I48" s="43" t="s">
        <v>222</v>
      </c>
      <c r="J48" s="92">
        <f>D93</f>
        <v>1200</v>
      </c>
      <c r="K48" s="4"/>
      <c r="L48" s="13">
        <f t="shared" si="2"/>
        <v>1200</v>
      </c>
      <c r="M48" s="116">
        <f t="shared" si="1"/>
        <v>1.1288805268109125E-3</v>
      </c>
      <c r="N48" s="95"/>
    </row>
    <row r="49" spans="2:14" hidden="1" x14ac:dyDescent="0.25">
      <c r="B49" s="190" t="s">
        <v>94</v>
      </c>
      <c r="C49" s="157" t="s">
        <v>93</v>
      </c>
      <c r="D49" s="191">
        <f>SUM(D50:D62)</f>
        <v>202150</v>
      </c>
      <c r="E49" s="168"/>
      <c r="F49" s="50" t="s">
        <v>178</v>
      </c>
      <c r="G49" s="4"/>
      <c r="H49" s="58"/>
      <c r="I49" s="43" t="s">
        <v>7</v>
      </c>
      <c r="J49" s="92">
        <f>D119+D121+D122+D127+D120</f>
        <v>21560</v>
      </c>
      <c r="K49" s="4"/>
      <c r="L49" s="13">
        <f t="shared" si="2"/>
        <v>21560</v>
      </c>
      <c r="M49" s="116">
        <f t="shared" si="1"/>
        <v>2.0282220131702729E-2</v>
      </c>
      <c r="N49" s="95"/>
    </row>
    <row r="50" spans="2:14" hidden="1" x14ac:dyDescent="0.25">
      <c r="B50" s="54">
        <v>1</v>
      </c>
      <c r="C50" s="158" t="s">
        <v>95</v>
      </c>
      <c r="D50" s="178">
        <v>5000</v>
      </c>
      <c r="E50" s="168"/>
      <c r="F50" s="47" t="str">
        <f>B39</f>
        <v>00.00.04.02.</v>
      </c>
      <c r="G50" s="71">
        <f>B40</f>
        <v>6</v>
      </c>
      <c r="H50" s="57"/>
      <c r="I50" s="75" t="str">
        <f>C40</f>
        <v>SPESE VARIE</v>
      </c>
      <c r="J50" s="92">
        <f>D40</f>
        <v>1500</v>
      </c>
      <c r="K50" s="5"/>
      <c r="L50" s="2">
        <f>J50</f>
        <v>1500</v>
      </c>
      <c r="M50" s="116">
        <f t="shared" si="1"/>
        <v>1.4111006585136407E-3</v>
      </c>
      <c r="N50" s="95"/>
    </row>
    <row r="51" spans="2:14" hidden="1" x14ac:dyDescent="0.25">
      <c r="B51" s="54">
        <v>3</v>
      </c>
      <c r="C51" s="158" t="s">
        <v>96</v>
      </c>
      <c r="D51" s="178">
        <v>130000</v>
      </c>
      <c r="E51" s="168"/>
      <c r="F51" s="47" t="str">
        <f>B41</f>
        <v>00.00.04.03.</v>
      </c>
      <c r="G51" s="52">
        <f>B42</f>
        <v>1</v>
      </c>
      <c r="H51" s="58"/>
      <c r="I51" s="75" t="str">
        <f>C42</f>
        <v>TRASPORTI SU ACQUISTI</v>
      </c>
      <c r="J51" s="92">
        <f>D42</f>
        <v>1800</v>
      </c>
      <c r="K51" s="4"/>
      <c r="L51" s="110">
        <f>J51</f>
        <v>1800</v>
      </c>
      <c r="M51" s="116">
        <f t="shared" si="1"/>
        <v>1.6933207902163688E-3</v>
      </c>
      <c r="N51" s="95"/>
    </row>
    <row r="52" spans="2:14" hidden="1" x14ac:dyDescent="0.25">
      <c r="B52" s="54">
        <v>4</v>
      </c>
      <c r="C52" s="158" t="s">
        <v>97</v>
      </c>
      <c r="D52" s="179">
        <v>350</v>
      </c>
      <c r="E52" s="168"/>
      <c r="F52" s="108" t="s">
        <v>107</v>
      </c>
      <c r="G52" s="52"/>
      <c r="H52" s="58"/>
      <c r="I52" s="75" t="s">
        <v>221</v>
      </c>
      <c r="J52" s="92">
        <f>D68+D69+D70+D71</f>
        <v>5000</v>
      </c>
      <c r="K52" s="2"/>
      <c r="L52" s="13">
        <f>J52</f>
        <v>5000</v>
      </c>
      <c r="M52" s="116">
        <f t="shared" si="1"/>
        <v>4.7036688617121351E-3</v>
      </c>
      <c r="N52" s="4"/>
    </row>
    <row r="53" spans="2:14" hidden="1" x14ac:dyDescent="0.25">
      <c r="B53" s="54">
        <v>5</v>
      </c>
      <c r="C53" s="158" t="s">
        <v>98</v>
      </c>
      <c r="D53" s="178">
        <v>1500</v>
      </c>
      <c r="E53" s="168"/>
      <c r="F53" s="45"/>
      <c r="G53" s="4"/>
      <c r="H53" s="58"/>
      <c r="I53" s="43" t="s">
        <v>223</v>
      </c>
      <c r="J53" s="92">
        <f>D60</f>
        <v>7000</v>
      </c>
      <c r="K53" s="4"/>
      <c r="L53" s="13">
        <f t="shared" si="2"/>
        <v>7000</v>
      </c>
      <c r="M53" s="116">
        <f t="shared" si="1"/>
        <v>6.58513640639699E-3</v>
      </c>
      <c r="N53" s="95"/>
    </row>
    <row r="54" spans="2:14" x14ac:dyDescent="0.25">
      <c r="B54" s="54">
        <v>6</v>
      </c>
      <c r="C54" s="158" t="s">
        <v>99</v>
      </c>
      <c r="D54" s="178"/>
      <c r="E54" s="168"/>
      <c r="F54" s="98"/>
      <c r="G54" s="40"/>
      <c r="H54" s="103"/>
      <c r="I54" s="111" t="s">
        <v>28</v>
      </c>
      <c r="J54" s="40"/>
      <c r="K54" s="40"/>
      <c r="L54" s="132">
        <f>SUM(L45:L53)</f>
        <v>107860</v>
      </c>
      <c r="M54" s="113">
        <f t="shared" si="1"/>
        <v>0.10146754468485418</v>
      </c>
      <c r="N54" s="114">
        <v>9</v>
      </c>
    </row>
    <row r="55" spans="2:14" x14ac:dyDescent="0.25">
      <c r="B55" s="54">
        <v>7</v>
      </c>
      <c r="C55" s="158" t="s">
        <v>100</v>
      </c>
      <c r="D55" s="178">
        <v>50000</v>
      </c>
      <c r="E55" s="168"/>
      <c r="F55" s="45"/>
      <c r="G55" s="4"/>
      <c r="H55" s="58"/>
      <c r="I55" s="32"/>
      <c r="J55" s="4"/>
      <c r="K55" s="4"/>
      <c r="L55" s="130"/>
      <c r="M55" s="116"/>
      <c r="N55" s="95"/>
    </row>
    <row r="56" spans="2:14" x14ac:dyDescent="0.25">
      <c r="B56" s="54">
        <v>8</v>
      </c>
      <c r="C56" s="158" t="s">
        <v>101</v>
      </c>
      <c r="D56" s="178">
        <v>3000</v>
      </c>
      <c r="E56" s="168"/>
      <c r="F56" s="98"/>
      <c r="G56" s="40"/>
      <c r="H56" s="103"/>
      <c r="I56" s="111" t="s">
        <v>224</v>
      </c>
      <c r="J56" s="40"/>
      <c r="K56" s="40"/>
      <c r="L56" s="132">
        <f>L54+L42+L36</f>
        <v>299460</v>
      </c>
      <c r="M56" s="113">
        <f>L56/$L$14</f>
        <v>0.2817121354656632</v>
      </c>
      <c r="N56" s="114">
        <v>10</v>
      </c>
    </row>
    <row r="57" spans="2:14" x14ac:dyDescent="0.25">
      <c r="B57" s="54">
        <v>9</v>
      </c>
      <c r="C57" s="158" t="s">
        <v>34</v>
      </c>
      <c r="D57" s="178">
        <v>500</v>
      </c>
      <c r="E57" s="168"/>
      <c r="F57" s="45"/>
      <c r="G57" s="4"/>
      <c r="H57" s="58"/>
      <c r="I57" s="31"/>
      <c r="J57" s="4"/>
      <c r="K57" s="4"/>
      <c r="L57" s="125"/>
      <c r="M57" s="16"/>
      <c r="N57" s="38"/>
    </row>
    <row r="58" spans="2:14" ht="25.5" x14ac:dyDescent="0.25">
      <c r="B58" s="54">
        <v>10</v>
      </c>
      <c r="C58" s="158" t="s">
        <v>102</v>
      </c>
      <c r="D58" s="179"/>
      <c r="E58" s="168"/>
      <c r="F58" s="98"/>
      <c r="G58" s="40"/>
      <c r="H58" s="103"/>
      <c r="I58" s="123" t="s">
        <v>237</v>
      </c>
      <c r="J58" s="40"/>
      <c r="K58" s="40"/>
      <c r="L58" s="132">
        <f>L56+L33</f>
        <v>797060</v>
      </c>
      <c r="M58" s="113">
        <f>L58/$L$14</f>
        <v>0.74982126058325493</v>
      </c>
      <c r="N58" s="114">
        <v>11</v>
      </c>
    </row>
    <row r="59" spans="2:14" ht="25.5" x14ac:dyDescent="0.25">
      <c r="B59" s="54">
        <v>11</v>
      </c>
      <c r="C59" s="158" t="s">
        <v>103</v>
      </c>
      <c r="D59" s="178">
        <v>1800</v>
      </c>
      <c r="E59" s="168"/>
      <c r="F59" s="45"/>
      <c r="G59" s="4"/>
      <c r="H59" s="58"/>
      <c r="I59" s="115" t="s">
        <v>225</v>
      </c>
      <c r="J59" s="21"/>
      <c r="K59" s="21"/>
      <c r="L59" s="130">
        <f>L44-L54</f>
        <v>289040</v>
      </c>
      <c r="M59" s="116">
        <f>L59/$L$14</f>
        <v>0.27190968955785511</v>
      </c>
      <c r="N59" s="117">
        <v>12</v>
      </c>
    </row>
    <row r="60" spans="2:14" hidden="1" x14ac:dyDescent="0.25">
      <c r="B60" s="54">
        <v>14</v>
      </c>
      <c r="C60" s="158" t="s">
        <v>35</v>
      </c>
      <c r="D60" s="178">
        <v>7000</v>
      </c>
      <c r="E60" s="168"/>
      <c r="F60" s="45"/>
      <c r="G60" s="4"/>
      <c r="H60" s="58"/>
      <c r="I60" s="115"/>
      <c r="J60" s="21"/>
      <c r="K60" s="21"/>
      <c r="L60" s="130"/>
      <c r="M60" s="116"/>
      <c r="N60" s="38"/>
    </row>
    <row r="61" spans="2:14" hidden="1" x14ac:dyDescent="0.25">
      <c r="B61" s="54">
        <v>15</v>
      </c>
      <c r="C61" s="158" t="s">
        <v>104</v>
      </c>
      <c r="D61" s="179">
        <v>1000</v>
      </c>
      <c r="E61" s="168"/>
      <c r="F61" s="85" t="s">
        <v>151</v>
      </c>
      <c r="G61" s="4"/>
      <c r="H61" s="58"/>
      <c r="I61" s="30" t="s">
        <v>226</v>
      </c>
      <c r="J61" s="92">
        <f>D94</f>
        <v>12000</v>
      </c>
      <c r="K61" s="3"/>
      <c r="L61" s="13">
        <f>J61</f>
        <v>12000</v>
      </c>
      <c r="M61" s="116">
        <f>L61/$L$14</f>
        <v>1.1288805268109126E-2</v>
      </c>
      <c r="N61" s="38"/>
    </row>
    <row r="62" spans="2:14" hidden="1" x14ac:dyDescent="0.25">
      <c r="B62" s="54">
        <v>16</v>
      </c>
      <c r="C62" s="158" t="s">
        <v>105</v>
      </c>
      <c r="D62" s="178">
        <v>2000</v>
      </c>
      <c r="E62" s="168"/>
      <c r="F62" s="45"/>
      <c r="G62" s="4"/>
      <c r="H62" s="58"/>
      <c r="I62" s="29" t="s">
        <v>9</v>
      </c>
      <c r="J62" s="189">
        <v>42000</v>
      </c>
      <c r="K62" s="21" t="s">
        <v>250</v>
      </c>
      <c r="L62" s="13">
        <f>J62</f>
        <v>42000</v>
      </c>
      <c r="M62" s="116">
        <f>L62/$L$14</f>
        <v>3.9510818438381938E-2</v>
      </c>
      <c r="N62" s="38"/>
    </row>
    <row r="63" spans="2:14" hidden="1" x14ac:dyDescent="0.25">
      <c r="B63" s="47" t="s">
        <v>107</v>
      </c>
      <c r="C63" s="157" t="s">
        <v>106</v>
      </c>
      <c r="D63" s="195">
        <f>SUM(D64:D71)</f>
        <v>8800</v>
      </c>
      <c r="E63" s="168"/>
      <c r="F63" s="47" t="s">
        <v>130</v>
      </c>
      <c r="G63" s="4"/>
      <c r="H63" s="58"/>
      <c r="I63" s="75" t="s">
        <v>36</v>
      </c>
      <c r="J63" s="92">
        <f>D90+D89</f>
        <v>5200</v>
      </c>
      <c r="K63" s="4"/>
      <c r="L63" s="13">
        <f>J63</f>
        <v>5200</v>
      </c>
      <c r="M63" s="116">
        <f>L63/$L$14</f>
        <v>4.8918156161806212E-3</v>
      </c>
      <c r="N63" s="95"/>
    </row>
    <row r="64" spans="2:14" hidden="1" x14ac:dyDescent="0.25">
      <c r="B64" s="54">
        <v>1</v>
      </c>
      <c r="C64" s="158" t="s">
        <v>108</v>
      </c>
      <c r="D64" s="178">
        <v>1300</v>
      </c>
      <c r="E64" s="168"/>
      <c r="F64" s="45"/>
      <c r="G64" s="4"/>
      <c r="H64" s="58"/>
      <c r="I64" s="75" t="s">
        <v>227</v>
      </c>
      <c r="J64" s="92">
        <f>D43+D64+D65+D66+D67+D125+D38</f>
        <v>8641</v>
      </c>
      <c r="K64" s="45"/>
      <c r="L64" s="13">
        <f>J64</f>
        <v>8641</v>
      </c>
      <c r="M64" s="116">
        <f>L64/$L$14</f>
        <v>8.1288805268109124E-3</v>
      </c>
      <c r="N64" s="96"/>
    </row>
    <row r="65" spans="2:15" ht="15.75" customHeight="1" x14ac:dyDescent="0.25">
      <c r="B65" s="54">
        <v>2</v>
      </c>
      <c r="C65" s="158" t="s">
        <v>109</v>
      </c>
      <c r="D65" s="178">
        <v>1000</v>
      </c>
      <c r="E65" s="168"/>
      <c r="F65" s="98"/>
      <c r="G65" s="40"/>
      <c r="H65" s="103"/>
      <c r="I65" s="111" t="s">
        <v>10</v>
      </c>
      <c r="J65" s="40"/>
      <c r="K65" s="40"/>
      <c r="L65" s="132">
        <f>SUM(L61:L64)</f>
        <v>67841</v>
      </c>
      <c r="M65" s="113">
        <f>L65/$L$14</f>
        <v>6.3820319849482596E-2</v>
      </c>
      <c r="N65" s="114">
        <v>13</v>
      </c>
    </row>
    <row r="66" spans="2:15" hidden="1" x14ac:dyDescent="0.25">
      <c r="B66" s="54">
        <v>3</v>
      </c>
      <c r="C66" s="158" t="s">
        <v>110</v>
      </c>
      <c r="D66" s="178">
        <v>500</v>
      </c>
      <c r="E66" s="168"/>
      <c r="F66" s="45"/>
      <c r="G66" s="4"/>
      <c r="H66" s="58"/>
      <c r="I66" s="115"/>
      <c r="J66" s="21"/>
      <c r="K66" s="21"/>
      <c r="L66" s="130"/>
      <c r="M66" s="116"/>
      <c r="N66" s="38"/>
    </row>
    <row r="67" spans="2:15" hidden="1" x14ac:dyDescent="0.25">
      <c r="B67" s="54">
        <v>4</v>
      </c>
      <c r="C67" s="158" t="s">
        <v>111</v>
      </c>
      <c r="D67" s="179">
        <v>1000</v>
      </c>
      <c r="E67" s="168"/>
      <c r="F67" s="45"/>
      <c r="G67" s="4"/>
      <c r="H67" s="58"/>
      <c r="I67" s="30" t="s">
        <v>228</v>
      </c>
      <c r="J67" s="92">
        <f>D47+D48+D49-D51-D55-D59-D60+D101+D134</f>
        <v>18350.599999999999</v>
      </c>
      <c r="K67" s="21"/>
      <c r="L67" s="13">
        <f>J67</f>
        <v>18350.599999999999</v>
      </c>
      <c r="M67" s="116">
        <f t="shared" ref="M67:M72" si="3">L67/$L$14</f>
        <v>1.726302916274694E-2</v>
      </c>
      <c r="N67" s="10"/>
    </row>
    <row r="68" spans="2:15" hidden="1" x14ac:dyDescent="0.25">
      <c r="B68" s="54">
        <v>6</v>
      </c>
      <c r="C68" s="158" t="s">
        <v>112</v>
      </c>
      <c r="D68" s="178">
        <v>2300</v>
      </c>
      <c r="E68" s="168"/>
      <c r="F68" s="45"/>
      <c r="G68" s="4"/>
      <c r="H68" s="58"/>
      <c r="I68" s="29" t="s">
        <v>11</v>
      </c>
      <c r="J68" s="92"/>
      <c r="K68" s="21"/>
      <c r="L68" s="13">
        <f>J68</f>
        <v>0</v>
      </c>
      <c r="M68" s="116">
        <f t="shared" si="3"/>
        <v>0</v>
      </c>
      <c r="N68" s="10"/>
    </row>
    <row r="69" spans="2:15" hidden="1" x14ac:dyDescent="0.25">
      <c r="B69" s="54">
        <v>7</v>
      </c>
      <c r="C69" s="158" t="s">
        <v>32</v>
      </c>
      <c r="D69" s="178">
        <v>2000</v>
      </c>
      <c r="E69" s="168"/>
      <c r="F69" s="45"/>
      <c r="G69" s="4"/>
      <c r="H69" s="58"/>
      <c r="I69" s="30" t="s">
        <v>12</v>
      </c>
      <c r="J69" s="92">
        <f>D123+D124+D126</f>
        <v>1932</v>
      </c>
      <c r="K69" s="21"/>
      <c r="L69" s="13">
        <f>J69</f>
        <v>1932</v>
      </c>
      <c r="M69" s="116">
        <f t="shared" si="3"/>
        <v>1.8174976481655691E-3</v>
      </c>
      <c r="N69" s="10"/>
    </row>
    <row r="70" spans="2:15" hidden="1" x14ac:dyDescent="0.25">
      <c r="B70" s="54">
        <v>8</v>
      </c>
      <c r="C70" s="158" t="s">
        <v>113</v>
      </c>
      <c r="D70" s="178">
        <v>150</v>
      </c>
      <c r="E70" s="168"/>
      <c r="F70" s="45"/>
      <c r="G70" s="45"/>
      <c r="H70" s="201"/>
      <c r="I70" s="29" t="s">
        <v>29</v>
      </c>
      <c r="J70" s="189">
        <v>67000</v>
      </c>
      <c r="K70" s="45" t="s">
        <v>250</v>
      </c>
      <c r="L70" s="13">
        <f>J70</f>
        <v>67000</v>
      </c>
      <c r="M70" s="116">
        <f t="shared" si="3"/>
        <v>6.3029162746942619E-2</v>
      </c>
      <c r="N70" s="38"/>
    </row>
    <row r="71" spans="2:15" hidden="1" x14ac:dyDescent="0.25">
      <c r="B71" s="54">
        <v>9</v>
      </c>
      <c r="C71" s="158" t="s">
        <v>33</v>
      </c>
      <c r="D71" s="178">
        <v>550</v>
      </c>
      <c r="E71" s="168"/>
      <c r="F71" s="96"/>
      <c r="G71" s="96"/>
      <c r="H71" s="135"/>
      <c r="I71" s="136" t="s">
        <v>27</v>
      </c>
      <c r="J71" s="92"/>
      <c r="K71" s="96"/>
      <c r="L71" s="137">
        <f>J71</f>
        <v>0</v>
      </c>
      <c r="M71" s="116">
        <f t="shared" si="3"/>
        <v>0</v>
      </c>
      <c r="N71" s="38"/>
    </row>
    <row r="72" spans="2:15" x14ac:dyDescent="0.25">
      <c r="B72" s="164" t="s">
        <v>66</v>
      </c>
      <c r="C72" s="165" t="s">
        <v>65</v>
      </c>
      <c r="D72" s="195">
        <f>SUM(D73:D87)</f>
        <v>250600</v>
      </c>
      <c r="E72" s="168"/>
      <c r="F72" s="98"/>
      <c r="G72" s="98"/>
      <c r="H72" s="133"/>
      <c r="I72" s="111" t="s">
        <v>15</v>
      </c>
      <c r="J72" s="40"/>
      <c r="K72" s="40"/>
      <c r="L72" s="132">
        <f>SUM(L67:L71)</f>
        <v>87282.6</v>
      </c>
      <c r="M72" s="113">
        <f t="shared" si="3"/>
        <v>8.2109689557855137E-2</v>
      </c>
      <c r="N72" s="114">
        <v>14</v>
      </c>
    </row>
    <row r="73" spans="2:15" x14ac:dyDescent="0.25">
      <c r="B73" s="54">
        <v>1</v>
      </c>
      <c r="C73" s="158" t="s">
        <v>114</v>
      </c>
      <c r="D73" s="178">
        <v>165000</v>
      </c>
      <c r="E73" s="168"/>
      <c r="F73" s="45"/>
      <c r="G73" s="4"/>
      <c r="H73" s="58"/>
      <c r="I73" s="31"/>
      <c r="J73" s="4"/>
      <c r="K73" s="4"/>
      <c r="L73" s="125"/>
      <c r="M73" s="16"/>
      <c r="N73" s="4"/>
    </row>
    <row r="74" spans="2:15" x14ac:dyDescent="0.25">
      <c r="B74" s="54">
        <v>2</v>
      </c>
      <c r="C74" s="158" t="s">
        <v>115</v>
      </c>
      <c r="D74" s="178">
        <v>77000</v>
      </c>
      <c r="E74" s="168"/>
      <c r="F74" s="45"/>
      <c r="G74" s="4"/>
      <c r="H74" s="58"/>
      <c r="I74" s="115" t="s">
        <v>236</v>
      </c>
      <c r="J74" s="4"/>
      <c r="K74" s="4"/>
      <c r="L74" s="130">
        <f>L59-L65-L72</f>
        <v>133916.4</v>
      </c>
      <c r="M74" s="116">
        <f>L74/$L$14</f>
        <v>0.12597968015051739</v>
      </c>
      <c r="N74" s="35">
        <v>15</v>
      </c>
    </row>
    <row r="75" spans="2:15" x14ac:dyDescent="0.25">
      <c r="B75" s="54">
        <v>3</v>
      </c>
      <c r="C75" s="158" t="s">
        <v>116</v>
      </c>
      <c r="D75" s="178">
        <v>1500</v>
      </c>
      <c r="E75" s="168"/>
      <c r="F75" s="45"/>
      <c r="G75" s="4"/>
      <c r="H75" s="58"/>
      <c r="I75" s="26"/>
      <c r="J75" s="4"/>
      <c r="K75" s="4"/>
      <c r="L75" s="125"/>
      <c r="M75" s="16"/>
      <c r="N75" s="4"/>
    </row>
    <row r="76" spans="2:15" hidden="1" x14ac:dyDescent="0.25">
      <c r="B76" s="54">
        <v>5</v>
      </c>
      <c r="C76" s="158" t="s">
        <v>117</v>
      </c>
      <c r="D76" s="178"/>
      <c r="E76" s="168"/>
      <c r="F76" s="45"/>
      <c r="G76" s="4"/>
      <c r="H76" s="58"/>
      <c r="I76" s="87" t="s">
        <v>229</v>
      </c>
      <c r="J76" s="185">
        <f>(D113+D114+D115+D116)</f>
        <v>7200</v>
      </c>
      <c r="K76" s="95"/>
      <c r="L76" s="13">
        <f>-J76</f>
        <v>-7200</v>
      </c>
      <c r="M76" s="116">
        <f>L76/$L$14</f>
        <v>-6.7732831608654752E-3</v>
      </c>
      <c r="N76" s="4"/>
    </row>
    <row r="77" spans="2:15" hidden="1" x14ac:dyDescent="0.25">
      <c r="B77" s="54">
        <v>6</v>
      </c>
      <c r="C77" s="158" t="s">
        <v>118</v>
      </c>
      <c r="D77" s="178"/>
      <c r="E77" s="168"/>
      <c r="F77" s="45"/>
      <c r="G77" s="4"/>
      <c r="H77" s="58"/>
      <c r="I77" s="27" t="s">
        <v>16</v>
      </c>
      <c r="J77" s="92">
        <f>(D109+D110+D112)</f>
        <v>3510</v>
      </c>
      <c r="K77" s="95"/>
      <c r="L77" s="13">
        <f>-J77</f>
        <v>-3510</v>
      </c>
      <c r="M77" s="116">
        <f>L77/$L$14</f>
        <v>-3.3019755409219192E-3</v>
      </c>
      <c r="N77" s="9"/>
    </row>
    <row r="78" spans="2:15" hidden="1" x14ac:dyDescent="0.25">
      <c r="B78" s="54">
        <v>7</v>
      </c>
      <c r="C78" s="158" t="s">
        <v>119</v>
      </c>
      <c r="D78" s="178">
        <v>1000</v>
      </c>
      <c r="E78" s="168"/>
      <c r="F78" s="45"/>
      <c r="G78" s="4"/>
      <c r="H78" s="58"/>
      <c r="I78" s="42" t="s">
        <v>234</v>
      </c>
      <c r="J78" s="92"/>
      <c r="K78" s="95">
        <f>D15</f>
        <v>350</v>
      </c>
      <c r="L78" s="13">
        <f>K78</f>
        <v>350</v>
      </c>
      <c r="M78" s="116"/>
      <c r="N78" s="9"/>
      <c r="O78" s="1"/>
    </row>
    <row r="79" spans="2:15" hidden="1" x14ac:dyDescent="0.25">
      <c r="B79" s="54">
        <v>8</v>
      </c>
      <c r="C79" s="158" t="s">
        <v>120</v>
      </c>
      <c r="D79" s="179"/>
      <c r="E79" s="168"/>
      <c r="F79" s="45"/>
      <c r="G79" s="4"/>
      <c r="H79" s="58"/>
      <c r="I79" s="31" t="s">
        <v>17</v>
      </c>
      <c r="J79" s="92">
        <f>(D111+D117)</f>
        <v>2200</v>
      </c>
      <c r="K79" s="95"/>
      <c r="L79" s="13">
        <f>-J79</f>
        <v>-2200</v>
      </c>
      <c r="M79" s="116">
        <f>L79/$L$14</f>
        <v>-2.0696142991533397E-3</v>
      </c>
      <c r="N79" s="4"/>
      <c r="O79" s="86"/>
    </row>
    <row r="80" spans="2:15" hidden="1" x14ac:dyDescent="0.25">
      <c r="B80" s="54">
        <v>9</v>
      </c>
      <c r="C80" s="158" t="s">
        <v>121</v>
      </c>
      <c r="D80" s="179"/>
      <c r="E80" s="168"/>
      <c r="F80" s="45"/>
      <c r="G80" s="4"/>
      <c r="H80" s="58"/>
      <c r="I80" s="31" t="s">
        <v>230</v>
      </c>
      <c r="J80" s="4"/>
      <c r="K80" s="4"/>
      <c r="L80" s="13">
        <f>-J80</f>
        <v>0</v>
      </c>
      <c r="M80" s="116">
        <f>L80/$L$14</f>
        <v>0</v>
      </c>
      <c r="N80" s="45"/>
      <c r="O80" s="1"/>
    </row>
    <row r="81" spans="2:15" x14ac:dyDescent="0.25">
      <c r="B81" s="54">
        <v>10</v>
      </c>
      <c r="C81" s="158" t="s">
        <v>122</v>
      </c>
      <c r="D81" s="178"/>
      <c r="E81" s="168"/>
      <c r="F81" s="84" t="s">
        <v>167</v>
      </c>
      <c r="G81" s="40"/>
      <c r="H81" s="103"/>
      <c r="I81" s="123" t="s">
        <v>18</v>
      </c>
      <c r="J81" s="138"/>
      <c r="K81" s="138"/>
      <c r="L81" s="132">
        <f>SUM(L76:L80)</f>
        <v>-12560</v>
      </c>
      <c r="M81" s="113">
        <f>L81/$L$14</f>
        <v>-1.1815616180620884E-2</v>
      </c>
      <c r="N81" s="114">
        <v>16</v>
      </c>
      <c r="O81" s="86"/>
    </row>
    <row r="82" spans="2:15" x14ac:dyDescent="0.25">
      <c r="B82" s="54">
        <v>12</v>
      </c>
      <c r="C82" s="158" t="s">
        <v>123</v>
      </c>
      <c r="D82" s="178">
        <v>800</v>
      </c>
      <c r="E82" s="168"/>
      <c r="F82" s="45"/>
      <c r="G82" s="4"/>
      <c r="H82" s="58"/>
      <c r="I82" s="27"/>
      <c r="J82" s="33"/>
      <c r="K82" s="33"/>
      <c r="L82" s="24"/>
      <c r="M82" s="17"/>
      <c r="N82" s="45"/>
    </row>
    <row r="83" spans="2:15" hidden="1" x14ac:dyDescent="0.25">
      <c r="B83" s="54">
        <v>13</v>
      </c>
      <c r="C83" s="158" t="s">
        <v>124</v>
      </c>
      <c r="D83" s="178">
        <v>2800</v>
      </c>
      <c r="E83" s="168"/>
      <c r="F83" s="47" t="s">
        <v>55</v>
      </c>
      <c r="G83" s="4"/>
      <c r="H83" s="58"/>
      <c r="I83" s="42" t="s">
        <v>232</v>
      </c>
      <c r="J83" s="33"/>
      <c r="K83" s="186">
        <f>D17</f>
        <v>4000</v>
      </c>
      <c r="L83" s="13">
        <f>K83</f>
        <v>4000</v>
      </c>
      <c r="M83" s="116">
        <f>L83/$L$14</f>
        <v>3.7629350893697085E-3</v>
      </c>
      <c r="N83" s="45"/>
    </row>
    <row r="84" spans="2:15" hidden="1" x14ac:dyDescent="0.25">
      <c r="B84" s="54">
        <v>14</v>
      </c>
      <c r="C84" s="158" t="s">
        <v>125</v>
      </c>
      <c r="D84" s="178">
        <v>500</v>
      </c>
      <c r="E84" s="168"/>
      <c r="F84" s="50" t="s">
        <v>200</v>
      </c>
      <c r="G84" s="4"/>
      <c r="H84" s="58"/>
      <c r="I84" s="42" t="s">
        <v>231</v>
      </c>
      <c r="J84" s="88">
        <f>D137</f>
        <v>0</v>
      </c>
      <c r="K84" s="33"/>
      <c r="L84" s="13">
        <f>-J84</f>
        <v>0</v>
      </c>
      <c r="M84" s="116">
        <f>L84/$L$14</f>
        <v>0</v>
      </c>
      <c r="N84" s="45"/>
    </row>
    <row r="85" spans="2:15" x14ac:dyDescent="0.25">
      <c r="B85" s="54">
        <v>15</v>
      </c>
      <c r="C85" s="158" t="s">
        <v>126</v>
      </c>
      <c r="D85" s="178">
        <v>500</v>
      </c>
      <c r="E85" s="168"/>
      <c r="F85" s="98"/>
      <c r="G85" s="40"/>
      <c r="H85" s="103"/>
      <c r="I85" s="139" t="s">
        <v>20</v>
      </c>
      <c r="J85" s="138"/>
      <c r="K85" s="138"/>
      <c r="L85" s="132">
        <f>SUM(L83:L84)</f>
        <v>4000</v>
      </c>
      <c r="M85" s="113">
        <f>L85/$L$14</f>
        <v>3.7629350893697085E-3</v>
      </c>
      <c r="N85" s="114">
        <v>17</v>
      </c>
    </row>
    <row r="86" spans="2:15" hidden="1" x14ac:dyDescent="0.25">
      <c r="B86" s="54">
        <v>16</v>
      </c>
      <c r="C86" s="158" t="s">
        <v>127</v>
      </c>
      <c r="D86" s="178">
        <v>500</v>
      </c>
      <c r="E86" s="168"/>
      <c r="F86" s="45"/>
      <c r="G86" s="4"/>
      <c r="H86" s="58"/>
      <c r="I86" s="69" t="s">
        <v>240</v>
      </c>
      <c r="J86" s="4"/>
      <c r="K86" s="4"/>
      <c r="L86" s="125"/>
      <c r="M86" s="16"/>
      <c r="N86" s="45"/>
    </row>
    <row r="87" spans="2:15" hidden="1" x14ac:dyDescent="0.25">
      <c r="B87" s="54">
        <v>99</v>
      </c>
      <c r="C87" s="158" t="s">
        <v>128</v>
      </c>
      <c r="D87" s="178">
        <v>1000</v>
      </c>
      <c r="E87" s="168"/>
      <c r="F87" s="47" t="str">
        <f>B7</f>
        <v>00.00.03.01.</v>
      </c>
      <c r="G87" s="72">
        <f>B9</f>
        <v>2</v>
      </c>
      <c r="H87" s="58"/>
      <c r="I87" s="53" t="str">
        <f>C9</f>
        <v>PRESTAZIONI DI SERVIZI</v>
      </c>
      <c r="J87" s="95"/>
      <c r="K87" s="92">
        <f>D9</f>
        <v>185000</v>
      </c>
      <c r="L87" s="143">
        <f>K87</f>
        <v>185000</v>
      </c>
      <c r="M87" s="116">
        <f>L87/$L$14</f>
        <v>0.17403574788334902</v>
      </c>
      <c r="N87" s="121"/>
    </row>
    <row r="88" spans="2:15" hidden="1" x14ac:dyDescent="0.25">
      <c r="B88" s="47" t="s">
        <v>130</v>
      </c>
      <c r="C88" s="157" t="s">
        <v>129</v>
      </c>
      <c r="D88" s="191">
        <f>SUM(D89:D90)</f>
        <v>5200</v>
      </c>
      <c r="E88" s="168"/>
      <c r="F88" s="47" t="str">
        <f>B49</f>
        <v>00.00.04.07.</v>
      </c>
      <c r="G88" s="52">
        <f>B51</f>
        <v>3</v>
      </c>
      <c r="H88" s="58" t="s">
        <v>5</v>
      </c>
      <c r="I88" s="53" t="str">
        <f>C51</f>
        <v>POSA IN OPERA DA TERZI</v>
      </c>
      <c r="J88" s="94">
        <f>D51</f>
        <v>130000</v>
      </c>
      <c r="K88" s="90"/>
      <c r="L88" s="144">
        <f>-J88</f>
        <v>-130000</v>
      </c>
      <c r="M88" s="116">
        <f>L88/$L$14</f>
        <v>-0.12229539040451552</v>
      </c>
      <c r="N88" s="95"/>
    </row>
    <row r="89" spans="2:15" x14ac:dyDescent="0.25">
      <c r="B89" s="54">
        <v>1</v>
      </c>
      <c r="C89" s="158" t="s">
        <v>131</v>
      </c>
      <c r="D89" s="178">
        <v>700</v>
      </c>
      <c r="E89" s="168"/>
      <c r="F89" s="98"/>
      <c r="G89" s="40"/>
      <c r="H89" s="103"/>
      <c r="I89" s="145" t="s">
        <v>241</v>
      </c>
      <c r="J89" s="40"/>
      <c r="K89" s="40"/>
      <c r="L89" s="132">
        <f>SUM(L87:L88)</f>
        <v>55000</v>
      </c>
      <c r="M89" s="113">
        <f>L89/$L$14</f>
        <v>5.1740357478833487E-2</v>
      </c>
      <c r="N89" s="114">
        <v>18</v>
      </c>
    </row>
    <row r="90" spans="2:15" hidden="1" x14ac:dyDescent="0.25">
      <c r="B90" s="54">
        <v>2</v>
      </c>
      <c r="C90" s="158" t="s">
        <v>132</v>
      </c>
      <c r="D90" s="180">
        <v>4500</v>
      </c>
      <c r="E90" s="168"/>
      <c r="F90" s="45"/>
      <c r="G90" s="4"/>
      <c r="H90" s="58"/>
      <c r="I90" s="69" t="s">
        <v>242</v>
      </c>
      <c r="J90" s="4"/>
      <c r="K90" s="4"/>
      <c r="L90" s="125"/>
      <c r="M90" s="16"/>
      <c r="N90" s="45"/>
    </row>
    <row r="91" spans="2:15" hidden="1" x14ac:dyDescent="0.25">
      <c r="B91" s="50" t="s">
        <v>134</v>
      </c>
      <c r="C91" s="160" t="s">
        <v>133</v>
      </c>
      <c r="D91" s="163">
        <f>SUM(D92:D93)</f>
        <v>29200</v>
      </c>
      <c r="E91" s="168"/>
      <c r="F91" s="47" t="str">
        <f>B7</f>
        <v>00.00.03.01.</v>
      </c>
      <c r="G91" s="72">
        <f>B11</f>
        <v>7</v>
      </c>
      <c r="H91" s="58"/>
      <c r="I91" s="53" t="str">
        <f>C11</f>
        <v>VENDITE MERCI</v>
      </c>
      <c r="J91" s="95"/>
      <c r="K91" s="92">
        <f>D11</f>
        <v>280000</v>
      </c>
      <c r="L91" s="78">
        <f>K91</f>
        <v>280000</v>
      </c>
      <c r="M91" s="116">
        <f>L91/$L$14</f>
        <v>0.26340545625587958</v>
      </c>
      <c r="N91" s="121"/>
    </row>
    <row r="92" spans="2:15" hidden="1" x14ac:dyDescent="0.25">
      <c r="B92" s="66" t="s">
        <v>137</v>
      </c>
      <c r="C92" s="161" t="s">
        <v>135</v>
      </c>
      <c r="D92" s="181">
        <v>28000</v>
      </c>
      <c r="E92" s="168"/>
      <c r="F92" s="47" t="str">
        <f>B33</f>
        <v>00.00.04.01.</v>
      </c>
      <c r="G92" s="52">
        <f>B34</f>
        <v>1</v>
      </c>
      <c r="H92" s="58" t="s">
        <v>5</v>
      </c>
      <c r="I92" s="53" t="s">
        <v>212</v>
      </c>
      <c r="J92" s="94">
        <f>D34</f>
        <v>170000</v>
      </c>
      <c r="K92" s="90"/>
      <c r="L92" s="79">
        <f>-J92</f>
        <v>-170000</v>
      </c>
      <c r="M92" s="116">
        <f>L92/$L$14</f>
        <v>-0.1599247412982126</v>
      </c>
      <c r="N92" s="45"/>
    </row>
    <row r="93" spans="2:15" hidden="1" x14ac:dyDescent="0.25">
      <c r="B93" s="66" t="s">
        <v>138</v>
      </c>
      <c r="C93" s="161" t="s">
        <v>136</v>
      </c>
      <c r="D93" s="181">
        <v>1200</v>
      </c>
      <c r="E93" s="168"/>
      <c r="F93" s="45"/>
      <c r="G93" s="4"/>
      <c r="H93" s="58" t="s">
        <v>5</v>
      </c>
      <c r="I93" s="73" t="s">
        <v>210</v>
      </c>
      <c r="J93" s="94">
        <v>0</v>
      </c>
      <c r="K93" s="7"/>
      <c r="L93" s="79">
        <f>-J93</f>
        <v>0</v>
      </c>
      <c r="M93" s="116">
        <f>L93/$L$14</f>
        <v>0</v>
      </c>
      <c r="N93" s="45"/>
    </row>
    <row r="94" spans="2:15" hidden="1" x14ac:dyDescent="0.25">
      <c r="B94" s="85" t="s">
        <v>151</v>
      </c>
      <c r="C94" s="162" t="s">
        <v>152</v>
      </c>
      <c r="D94" s="163">
        <f>SUM(D95:D98)</f>
        <v>12000</v>
      </c>
      <c r="E94" s="168"/>
      <c r="F94" s="45"/>
      <c r="G94" s="6"/>
      <c r="H94" s="58" t="s">
        <v>206</v>
      </c>
      <c r="I94" s="74" t="s">
        <v>211</v>
      </c>
      <c r="J94" s="45"/>
      <c r="K94" s="94">
        <v>0</v>
      </c>
      <c r="L94" s="79">
        <f>K94</f>
        <v>0</v>
      </c>
      <c r="M94" s="116">
        <f>L94/$L$14</f>
        <v>0</v>
      </c>
      <c r="N94" s="45"/>
    </row>
    <row r="95" spans="2:15" x14ac:dyDescent="0.25">
      <c r="B95" s="66" t="s">
        <v>137</v>
      </c>
      <c r="C95" s="161" t="s">
        <v>153</v>
      </c>
      <c r="D95" s="181">
        <v>2500</v>
      </c>
      <c r="E95" s="168"/>
      <c r="F95" s="98"/>
      <c r="G95" s="40"/>
      <c r="H95" s="103"/>
      <c r="I95" s="145" t="s">
        <v>243</v>
      </c>
      <c r="J95" s="40"/>
      <c r="K95" s="40"/>
      <c r="L95" s="132">
        <f>SUM(L91:L94)</f>
        <v>110000</v>
      </c>
      <c r="M95" s="113">
        <f>L95/$L$14</f>
        <v>0.10348071495766697</v>
      </c>
      <c r="N95" s="114">
        <v>19</v>
      </c>
    </row>
    <row r="96" spans="2:15" x14ac:dyDescent="0.25">
      <c r="B96" s="66" t="s">
        <v>139</v>
      </c>
      <c r="C96" s="161" t="s">
        <v>154</v>
      </c>
      <c r="D96" s="181">
        <v>5000</v>
      </c>
      <c r="E96" s="168"/>
      <c r="F96" s="96"/>
      <c r="G96" s="95"/>
      <c r="H96" s="146"/>
      <c r="I96" s="147"/>
      <c r="J96" s="95"/>
      <c r="K96" s="95"/>
      <c r="L96" s="148"/>
      <c r="M96" s="116"/>
      <c r="N96" s="117"/>
    </row>
    <row r="97" spans="2:14" x14ac:dyDescent="0.25">
      <c r="B97" s="66" t="s">
        <v>140</v>
      </c>
      <c r="C97" s="161" t="s">
        <v>155</v>
      </c>
      <c r="D97" s="181">
        <v>4000</v>
      </c>
      <c r="E97" s="168"/>
      <c r="F97" s="45"/>
      <c r="G97" s="4"/>
      <c r="H97" s="58"/>
      <c r="I97" s="115" t="s">
        <v>244</v>
      </c>
      <c r="J97" s="4"/>
      <c r="K97" s="4"/>
      <c r="L97" s="130">
        <f>L74+L81+L85+L89+L95</f>
        <v>290356.40000000002</v>
      </c>
      <c r="M97" s="116">
        <f>L97/$L$14</f>
        <v>0.2731480714957667</v>
      </c>
      <c r="N97" s="35">
        <v>20</v>
      </c>
    </row>
    <row r="98" spans="2:14" x14ac:dyDescent="0.25">
      <c r="B98" s="66" t="s">
        <v>141</v>
      </c>
      <c r="C98" s="161" t="s">
        <v>156</v>
      </c>
      <c r="D98" s="182">
        <v>500</v>
      </c>
      <c r="E98" s="168"/>
      <c r="F98" s="45"/>
      <c r="G98" s="4"/>
      <c r="H98" s="58"/>
      <c r="I98" s="31"/>
      <c r="J98" s="4"/>
      <c r="K98" s="4"/>
      <c r="L98" s="125"/>
      <c r="M98" s="16"/>
      <c r="N98" s="45"/>
    </row>
    <row r="99" spans="2:14" x14ac:dyDescent="0.25">
      <c r="B99" s="66" t="s">
        <v>142</v>
      </c>
      <c r="C99" s="161" t="s">
        <v>157</v>
      </c>
      <c r="D99" s="181"/>
      <c r="E99" s="168"/>
      <c r="F99" s="84" t="s">
        <v>189</v>
      </c>
      <c r="G99" s="40"/>
      <c r="H99" s="103"/>
      <c r="I99" s="140" t="s">
        <v>233</v>
      </c>
      <c r="J99" s="177">
        <f>D128</f>
        <v>96700</v>
      </c>
      <c r="K99" s="134"/>
      <c r="L99" s="142">
        <f>J99</f>
        <v>96700</v>
      </c>
      <c r="M99" s="113">
        <f>L99/$L$14</f>
        <v>9.0968955785512701E-2</v>
      </c>
      <c r="N99" s="114">
        <v>21</v>
      </c>
    </row>
    <row r="100" spans="2:14" x14ac:dyDescent="0.25">
      <c r="B100" s="66" t="s">
        <v>149</v>
      </c>
      <c r="C100" s="161" t="s">
        <v>158</v>
      </c>
      <c r="D100" s="182"/>
      <c r="E100" s="168"/>
      <c r="F100" s="45"/>
      <c r="G100" s="4"/>
      <c r="H100" s="58"/>
      <c r="I100" s="31"/>
      <c r="J100" s="4"/>
      <c r="K100" s="4"/>
      <c r="L100" s="125"/>
      <c r="M100" s="16"/>
      <c r="N100" s="45"/>
    </row>
    <row r="101" spans="2:14" x14ac:dyDescent="0.25">
      <c r="B101" s="50" t="s">
        <v>159</v>
      </c>
      <c r="C101" s="160" t="s">
        <v>160</v>
      </c>
      <c r="D101" s="163">
        <f>SUM(D102:D105)</f>
        <v>2500</v>
      </c>
      <c r="E101" s="168"/>
      <c r="F101" s="45"/>
      <c r="G101" s="4"/>
      <c r="H101" s="58"/>
      <c r="I101" s="115" t="s">
        <v>245</v>
      </c>
      <c r="J101" s="4"/>
      <c r="K101" s="4"/>
      <c r="L101" s="198">
        <f>L97-L99</f>
        <v>193656.40000000002</v>
      </c>
      <c r="M101" s="116">
        <f>L101/$L$14</f>
        <v>0.18217911571025402</v>
      </c>
      <c r="N101" s="35">
        <v>22</v>
      </c>
    </row>
    <row r="102" spans="2:14" x14ac:dyDescent="0.25">
      <c r="B102" s="66" t="s">
        <v>138</v>
      </c>
      <c r="C102" s="161" t="s">
        <v>161</v>
      </c>
      <c r="D102" s="181">
        <v>1500</v>
      </c>
      <c r="E102" s="168"/>
      <c r="F102" s="45"/>
      <c r="G102" s="4"/>
      <c r="H102" s="58"/>
      <c r="I102" s="31"/>
      <c r="J102" s="4"/>
      <c r="K102" s="4"/>
      <c r="L102" s="125"/>
      <c r="N102" s="167"/>
    </row>
    <row r="103" spans="2:14" x14ac:dyDescent="0.25">
      <c r="B103" s="66" t="s">
        <v>139</v>
      </c>
      <c r="C103" s="161" t="s">
        <v>162</v>
      </c>
      <c r="D103" s="182">
        <v>200</v>
      </c>
      <c r="E103" s="168"/>
      <c r="I103" s="175">
        <f>D145-L101</f>
        <v>0</v>
      </c>
      <c r="M103" s="205"/>
      <c r="N103" s="206"/>
    </row>
    <row r="104" spans="2:14" x14ac:dyDescent="0.25">
      <c r="B104" s="66" t="s">
        <v>159</v>
      </c>
      <c r="C104" s="161" t="s">
        <v>160</v>
      </c>
      <c r="D104" s="183"/>
      <c r="E104" s="168"/>
      <c r="I104" s="202" t="s">
        <v>249</v>
      </c>
    </row>
    <row r="105" spans="2:14" x14ac:dyDescent="0.25">
      <c r="B105" s="66" t="s">
        <v>147</v>
      </c>
      <c r="C105" s="161" t="s">
        <v>163</v>
      </c>
      <c r="D105" s="182">
        <v>800</v>
      </c>
      <c r="E105" s="168"/>
      <c r="L105" s="208"/>
      <c r="M105" s="209"/>
      <c r="N105" s="210"/>
    </row>
    <row r="106" spans="2:14" x14ac:dyDescent="0.25">
      <c r="B106" s="84" t="s">
        <v>164</v>
      </c>
      <c r="C106" s="160" t="s">
        <v>165</v>
      </c>
      <c r="D106" s="154">
        <f>D107</f>
        <v>10000</v>
      </c>
      <c r="E106" s="168"/>
      <c r="L106" s="24" t="s">
        <v>13</v>
      </c>
      <c r="M106" s="199"/>
      <c r="N106" s="200"/>
    </row>
    <row r="107" spans="2:14" x14ac:dyDescent="0.25">
      <c r="B107" s="66" t="s">
        <v>140</v>
      </c>
      <c r="C107" s="161" t="s">
        <v>166</v>
      </c>
      <c r="D107" s="181">
        <v>10000</v>
      </c>
      <c r="E107" s="168"/>
      <c r="L107" s="22" t="s">
        <v>30</v>
      </c>
      <c r="M107" s="14"/>
      <c r="N107" s="4"/>
    </row>
    <row r="108" spans="2:14" x14ac:dyDescent="0.25">
      <c r="B108" s="50" t="s">
        <v>167</v>
      </c>
      <c r="C108" s="160" t="s">
        <v>168</v>
      </c>
      <c r="D108" s="154">
        <f>SUM(D109:D117)</f>
        <v>12910</v>
      </c>
      <c r="E108" s="168"/>
      <c r="L108" s="23"/>
      <c r="M108" s="15"/>
      <c r="N108" s="17"/>
    </row>
    <row r="109" spans="2:14" x14ac:dyDescent="0.25">
      <c r="B109" s="66" t="s">
        <v>137</v>
      </c>
      <c r="C109" s="161" t="s">
        <v>169</v>
      </c>
      <c r="D109" s="181">
        <v>3500</v>
      </c>
      <c r="E109" s="168"/>
      <c r="L109" s="172"/>
      <c r="M109" s="1"/>
      <c r="N109" s="8"/>
    </row>
    <row r="110" spans="2:14" x14ac:dyDescent="0.25">
      <c r="B110" s="66" t="s">
        <v>139</v>
      </c>
      <c r="C110" s="161" t="s">
        <v>170</v>
      </c>
      <c r="D110" s="182"/>
      <c r="E110" s="168"/>
      <c r="L110" s="24" t="s">
        <v>13</v>
      </c>
      <c r="M110" s="173"/>
      <c r="N110" s="174"/>
    </row>
    <row r="111" spans="2:14" x14ac:dyDescent="0.25">
      <c r="B111" s="66" t="s">
        <v>140</v>
      </c>
      <c r="C111" s="161" t="s">
        <v>171</v>
      </c>
      <c r="D111" s="181">
        <v>700</v>
      </c>
      <c r="E111" s="168"/>
      <c r="L111" s="22" t="s">
        <v>14</v>
      </c>
      <c r="M111" s="14"/>
      <c r="N111" s="4"/>
    </row>
    <row r="112" spans="2:14" x14ac:dyDescent="0.25">
      <c r="B112" s="66" t="s">
        <v>143</v>
      </c>
      <c r="C112" s="161" t="s">
        <v>172</v>
      </c>
      <c r="D112" s="182">
        <v>10</v>
      </c>
      <c r="E112" s="168"/>
      <c r="L112" s="23"/>
      <c r="M112" s="15"/>
      <c r="N112" s="17"/>
    </row>
    <row r="113" spans="2:14" x14ac:dyDescent="0.25">
      <c r="B113" s="66" t="s">
        <v>142</v>
      </c>
      <c r="C113" s="161" t="s">
        <v>173</v>
      </c>
      <c r="D113" s="182">
        <v>500</v>
      </c>
      <c r="E113" s="168"/>
      <c r="L113" s="37"/>
      <c r="M113" s="169"/>
      <c r="N113" s="167"/>
    </row>
    <row r="114" spans="2:14" x14ac:dyDescent="0.25">
      <c r="B114" s="66" t="s">
        <v>148</v>
      </c>
      <c r="C114" s="161" t="s">
        <v>174</v>
      </c>
      <c r="D114" s="181">
        <v>3200</v>
      </c>
      <c r="E114" s="168"/>
      <c r="L114" s="24" t="s">
        <v>13</v>
      </c>
      <c r="M114" s="1"/>
      <c r="N114" s="8"/>
    </row>
    <row r="115" spans="2:14" x14ac:dyDescent="0.25">
      <c r="B115" s="66" t="s">
        <v>149</v>
      </c>
      <c r="C115" s="161" t="s">
        <v>175</v>
      </c>
      <c r="D115" s="181">
        <v>3500</v>
      </c>
      <c r="E115" s="168"/>
      <c r="L115" s="22" t="s">
        <v>31</v>
      </c>
      <c r="M115" s="11"/>
      <c r="N115" s="4"/>
    </row>
    <row r="116" spans="2:14" x14ac:dyDescent="0.25">
      <c r="B116" s="66" t="s">
        <v>147</v>
      </c>
      <c r="C116" s="161" t="s">
        <v>176</v>
      </c>
      <c r="D116" s="182"/>
      <c r="E116" s="168"/>
      <c r="L116" s="23"/>
      <c r="M116" s="15"/>
      <c r="N116" s="17"/>
    </row>
    <row r="117" spans="2:14" x14ac:dyDescent="0.25">
      <c r="B117" s="66" t="s">
        <v>150</v>
      </c>
      <c r="C117" s="161" t="s">
        <v>177</v>
      </c>
      <c r="D117" s="181">
        <v>1500</v>
      </c>
      <c r="E117" s="168"/>
    </row>
    <row r="118" spans="2:14" x14ac:dyDescent="0.25">
      <c r="B118" s="50" t="s">
        <v>178</v>
      </c>
      <c r="C118" s="160" t="s">
        <v>179</v>
      </c>
      <c r="D118" s="154">
        <f>SUM(D119:D127)</f>
        <v>24233</v>
      </c>
      <c r="E118" s="168"/>
    </row>
    <row r="119" spans="2:14" x14ac:dyDescent="0.25">
      <c r="B119" s="66" t="s">
        <v>137</v>
      </c>
      <c r="C119" s="161" t="s">
        <v>180</v>
      </c>
      <c r="D119" s="181">
        <v>9379</v>
      </c>
      <c r="E119" s="168"/>
    </row>
    <row r="120" spans="2:14" x14ac:dyDescent="0.25">
      <c r="B120" s="66" t="s">
        <v>138</v>
      </c>
      <c r="C120" s="161" t="s">
        <v>181</v>
      </c>
      <c r="D120" s="182">
        <v>833</v>
      </c>
      <c r="E120" s="168"/>
    </row>
    <row r="121" spans="2:14" x14ac:dyDescent="0.25">
      <c r="B121" s="66" t="s">
        <v>139</v>
      </c>
      <c r="C121" s="161" t="s">
        <v>182</v>
      </c>
      <c r="D121" s="181">
        <v>1941</v>
      </c>
      <c r="E121" s="168"/>
    </row>
    <row r="122" spans="2:14" x14ac:dyDescent="0.25">
      <c r="B122" s="66" t="s">
        <v>140</v>
      </c>
      <c r="C122" s="161" t="s">
        <v>183</v>
      </c>
      <c r="D122" s="181">
        <v>3928</v>
      </c>
      <c r="E122" s="168"/>
    </row>
    <row r="123" spans="2:14" x14ac:dyDescent="0.25">
      <c r="B123" s="66" t="s">
        <v>143</v>
      </c>
      <c r="C123" s="161" t="s">
        <v>184</v>
      </c>
      <c r="D123" s="181">
        <v>1122</v>
      </c>
      <c r="E123" s="168"/>
    </row>
    <row r="124" spans="2:14" x14ac:dyDescent="0.25">
      <c r="B124" s="66" t="s">
        <v>141</v>
      </c>
      <c r="C124" s="161" t="s">
        <v>185</v>
      </c>
      <c r="D124" s="182">
        <v>155</v>
      </c>
      <c r="E124" s="168"/>
    </row>
    <row r="125" spans="2:14" x14ac:dyDescent="0.25">
      <c r="B125" s="66" t="s">
        <v>144</v>
      </c>
      <c r="C125" s="161" t="s">
        <v>186</v>
      </c>
      <c r="D125" s="182">
        <v>741</v>
      </c>
      <c r="E125" s="168"/>
    </row>
    <row r="126" spans="2:14" x14ac:dyDescent="0.25">
      <c r="B126" s="66" t="s">
        <v>145</v>
      </c>
      <c r="C126" s="161" t="s">
        <v>187</v>
      </c>
      <c r="D126" s="182">
        <v>655</v>
      </c>
      <c r="E126" s="168"/>
    </row>
    <row r="127" spans="2:14" x14ac:dyDescent="0.25">
      <c r="B127" s="66" t="s">
        <v>146</v>
      </c>
      <c r="C127" s="161" t="s">
        <v>188</v>
      </c>
      <c r="D127" s="181">
        <v>5479</v>
      </c>
      <c r="E127" s="168"/>
    </row>
    <row r="128" spans="2:14" x14ac:dyDescent="0.25">
      <c r="B128" s="50" t="s">
        <v>189</v>
      </c>
      <c r="C128" s="160" t="s">
        <v>190</v>
      </c>
      <c r="D128" s="154">
        <f>SUM(D129:D133)</f>
        <v>96700</v>
      </c>
      <c r="E128" s="168"/>
    </row>
    <row r="129" spans="2:5" x14ac:dyDescent="0.25">
      <c r="B129" s="66" t="s">
        <v>137</v>
      </c>
      <c r="C129" s="161" t="s">
        <v>191</v>
      </c>
      <c r="D129" s="181">
        <v>60000</v>
      </c>
      <c r="E129" s="168"/>
    </row>
    <row r="130" spans="2:5" x14ac:dyDescent="0.25">
      <c r="B130" s="66" t="s">
        <v>140</v>
      </c>
      <c r="C130" s="161" t="s">
        <v>192</v>
      </c>
      <c r="D130" s="181">
        <v>35000</v>
      </c>
      <c r="E130" s="168"/>
    </row>
    <row r="131" spans="2:5" x14ac:dyDescent="0.25">
      <c r="B131" s="66" t="s">
        <v>143</v>
      </c>
      <c r="C131" s="161" t="s">
        <v>193</v>
      </c>
      <c r="D131" s="182">
        <v>900</v>
      </c>
      <c r="E131" s="168"/>
    </row>
    <row r="132" spans="2:5" x14ac:dyDescent="0.25">
      <c r="B132" s="66" t="s">
        <v>141</v>
      </c>
      <c r="C132" s="161" t="s">
        <v>194</v>
      </c>
      <c r="D132" s="182">
        <v>400</v>
      </c>
      <c r="E132" s="168"/>
    </row>
    <row r="133" spans="2:5" x14ac:dyDescent="0.25">
      <c r="B133" s="66" t="s">
        <v>148</v>
      </c>
      <c r="C133" s="161" t="s">
        <v>195</v>
      </c>
      <c r="D133" s="182">
        <v>400</v>
      </c>
      <c r="E133" s="168"/>
    </row>
    <row r="134" spans="2:5" x14ac:dyDescent="0.25">
      <c r="B134" s="85" t="s">
        <v>196</v>
      </c>
      <c r="C134" s="162" t="s">
        <v>197</v>
      </c>
      <c r="D134" s="154">
        <f>SUM(D135:D136)</f>
        <v>0.6</v>
      </c>
      <c r="E134" s="168"/>
    </row>
    <row r="135" spans="2:5" x14ac:dyDescent="0.25">
      <c r="B135" s="66" t="s">
        <v>137</v>
      </c>
      <c r="C135" s="161" t="s">
        <v>198</v>
      </c>
      <c r="D135" s="182">
        <v>0.6</v>
      </c>
      <c r="E135" s="168"/>
    </row>
    <row r="136" spans="2:5" x14ac:dyDescent="0.25">
      <c r="B136" s="66" t="s">
        <v>139</v>
      </c>
      <c r="C136" s="161" t="s">
        <v>199</v>
      </c>
      <c r="D136" s="182"/>
      <c r="E136" s="168"/>
    </row>
    <row r="137" spans="2:5" x14ac:dyDescent="0.25">
      <c r="B137" s="50" t="s">
        <v>200</v>
      </c>
      <c r="C137" s="160" t="s">
        <v>201</v>
      </c>
      <c r="D137" s="154">
        <f>SUM(D138:D138)</f>
        <v>0</v>
      </c>
      <c r="E137" s="168"/>
    </row>
    <row r="138" spans="2:5" x14ac:dyDescent="0.25">
      <c r="B138" s="66" t="s">
        <v>138</v>
      </c>
      <c r="C138" s="161" t="s">
        <v>19</v>
      </c>
      <c r="D138" s="181"/>
      <c r="E138" s="168"/>
    </row>
    <row r="139" spans="2:5" x14ac:dyDescent="0.25">
      <c r="B139" s="50" t="s">
        <v>202</v>
      </c>
      <c r="C139" s="160" t="s">
        <v>252</v>
      </c>
      <c r="D139" s="154">
        <f>SUM(D140:D143)</f>
        <v>287000</v>
      </c>
      <c r="E139" s="168"/>
    </row>
    <row r="140" spans="2:5" x14ac:dyDescent="0.25">
      <c r="B140" s="66" t="s">
        <v>137</v>
      </c>
      <c r="C140" s="161" t="s">
        <v>203</v>
      </c>
      <c r="D140" s="181">
        <v>90000</v>
      </c>
      <c r="E140" s="168"/>
    </row>
    <row r="141" spans="2:5" x14ac:dyDescent="0.25">
      <c r="B141" s="66" t="s">
        <v>138</v>
      </c>
      <c r="C141" s="161" t="s">
        <v>204</v>
      </c>
      <c r="D141" s="181">
        <v>50000</v>
      </c>
      <c r="E141" s="168"/>
    </row>
    <row r="142" spans="2:5" x14ac:dyDescent="0.25">
      <c r="B142" s="66">
        <v>3</v>
      </c>
      <c r="C142" s="161" t="s">
        <v>208</v>
      </c>
      <c r="D142" s="181">
        <v>52000</v>
      </c>
      <c r="E142" s="168"/>
    </row>
    <row r="143" spans="2:5" x14ac:dyDescent="0.25">
      <c r="B143" s="66" t="s">
        <v>140</v>
      </c>
      <c r="C143" s="161" t="s">
        <v>205</v>
      </c>
      <c r="D143" s="181">
        <v>95000</v>
      </c>
      <c r="E143" s="168"/>
    </row>
    <row r="144" spans="2:5" x14ac:dyDescent="0.25">
      <c r="B144" s="45"/>
      <c r="C144" s="159" t="s">
        <v>37</v>
      </c>
      <c r="D144" s="155">
        <f>D139+D137+D134+D128+D118+D108+D106+D101+D94+D91+D88+D72+D63+D49+D44+D41+D39+D33+D31</f>
        <v>1564793.6</v>
      </c>
    </row>
    <row r="145" spans="2:4" x14ac:dyDescent="0.25">
      <c r="B145" s="45"/>
      <c r="C145" s="51" t="s">
        <v>41</v>
      </c>
      <c r="D145" s="197">
        <f>D28-D144</f>
        <v>193656.39999999991</v>
      </c>
    </row>
  </sheetData>
  <mergeCells count="6">
    <mergeCell ref="B5:D5"/>
    <mergeCell ref="G5:I5"/>
    <mergeCell ref="B30:D30"/>
    <mergeCell ref="L105:N105"/>
    <mergeCell ref="D2:N2"/>
    <mergeCell ref="D4:N4"/>
  </mergeCells>
  <pageMargins left="0.7" right="0.7" top="0.34" bottom="0.28000000000000003" header="0.22" footer="0.16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CE  Analitico x Aree x Inserim</vt:lpstr>
      <vt:lpstr>CE  Sintetico x Aree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Utente14</dc:creator>
  <cp:lastModifiedBy>Romano</cp:lastModifiedBy>
  <cp:lastPrinted>2015-12-10T13:41:45Z</cp:lastPrinted>
  <dcterms:created xsi:type="dcterms:W3CDTF">2015-01-13T09:28:30Z</dcterms:created>
  <dcterms:modified xsi:type="dcterms:W3CDTF">2016-11-15T20:50:47Z</dcterms:modified>
</cp:coreProperties>
</file>