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imperiale\Documents\Gianluca\Progetto Blog\Invitalia\"/>
    </mc:Choice>
  </mc:AlternateContent>
  <bookViews>
    <workbookView xWindow="480" yWindow="480" windowWidth="22995" windowHeight="8910" firstSheet="4" activeTab="12"/>
  </bookViews>
  <sheets>
    <sheet name="app" sheetId="4" r:id="rId1"/>
    <sheet name="Indice" sheetId="14" r:id="rId2"/>
    <sheet name="Input" sheetId="1" r:id="rId3"/>
    <sheet name="Calcolo Contributi" sheetId="12" r:id="rId4"/>
    <sheet name="Tabelle " sheetId="2" r:id="rId5"/>
    <sheet name="Calcoli inv" sheetId="5" r:id="rId6"/>
    <sheet name="Calcoli mcl" sheetId="3" r:id="rId7"/>
    <sheet name="Irap" sheetId="10" r:id="rId8"/>
    <sheet name="Finanziamento" sheetId="11" r:id="rId9"/>
    <sheet name="Liquidazione Iva" sheetId="6" r:id="rId10"/>
    <sheet name="SP" sheetId="9" r:id="rId11"/>
    <sheet name="Banca" sheetId="8" r:id="rId12"/>
    <sheet name="Fonte_impieghi" sheetId="13" r:id="rId13"/>
    <sheet name="CE" sheetId="7" r:id="rId14"/>
  </sheets>
  <definedNames>
    <definedName name="_xlnm._FilterDatabase" localSheetId="2" hidden="1">Input!$B$3</definedName>
  </definedNames>
  <calcPr calcId="152511"/>
</workbook>
</file>

<file path=xl/calcChain.xml><?xml version="1.0" encoding="utf-8"?>
<calcChain xmlns="http://schemas.openxmlformats.org/spreadsheetml/2006/main">
  <c r="C5" i="12" l="1"/>
  <c r="C4" i="12"/>
  <c r="C3" i="12"/>
  <c r="C23" i="11" l="1"/>
  <c r="C9" i="11"/>
  <c r="C10" i="11" s="1"/>
  <c r="E12" i="12"/>
  <c r="C11" i="12"/>
  <c r="C10" i="12"/>
  <c r="C31" i="12"/>
  <c r="C30" i="9" s="1"/>
  <c r="D30" i="9" s="1"/>
  <c r="E30" i="9" s="1"/>
  <c r="C12" i="12" l="1"/>
  <c r="F9" i="10"/>
  <c r="C88" i="1"/>
  <c r="C87" i="1"/>
  <c r="B11" i="12" l="1"/>
  <c r="B17" i="12" s="1"/>
  <c r="B24" i="12" s="1"/>
  <c r="B12" i="12"/>
  <c r="B18" i="12" s="1"/>
  <c r="B25" i="12" s="1"/>
  <c r="B10" i="12"/>
  <c r="B16" i="12" s="1"/>
  <c r="B23" i="12" s="1"/>
  <c r="I95" i="2"/>
  <c r="I96" i="2"/>
  <c r="I97" i="2"/>
  <c r="I94" i="2"/>
  <c r="G95" i="2"/>
  <c r="G96" i="2"/>
  <c r="G97" i="2"/>
  <c r="G94" i="2"/>
  <c r="E95" i="2"/>
  <c r="E96" i="2"/>
  <c r="E97" i="2"/>
  <c r="E94" i="2"/>
  <c r="D95" i="2"/>
  <c r="D96" i="2"/>
  <c r="D97" i="2"/>
  <c r="D94" i="2"/>
  <c r="F85" i="2"/>
  <c r="G85" i="2"/>
  <c r="F86" i="2"/>
  <c r="G86" i="2"/>
  <c r="F87" i="2"/>
  <c r="G87" i="2"/>
  <c r="F82" i="2"/>
  <c r="G82" i="2"/>
  <c r="F83" i="2"/>
  <c r="G83" i="2"/>
  <c r="D86" i="2"/>
  <c r="D87" i="2"/>
  <c r="D85" i="2"/>
  <c r="D83" i="2"/>
  <c r="D82" i="2"/>
  <c r="K67" i="2"/>
  <c r="K68" i="2"/>
  <c r="K69" i="2"/>
  <c r="J68" i="2"/>
  <c r="J69" i="2"/>
  <c r="J67" i="2"/>
  <c r="C62" i="2"/>
  <c r="C63" i="2"/>
  <c r="C64" i="2"/>
  <c r="B63" i="2"/>
  <c r="B64" i="2"/>
  <c r="B62" i="2"/>
  <c r="K62" i="2"/>
  <c r="K63" i="2"/>
  <c r="K64" i="2"/>
  <c r="J63" i="2"/>
  <c r="J64" i="2"/>
  <c r="J62" i="2"/>
  <c r="J58" i="2"/>
  <c r="K58" i="2"/>
  <c r="J59" i="2"/>
  <c r="K59" i="2"/>
  <c r="K57" i="2"/>
  <c r="J57" i="2"/>
  <c r="C57" i="2"/>
  <c r="C58" i="2"/>
  <c r="C59" i="2"/>
  <c r="B58" i="2"/>
  <c r="B59" i="2"/>
  <c r="B57" i="2"/>
  <c r="F46" i="2"/>
  <c r="F47" i="2"/>
  <c r="F48" i="2"/>
  <c r="F49" i="2"/>
  <c r="F45" i="2"/>
  <c r="E46" i="2"/>
  <c r="E47" i="2"/>
  <c r="E48" i="2"/>
  <c r="E49" i="2"/>
  <c r="E45" i="2"/>
  <c r="D46" i="2"/>
  <c r="D47" i="2"/>
  <c r="D48" i="2"/>
  <c r="D49" i="2"/>
  <c r="D45" i="2"/>
  <c r="J65" i="2" l="1"/>
  <c r="J70" i="2"/>
  <c r="H95" i="2"/>
  <c r="J95" i="2"/>
  <c r="F96" i="2"/>
  <c r="H96" i="2"/>
  <c r="J96" i="2"/>
  <c r="F95" i="2"/>
  <c r="E98" i="2"/>
  <c r="H94" i="2"/>
  <c r="J94" i="2"/>
  <c r="G45" i="2"/>
  <c r="F97" i="2"/>
  <c r="H97" i="2"/>
  <c r="J97" i="2"/>
  <c r="G98" i="2"/>
  <c r="C6" i="12"/>
  <c r="J60" i="2"/>
  <c r="I98" i="2"/>
  <c r="D5" i="12"/>
  <c r="F94" i="2"/>
  <c r="K70" i="2"/>
  <c r="K60" i="2"/>
  <c r="K65" i="2"/>
  <c r="G46" i="2"/>
  <c r="G47" i="2"/>
  <c r="G48" i="2"/>
  <c r="G49" i="2"/>
  <c r="C46" i="2"/>
  <c r="C47" i="2"/>
  <c r="C48" i="2"/>
  <c r="C49" i="2"/>
  <c r="C45" i="2"/>
  <c r="F39" i="2"/>
  <c r="F40" i="2"/>
  <c r="F41" i="2"/>
  <c r="F42" i="2"/>
  <c r="F38" i="2"/>
  <c r="E39" i="2"/>
  <c r="E40" i="2"/>
  <c r="E41" i="2"/>
  <c r="E42" i="2"/>
  <c r="E38" i="2"/>
  <c r="D39" i="2"/>
  <c r="D40" i="2"/>
  <c r="D41" i="2"/>
  <c r="D42" i="2"/>
  <c r="C39" i="2"/>
  <c r="C40" i="2"/>
  <c r="C41" i="2"/>
  <c r="C42" i="2"/>
  <c r="C38" i="2"/>
  <c r="D38" i="2"/>
  <c r="G28" i="2"/>
  <c r="H28" i="2"/>
  <c r="G29" i="2"/>
  <c r="H29" i="2"/>
  <c r="G30" i="2"/>
  <c r="H30" i="2"/>
  <c r="G31" i="2"/>
  <c r="H31" i="2"/>
  <c r="G32" i="2"/>
  <c r="H32" i="2"/>
  <c r="F29" i="2"/>
  <c r="F30" i="2"/>
  <c r="F31" i="2"/>
  <c r="F32" i="2"/>
  <c r="F28" i="2"/>
  <c r="E29" i="2"/>
  <c r="E30" i="2"/>
  <c r="E31" i="2"/>
  <c r="E32" i="2"/>
  <c r="E28" i="2"/>
  <c r="C5" i="2"/>
  <c r="C6" i="2"/>
  <c r="C7" i="2"/>
  <c r="C8" i="2"/>
  <c r="C4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E12" i="2"/>
  <c r="F12" i="2"/>
  <c r="D12" i="2"/>
  <c r="C5" i="11"/>
  <c r="D12" i="11" s="1"/>
  <c r="GK173" i="11"/>
  <c r="GK172" i="11"/>
  <c r="GK171" i="11"/>
  <c r="GK170" i="11"/>
  <c r="GK169" i="11"/>
  <c r="GK168" i="11"/>
  <c r="GK167" i="11"/>
  <c r="GK166" i="11"/>
  <c r="GK165" i="11"/>
  <c r="GK164" i="11"/>
  <c r="GK163" i="11"/>
  <c r="GK162" i="11"/>
  <c r="GK161" i="11"/>
  <c r="GK160" i="11"/>
  <c r="GK159" i="11"/>
  <c r="GK158" i="11"/>
  <c r="GK157" i="11"/>
  <c r="GK156" i="11"/>
  <c r="GK155" i="11"/>
  <c r="GK154" i="11"/>
  <c r="GK153" i="11"/>
  <c r="GK152" i="11"/>
  <c r="GK151" i="11"/>
  <c r="GK150" i="11"/>
  <c r="GK149" i="11"/>
  <c r="GK148" i="11"/>
  <c r="GK147" i="11"/>
  <c r="GK146" i="11"/>
  <c r="GK145" i="11"/>
  <c r="GK144" i="11"/>
  <c r="GK143" i="11"/>
  <c r="GK142" i="11"/>
  <c r="GK141" i="11"/>
  <c r="GK140" i="11"/>
  <c r="GK139" i="11"/>
  <c r="GK138" i="11"/>
  <c r="GK137" i="11"/>
  <c r="GK136" i="11"/>
  <c r="GK135" i="11"/>
  <c r="GK134" i="11"/>
  <c r="GK133" i="11"/>
  <c r="GK132" i="11"/>
  <c r="GK131" i="11"/>
  <c r="GK130" i="11"/>
  <c r="GK129" i="11"/>
  <c r="GK128" i="11"/>
  <c r="GK127" i="11"/>
  <c r="GK126" i="11"/>
  <c r="GK125" i="11"/>
  <c r="GK124" i="11"/>
  <c r="GK123" i="11"/>
  <c r="GK122" i="11"/>
  <c r="GK121" i="11"/>
  <c r="GK120" i="11"/>
  <c r="GK119" i="11"/>
  <c r="GK118" i="11"/>
  <c r="GK117" i="11"/>
  <c r="GK116" i="11"/>
  <c r="GK115" i="11"/>
  <c r="GK114" i="11"/>
  <c r="GK113" i="11"/>
  <c r="GK112" i="11"/>
  <c r="GK111" i="11"/>
  <c r="GK110" i="11"/>
  <c r="GK109" i="11"/>
  <c r="GK108" i="11"/>
  <c r="GK107" i="11"/>
  <c r="GK106" i="11"/>
  <c r="GK105" i="11"/>
  <c r="GK104" i="11"/>
  <c r="GK103" i="11"/>
  <c r="GK102" i="11"/>
  <c r="GK101" i="11"/>
  <c r="GK100" i="11"/>
  <c r="GK99" i="11"/>
  <c r="GK98" i="11"/>
  <c r="GK97" i="11"/>
  <c r="GK96" i="11"/>
  <c r="GK95" i="11"/>
  <c r="GK94" i="11"/>
  <c r="GK93" i="11"/>
  <c r="GK92" i="11"/>
  <c r="GK91" i="11"/>
  <c r="GK90" i="11"/>
  <c r="GK89" i="11"/>
  <c r="GK88" i="11"/>
  <c r="GK87" i="11"/>
  <c r="GK86" i="11"/>
  <c r="GK85" i="11"/>
  <c r="GK84" i="11"/>
  <c r="GK83" i="11"/>
  <c r="GK82" i="11"/>
  <c r="GK81" i="11"/>
  <c r="GK80" i="11"/>
  <c r="GK79" i="11"/>
  <c r="GK78" i="11"/>
  <c r="GK77" i="11"/>
  <c r="GK76" i="11"/>
  <c r="GK75" i="11"/>
  <c r="GK74" i="11"/>
  <c r="GK73" i="11"/>
  <c r="GK72" i="11"/>
  <c r="GK71" i="11"/>
  <c r="GK70" i="11"/>
  <c r="GK69" i="11"/>
  <c r="GK68" i="11"/>
  <c r="GK67" i="11"/>
  <c r="GK66" i="11"/>
  <c r="GK65" i="11"/>
  <c r="GK64" i="11"/>
  <c r="GK63" i="11"/>
  <c r="GK62" i="11"/>
  <c r="GK61" i="11"/>
  <c r="GK60" i="11"/>
  <c r="GK59" i="11"/>
  <c r="GK58" i="11"/>
  <c r="GK57" i="11"/>
  <c r="GK56" i="11"/>
  <c r="GK55" i="11"/>
  <c r="GK54" i="11"/>
  <c r="GK53" i="11"/>
  <c r="GK52" i="11"/>
  <c r="GK51" i="11"/>
  <c r="GK50" i="11"/>
  <c r="GK49" i="11"/>
  <c r="GK48" i="11"/>
  <c r="GK47" i="11"/>
  <c r="GK46" i="11"/>
  <c r="GK45" i="11"/>
  <c r="GK44" i="11"/>
  <c r="GK43" i="11"/>
  <c r="GK42" i="11"/>
  <c r="GK41" i="11"/>
  <c r="GK40" i="11"/>
  <c r="GK39" i="11"/>
  <c r="GK38" i="11"/>
  <c r="GK37" i="11"/>
  <c r="GK36" i="11"/>
  <c r="GK35" i="11"/>
  <c r="GK34" i="11"/>
  <c r="GK33" i="11"/>
  <c r="GK32" i="11"/>
  <c r="GK31" i="11"/>
  <c r="GJ31" i="11"/>
  <c r="GJ32" i="11" s="1"/>
  <c r="GJ33" i="11" s="1"/>
  <c r="GJ34" i="11" s="1"/>
  <c r="GJ35" i="11" s="1"/>
  <c r="GJ36" i="11" s="1"/>
  <c r="GJ37" i="11" s="1"/>
  <c r="GJ38" i="11" s="1"/>
  <c r="GJ39" i="11" s="1"/>
  <c r="GJ40" i="11" s="1"/>
  <c r="GJ41" i="11" s="1"/>
  <c r="GJ42" i="11" s="1"/>
  <c r="GJ43" i="11" s="1"/>
  <c r="GJ44" i="11" s="1"/>
  <c r="GJ45" i="11" s="1"/>
  <c r="GJ46" i="11" s="1"/>
  <c r="GJ47" i="11" s="1"/>
  <c r="GJ48" i="11" s="1"/>
  <c r="GJ49" i="11" s="1"/>
  <c r="GJ50" i="11" s="1"/>
  <c r="GJ51" i="11" s="1"/>
  <c r="GJ52" i="11" s="1"/>
  <c r="GJ53" i="11" s="1"/>
  <c r="GJ54" i="11" s="1"/>
  <c r="GJ55" i="11" s="1"/>
  <c r="GJ56" i="11" s="1"/>
  <c r="GJ57" i="11" s="1"/>
  <c r="GJ58" i="11" s="1"/>
  <c r="GJ59" i="11" s="1"/>
  <c r="GJ60" i="11" s="1"/>
  <c r="GJ61" i="11" s="1"/>
  <c r="GJ62" i="11" s="1"/>
  <c r="GJ63" i="11" s="1"/>
  <c r="GJ64" i="11" s="1"/>
  <c r="GJ65" i="11" s="1"/>
  <c r="GJ66" i="11" s="1"/>
  <c r="GJ67" i="11" s="1"/>
  <c r="GJ68" i="11" s="1"/>
  <c r="GJ69" i="11" s="1"/>
  <c r="GJ70" i="11" s="1"/>
  <c r="GJ71" i="11" s="1"/>
  <c r="GJ72" i="11" s="1"/>
  <c r="GJ73" i="11" s="1"/>
  <c r="GJ74" i="11" s="1"/>
  <c r="GJ75" i="11" s="1"/>
  <c r="GJ76" i="11" s="1"/>
  <c r="GJ77" i="11" s="1"/>
  <c r="GJ78" i="11" s="1"/>
  <c r="GJ79" i="11" s="1"/>
  <c r="GJ80" i="11" s="1"/>
  <c r="GJ81" i="11" s="1"/>
  <c r="GJ82" i="11" s="1"/>
  <c r="GJ83" i="11" s="1"/>
  <c r="GJ84" i="11" s="1"/>
  <c r="GJ85" i="11" s="1"/>
  <c r="GJ86" i="11" s="1"/>
  <c r="GJ87" i="11" s="1"/>
  <c r="GJ88" i="11" s="1"/>
  <c r="GJ89" i="11" s="1"/>
  <c r="GJ90" i="11" s="1"/>
  <c r="GJ91" i="11" s="1"/>
  <c r="GJ92" i="11" s="1"/>
  <c r="GJ93" i="11" s="1"/>
  <c r="GJ94" i="11" s="1"/>
  <c r="GJ95" i="11" s="1"/>
  <c r="GJ96" i="11" s="1"/>
  <c r="GJ97" i="11" s="1"/>
  <c r="GJ98" i="11" s="1"/>
  <c r="GJ99" i="11" s="1"/>
  <c r="GJ100" i="11" s="1"/>
  <c r="GJ101" i="11" s="1"/>
  <c r="GJ102" i="11" s="1"/>
  <c r="GJ103" i="11" s="1"/>
  <c r="GJ104" i="11" s="1"/>
  <c r="GJ105" i="11" s="1"/>
  <c r="GJ106" i="11" s="1"/>
  <c r="GJ107" i="11" s="1"/>
  <c r="GJ108" i="11" s="1"/>
  <c r="GJ109" i="11" s="1"/>
  <c r="GJ110" i="11" s="1"/>
  <c r="GJ111" i="11" s="1"/>
  <c r="GJ112" i="11" s="1"/>
  <c r="GJ113" i="11" s="1"/>
  <c r="GJ114" i="11" s="1"/>
  <c r="GJ115" i="11" s="1"/>
  <c r="GJ116" i="11" s="1"/>
  <c r="GJ117" i="11" s="1"/>
  <c r="GJ118" i="11" s="1"/>
  <c r="GJ119" i="11" s="1"/>
  <c r="GJ120" i="11" s="1"/>
  <c r="GJ121" i="11" s="1"/>
  <c r="GJ122" i="11" s="1"/>
  <c r="GJ123" i="11" s="1"/>
  <c r="GJ124" i="11" s="1"/>
  <c r="GJ125" i="11" s="1"/>
  <c r="GJ126" i="11" s="1"/>
  <c r="GJ127" i="11" s="1"/>
  <c r="GJ128" i="11" s="1"/>
  <c r="GJ129" i="11" s="1"/>
  <c r="GJ130" i="11" s="1"/>
  <c r="GJ131" i="11" s="1"/>
  <c r="GJ132" i="11" s="1"/>
  <c r="GJ133" i="11" s="1"/>
  <c r="GJ134" i="11" s="1"/>
  <c r="GJ135" i="11" s="1"/>
  <c r="GJ136" i="11" s="1"/>
  <c r="GJ137" i="11" s="1"/>
  <c r="GJ138" i="11" s="1"/>
  <c r="GJ139" i="11" s="1"/>
  <c r="GJ140" i="11" s="1"/>
  <c r="GJ141" i="11" s="1"/>
  <c r="GJ142" i="11" s="1"/>
  <c r="GJ143" i="11" s="1"/>
  <c r="GJ144" i="11" s="1"/>
  <c r="GJ145" i="11" s="1"/>
  <c r="GJ146" i="11" s="1"/>
  <c r="GJ147" i="11" s="1"/>
  <c r="GJ148" i="11" s="1"/>
  <c r="GJ149" i="11" s="1"/>
  <c r="GJ150" i="11" s="1"/>
  <c r="GJ151" i="11" s="1"/>
  <c r="GJ152" i="11" s="1"/>
  <c r="GJ153" i="11" s="1"/>
  <c r="GJ154" i="11" s="1"/>
  <c r="GJ155" i="11" s="1"/>
  <c r="GJ156" i="11" s="1"/>
  <c r="GJ157" i="11" s="1"/>
  <c r="GJ158" i="11" s="1"/>
  <c r="GJ159" i="11" s="1"/>
  <c r="GJ160" i="11" s="1"/>
  <c r="GJ161" i="11" s="1"/>
  <c r="GJ162" i="11" s="1"/>
  <c r="GJ163" i="11" s="1"/>
  <c r="GJ164" i="11" s="1"/>
  <c r="GJ165" i="11" s="1"/>
  <c r="GJ166" i="11" s="1"/>
  <c r="GJ167" i="11" s="1"/>
  <c r="GJ168" i="11" s="1"/>
  <c r="GJ169" i="11" s="1"/>
  <c r="GJ170" i="11" s="1"/>
  <c r="GJ171" i="11" s="1"/>
  <c r="GJ172" i="11" s="1"/>
  <c r="GJ173" i="11" s="1"/>
  <c r="FZ31" i="11"/>
  <c r="FZ32" i="11" s="1"/>
  <c r="FZ33" i="11" s="1"/>
  <c r="FZ34" i="11" s="1"/>
  <c r="FZ35" i="11" s="1"/>
  <c r="FZ36" i="11" s="1"/>
  <c r="FZ37" i="11" s="1"/>
  <c r="FZ38" i="11" s="1"/>
  <c r="FZ39" i="11" s="1"/>
  <c r="FZ40" i="11" s="1"/>
  <c r="FZ41" i="11" s="1"/>
  <c r="FZ42" i="11" s="1"/>
  <c r="FZ43" i="11" s="1"/>
  <c r="FZ44" i="11" s="1"/>
  <c r="FZ45" i="11" s="1"/>
  <c r="FZ46" i="11" s="1"/>
  <c r="FZ47" i="11" s="1"/>
  <c r="FZ48" i="11" s="1"/>
  <c r="FZ49" i="11" s="1"/>
  <c r="FZ50" i="11" s="1"/>
  <c r="FZ51" i="11" s="1"/>
  <c r="FZ52" i="11" s="1"/>
  <c r="FZ53" i="11" s="1"/>
  <c r="FZ54" i="11" s="1"/>
  <c r="FZ55" i="11" s="1"/>
  <c r="FZ56" i="11" s="1"/>
  <c r="FZ57" i="11" s="1"/>
  <c r="FZ58" i="11" s="1"/>
  <c r="FZ59" i="11" s="1"/>
  <c r="FZ60" i="11" s="1"/>
  <c r="FZ61" i="11" s="1"/>
  <c r="FZ62" i="11" s="1"/>
  <c r="FZ63" i="11" s="1"/>
  <c r="FZ64" i="11" s="1"/>
  <c r="FZ65" i="11" s="1"/>
  <c r="FZ66" i="11" s="1"/>
  <c r="FZ67" i="11" s="1"/>
  <c r="FZ68" i="11" s="1"/>
  <c r="FZ69" i="11" s="1"/>
  <c r="FZ70" i="11" s="1"/>
  <c r="FZ71" i="11" s="1"/>
  <c r="FZ72" i="11" s="1"/>
  <c r="FZ73" i="11" s="1"/>
  <c r="FZ74" i="11" s="1"/>
  <c r="FZ75" i="11" s="1"/>
  <c r="FZ76" i="11" s="1"/>
  <c r="FZ77" i="11" s="1"/>
  <c r="FZ78" i="11" s="1"/>
  <c r="FZ79" i="11" s="1"/>
  <c r="FZ80" i="11" s="1"/>
  <c r="FZ81" i="11" s="1"/>
  <c r="FZ82" i="11" s="1"/>
  <c r="FZ83" i="11" s="1"/>
  <c r="FZ84" i="11" s="1"/>
  <c r="FZ85" i="11" s="1"/>
  <c r="FZ86" i="11" s="1"/>
  <c r="FZ87" i="11" s="1"/>
  <c r="FZ88" i="11" s="1"/>
  <c r="FZ89" i="11" s="1"/>
  <c r="FZ90" i="11" s="1"/>
  <c r="FZ91" i="11" s="1"/>
  <c r="FZ92" i="11" s="1"/>
  <c r="FZ93" i="11" s="1"/>
  <c r="FZ94" i="11" s="1"/>
  <c r="FZ95" i="11" s="1"/>
  <c r="FZ96" i="11" s="1"/>
  <c r="FZ97" i="11" s="1"/>
  <c r="FZ98" i="11" s="1"/>
  <c r="FZ99" i="11" s="1"/>
  <c r="FZ100" i="11" s="1"/>
  <c r="FZ101" i="11" s="1"/>
  <c r="FZ102" i="11" s="1"/>
  <c r="FZ103" i="11" s="1"/>
  <c r="FZ104" i="11" s="1"/>
  <c r="FZ105" i="11" s="1"/>
  <c r="FZ106" i="11" s="1"/>
  <c r="FZ107" i="11" s="1"/>
  <c r="FZ108" i="11" s="1"/>
  <c r="FZ109" i="11" s="1"/>
  <c r="FZ110" i="11" s="1"/>
  <c r="FZ111" i="11" s="1"/>
  <c r="FZ112" i="11" s="1"/>
  <c r="FZ113" i="11" s="1"/>
  <c r="FZ114" i="11" s="1"/>
  <c r="FZ115" i="11" s="1"/>
  <c r="FZ116" i="11" s="1"/>
  <c r="FZ117" i="11" s="1"/>
  <c r="FZ118" i="11" s="1"/>
  <c r="FZ119" i="11" s="1"/>
  <c r="FZ120" i="11" s="1"/>
  <c r="FZ121" i="11" s="1"/>
  <c r="GK29" i="11"/>
  <c r="GK28" i="11"/>
  <c r="GK27" i="11"/>
  <c r="GK26" i="11"/>
  <c r="GK24" i="11"/>
  <c r="GK23" i="11"/>
  <c r="GK22" i="11"/>
  <c r="GK21" i="11"/>
  <c r="GK20" i="11"/>
  <c r="GK19" i="11"/>
  <c r="GK17" i="11"/>
  <c r="GK16" i="11"/>
  <c r="E16" i="11"/>
  <c r="F16" i="11" s="1"/>
  <c r="GK15" i="11"/>
  <c r="GK14" i="11"/>
  <c r="GK13" i="11"/>
  <c r="GK12" i="11"/>
  <c r="C12" i="11"/>
  <c r="C14" i="11" s="1"/>
  <c r="GK11" i="11"/>
  <c r="GK10" i="11"/>
  <c r="GK9" i="11"/>
  <c r="GK8" i="11"/>
  <c r="GK7" i="11"/>
  <c r="GK6" i="11"/>
  <c r="GK5" i="11"/>
  <c r="GK4" i="11"/>
  <c r="GK3" i="11"/>
  <c r="GJ3" i="11"/>
  <c r="GJ4" i="11" s="1"/>
  <c r="GD3" i="11"/>
  <c r="FZ3" i="11"/>
  <c r="FZ4" i="11" s="1"/>
  <c r="FZ5" i="11" s="1"/>
  <c r="FZ6" i="11" s="1"/>
  <c r="FZ7" i="11" s="1"/>
  <c r="FZ8" i="11" s="1"/>
  <c r="FZ9" i="11" s="1"/>
  <c r="FZ10" i="11" s="1"/>
  <c r="FZ11" i="11" s="1"/>
  <c r="FZ12" i="11" s="1"/>
  <c r="FZ13" i="11" s="1"/>
  <c r="FZ14" i="11" s="1"/>
  <c r="FZ15" i="11" s="1"/>
  <c r="FZ16" i="11" s="1"/>
  <c r="FZ17" i="11" s="1"/>
  <c r="FZ19" i="11" s="1"/>
  <c r="FZ20" i="11" s="1"/>
  <c r="FZ21" i="11" s="1"/>
  <c r="FZ22" i="11" s="1"/>
  <c r="FZ23" i="11" s="1"/>
  <c r="FZ24" i="11" s="1"/>
  <c r="FZ26" i="11" s="1"/>
  <c r="FZ27" i="11" s="1"/>
  <c r="FZ28" i="11" s="1"/>
  <c r="FZ29" i="11" s="1"/>
  <c r="GK2" i="11"/>
  <c r="GD2" i="11"/>
  <c r="J98" i="2" l="1"/>
  <c r="H98" i="2"/>
  <c r="J75" i="2"/>
  <c r="D6" i="11"/>
  <c r="G40" i="2"/>
  <c r="F98" i="2"/>
  <c r="C13" i="12"/>
  <c r="D8" i="13" s="1"/>
  <c r="D19" i="11"/>
  <c r="G38" i="2"/>
  <c r="K75" i="2"/>
  <c r="G42" i="2"/>
  <c r="G33" i="2"/>
  <c r="F33" i="2"/>
  <c r="G39" i="2"/>
  <c r="H33" i="2"/>
  <c r="G41" i="2"/>
  <c r="GJ5" i="11"/>
  <c r="GJ6" i="11" s="1"/>
  <c r="GJ7" i="11" s="1"/>
  <c r="GJ8" i="11" s="1"/>
  <c r="GJ9" i="11" s="1"/>
  <c r="GJ10" i="11" s="1"/>
  <c r="GJ11" i="11" s="1"/>
  <c r="GJ12" i="11" s="1"/>
  <c r="GJ13" i="11" s="1"/>
  <c r="GJ14" i="11" s="1"/>
  <c r="GJ15" i="11" s="1"/>
  <c r="GJ16" i="11" s="1"/>
  <c r="GJ17" i="11" s="1"/>
  <c r="GJ19" i="11" s="1"/>
  <c r="GJ20" i="11" s="1"/>
  <c r="GJ21" i="11" s="1"/>
  <c r="GJ22" i="11" s="1"/>
  <c r="GJ23" i="11" s="1"/>
  <c r="GJ24" i="11" s="1"/>
  <c r="GJ26" i="11" s="1"/>
  <c r="GJ27" i="11" s="1"/>
  <c r="GJ28" i="11" s="1"/>
  <c r="GJ29" i="11" s="1"/>
  <c r="G16" i="11"/>
  <c r="C40" i="9"/>
  <c r="D4" i="8"/>
  <c r="E4" i="8"/>
  <c r="C4" i="8"/>
  <c r="D40" i="9" l="1"/>
  <c r="E40" i="9" s="1"/>
  <c r="C18" i="12"/>
  <c r="C25" i="12" s="1"/>
  <c r="C17" i="12"/>
  <c r="C24" i="12" s="1"/>
  <c r="C16" i="12"/>
  <c r="C23" i="12" s="1"/>
  <c r="H16" i="11"/>
  <c r="D15" i="11"/>
  <c r="F43" i="3"/>
  <c r="F44" i="3"/>
  <c r="F45" i="3"/>
  <c r="E43" i="3"/>
  <c r="E44" i="3"/>
  <c r="E45" i="3"/>
  <c r="D43" i="3"/>
  <c r="D44" i="3"/>
  <c r="D45" i="3"/>
  <c r="F25" i="10"/>
  <c r="C3" i="6"/>
  <c r="K93" i="3"/>
  <c r="R93" i="3" s="1"/>
  <c r="L93" i="3"/>
  <c r="S93" i="3" s="1"/>
  <c r="M93" i="3"/>
  <c r="T93" i="3" s="1"/>
  <c r="K94" i="3"/>
  <c r="R94" i="3" s="1"/>
  <c r="L94" i="3"/>
  <c r="S94" i="3" s="1"/>
  <c r="M94" i="3"/>
  <c r="T94" i="3" s="1"/>
  <c r="K95" i="3"/>
  <c r="R95" i="3" s="1"/>
  <c r="L95" i="3"/>
  <c r="S95" i="3" s="1"/>
  <c r="M95" i="3"/>
  <c r="T95" i="3" s="1"/>
  <c r="K96" i="3"/>
  <c r="R96" i="3" s="1"/>
  <c r="L96" i="3"/>
  <c r="S96" i="3" s="1"/>
  <c r="M96" i="3"/>
  <c r="T96" i="3" s="1"/>
  <c r="L92" i="3"/>
  <c r="S92" i="3" s="1"/>
  <c r="M92" i="3"/>
  <c r="T92" i="3" s="1"/>
  <c r="K92" i="3"/>
  <c r="R92" i="3" s="1"/>
  <c r="D93" i="3"/>
  <c r="B10" i="7" s="1"/>
  <c r="E93" i="3"/>
  <c r="F93" i="3"/>
  <c r="D10" i="7" s="1"/>
  <c r="D94" i="3"/>
  <c r="E94" i="3"/>
  <c r="F94" i="3"/>
  <c r="D95" i="3"/>
  <c r="E95" i="3"/>
  <c r="F95" i="3"/>
  <c r="D96" i="3"/>
  <c r="E96" i="3"/>
  <c r="F96" i="3"/>
  <c r="E92" i="3"/>
  <c r="F92" i="3"/>
  <c r="D92" i="3"/>
  <c r="D83" i="3"/>
  <c r="E83" i="3"/>
  <c r="F83" i="3"/>
  <c r="M83" i="3" s="1"/>
  <c r="T83" i="3" s="1"/>
  <c r="D84" i="3"/>
  <c r="K84" i="3" s="1"/>
  <c r="R84" i="3" s="1"/>
  <c r="E84" i="3"/>
  <c r="F84" i="3"/>
  <c r="D85" i="3"/>
  <c r="K85" i="3" s="1"/>
  <c r="R85" i="3" s="1"/>
  <c r="E85" i="3"/>
  <c r="L85" i="3" s="1"/>
  <c r="S85" i="3" s="1"/>
  <c r="F85" i="3"/>
  <c r="M85" i="3" s="1"/>
  <c r="T85" i="3" s="1"/>
  <c r="D86" i="3"/>
  <c r="E86" i="3"/>
  <c r="L86" i="3" s="1"/>
  <c r="S86" i="3" s="1"/>
  <c r="F86" i="3"/>
  <c r="M86" i="3" s="1"/>
  <c r="T86" i="3" s="1"/>
  <c r="D87" i="3"/>
  <c r="K87" i="3" s="1"/>
  <c r="R87" i="3" s="1"/>
  <c r="E87" i="3"/>
  <c r="F87" i="3"/>
  <c r="M87" i="3" s="1"/>
  <c r="T87" i="3" s="1"/>
  <c r="D88" i="3"/>
  <c r="K88" i="3" s="1"/>
  <c r="R88" i="3" s="1"/>
  <c r="E88" i="3"/>
  <c r="L88" i="3" s="1"/>
  <c r="S88" i="3" s="1"/>
  <c r="F88" i="3"/>
  <c r="M88" i="3" s="1"/>
  <c r="T88" i="3" s="1"/>
  <c r="D89" i="3"/>
  <c r="K89" i="3" s="1"/>
  <c r="R89" i="3" s="1"/>
  <c r="E89" i="3"/>
  <c r="L89" i="3" s="1"/>
  <c r="S89" i="3" s="1"/>
  <c r="F89" i="3"/>
  <c r="M89" i="3" s="1"/>
  <c r="T89" i="3" s="1"/>
  <c r="D90" i="3"/>
  <c r="E90" i="3"/>
  <c r="L90" i="3" s="1"/>
  <c r="S90" i="3" s="1"/>
  <c r="F90" i="3"/>
  <c r="M90" i="3" s="1"/>
  <c r="T90" i="3" s="1"/>
  <c r="D91" i="3"/>
  <c r="E91" i="3"/>
  <c r="F91" i="3"/>
  <c r="M91" i="3" s="1"/>
  <c r="T91" i="3" s="1"/>
  <c r="E82" i="3"/>
  <c r="L82" i="3" s="1"/>
  <c r="F82" i="3"/>
  <c r="M82" i="3" s="1"/>
  <c r="D82" i="3"/>
  <c r="K82" i="3" s="1"/>
  <c r="R82" i="3" s="1"/>
  <c r="C93" i="3"/>
  <c r="C114" i="3" s="1"/>
  <c r="C94" i="3"/>
  <c r="Q94" i="3" s="1"/>
  <c r="C95" i="3"/>
  <c r="C116" i="3" s="1"/>
  <c r="C96" i="3"/>
  <c r="Q96" i="3" s="1"/>
  <c r="C92" i="3"/>
  <c r="C113" i="3" s="1"/>
  <c r="C83" i="3"/>
  <c r="Q83" i="3" s="1"/>
  <c r="C84" i="3"/>
  <c r="C105" i="3" s="1"/>
  <c r="C85" i="3"/>
  <c r="C106" i="3" s="1"/>
  <c r="C86" i="3"/>
  <c r="J86" i="3" s="1"/>
  <c r="J107" i="3" s="1"/>
  <c r="C87" i="3"/>
  <c r="Q87" i="3" s="1"/>
  <c r="C88" i="3"/>
  <c r="C109" i="3" s="1"/>
  <c r="C89" i="3"/>
  <c r="Q89" i="3" s="1"/>
  <c r="C90" i="3"/>
  <c r="J90" i="3" s="1"/>
  <c r="J111" i="3" s="1"/>
  <c r="C91" i="3"/>
  <c r="C82" i="3"/>
  <c r="Q82" i="3" s="1"/>
  <c r="E70" i="3"/>
  <c r="L70" i="3" s="1"/>
  <c r="F70" i="3"/>
  <c r="M70" i="3" s="1"/>
  <c r="E71" i="3"/>
  <c r="L71" i="3" s="1"/>
  <c r="F71" i="3"/>
  <c r="E72" i="3"/>
  <c r="F72" i="3"/>
  <c r="M72" i="3" s="1"/>
  <c r="E73" i="3"/>
  <c r="L73" i="3" s="1"/>
  <c r="F73" i="3"/>
  <c r="M73" i="3" s="1"/>
  <c r="D71" i="3"/>
  <c r="K71" i="3" s="1"/>
  <c r="D72" i="3"/>
  <c r="K72" i="3" s="1"/>
  <c r="D73" i="3"/>
  <c r="K73" i="3" s="1"/>
  <c r="D70" i="3"/>
  <c r="K70" i="3" s="1"/>
  <c r="C71" i="3"/>
  <c r="J71" i="3" s="1"/>
  <c r="C72" i="3"/>
  <c r="J72" i="3" s="1"/>
  <c r="C73" i="3"/>
  <c r="J73" i="3" s="1"/>
  <c r="C70" i="3"/>
  <c r="J70" i="3" s="1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D24" i="5"/>
  <c r="D36" i="5" s="1"/>
  <c r="D23" i="5"/>
  <c r="D35" i="5" s="1"/>
  <c r="D22" i="5"/>
  <c r="D34" i="5" s="1"/>
  <c r="E34" i="5" s="1"/>
  <c r="D21" i="5"/>
  <c r="D33" i="5" s="1"/>
  <c r="D20" i="5"/>
  <c r="D32" i="5" s="1"/>
  <c r="D19" i="5"/>
  <c r="D31" i="5" s="1"/>
  <c r="D18" i="5"/>
  <c r="D30" i="5" s="1"/>
  <c r="D17" i="5"/>
  <c r="D29" i="5" s="1"/>
  <c r="D16" i="5"/>
  <c r="D28" i="5" s="1"/>
  <c r="D11" i="5"/>
  <c r="K11" i="5" s="1"/>
  <c r="D12" i="5"/>
  <c r="D10" i="5"/>
  <c r="K10" i="5" s="1"/>
  <c r="D8" i="5"/>
  <c r="K8" i="5" s="1"/>
  <c r="K20" i="5" s="1"/>
  <c r="D9" i="5"/>
  <c r="K9" i="5" s="1"/>
  <c r="D7" i="5"/>
  <c r="D5" i="5"/>
  <c r="K5" i="5" s="1"/>
  <c r="D6" i="5"/>
  <c r="K6" i="5" s="1"/>
  <c r="D4" i="5"/>
  <c r="K4" i="5" s="1"/>
  <c r="C11" i="5"/>
  <c r="J11" i="5" s="1"/>
  <c r="J23" i="5" s="1"/>
  <c r="C12" i="5"/>
  <c r="C24" i="5" s="1"/>
  <c r="C36" i="5" s="1"/>
  <c r="C10" i="5"/>
  <c r="J10" i="5" s="1"/>
  <c r="J22" i="5" s="1"/>
  <c r="C8" i="5"/>
  <c r="C20" i="5" s="1"/>
  <c r="C32" i="5" s="1"/>
  <c r="C9" i="5"/>
  <c r="J9" i="5" s="1"/>
  <c r="J21" i="5" s="1"/>
  <c r="C7" i="5"/>
  <c r="J7" i="5" s="1"/>
  <c r="J19" i="5" s="1"/>
  <c r="C5" i="5"/>
  <c r="J5" i="5" s="1"/>
  <c r="J17" i="5" s="1"/>
  <c r="C6" i="5"/>
  <c r="J6" i="5" s="1"/>
  <c r="J18" i="5" s="1"/>
  <c r="C4" i="5"/>
  <c r="J4" i="5" s="1"/>
  <c r="J16" i="5" s="1"/>
  <c r="F5" i="2"/>
  <c r="F6" i="2"/>
  <c r="F7" i="2"/>
  <c r="F8" i="2"/>
  <c r="F4" i="2"/>
  <c r="E5" i="2"/>
  <c r="E6" i="2"/>
  <c r="E7" i="2"/>
  <c r="E8" i="2"/>
  <c r="E4" i="2"/>
  <c r="C19" i="12" l="1"/>
  <c r="I16" i="11"/>
  <c r="F117" i="3"/>
  <c r="D115" i="3"/>
  <c r="K115" i="3" s="1"/>
  <c r="E30" i="5"/>
  <c r="F30" i="5" s="1"/>
  <c r="C18" i="9"/>
  <c r="E16" i="9"/>
  <c r="D16" i="9"/>
  <c r="C16" i="9"/>
  <c r="K7" i="5"/>
  <c r="K19" i="5" s="1"/>
  <c r="J94" i="3"/>
  <c r="J115" i="3" s="1"/>
  <c r="C115" i="3"/>
  <c r="Q91" i="3"/>
  <c r="C112" i="3"/>
  <c r="K83" i="3"/>
  <c r="R83" i="3" s="1"/>
  <c r="E117" i="3"/>
  <c r="E114" i="3"/>
  <c r="E74" i="3"/>
  <c r="D117" i="3"/>
  <c r="K117" i="3" s="1"/>
  <c r="F115" i="3"/>
  <c r="D114" i="3"/>
  <c r="C10" i="7"/>
  <c r="J83" i="3"/>
  <c r="J104" i="3" s="1"/>
  <c r="F110" i="3"/>
  <c r="F106" i="3"/>
  <c r="D116" i="3"/>
  <c r="E31" i="5"/>
  <c r="F31" i="5" s="1"/>
  <c r="F113" i="3"/>
  <c r="J82" i="3"/>
  <c r="J103" i="3" s="1"/>
  <c r="C103" i="3"/>
  <c r="L91" i="3"/>
  <c r="S91" i="3" s="1"/>
  <c r="F109" i="3"/>
  <c r="K86" i="3"/>
  <c r="R86" i="3" s="1"/>
  <c r="E113" i="3"/>
  <c r="F116" i="3"/>
  <c r="E115" i="3"/>
  <c r="L115" i="3" s="1"/>
  <c r="L83" i="3"/>
  <c r="S83" i="3" s="1"/>
  <c r="E116" i="3"/>
  <c r="F114" i="3"/>
  <c r="K12" i="5"/>
  <c r="K24" i="5" s="1"/>
  <c r="J91" i="3"/>
  <c r="J112" i="3" s="1"/>
  <c r="K91" i="3"/>
  <c r="C108" i="3"/>
  <c r="E109" i="3"/>
  <c r="K22" i="5"/>
  <c r="D113" i="3"/>
  <c r="J87" i="3"/>
  <c r="J108" i="3" s="1"/>
  <c r="C104" i="3"/>
  <c r="D108" i="3"/>
  <c r="K108" i="3" s="1"/>
  <c r="Q90" i="3"/>
  <c r="Q86" i="3"/>
  <c r="K74" i="3"/>
  <c r="Q93" i="3"/>
  <c r="Q85" i="3"/>
  <c r="C111" i="3"/>
  <c r="C107" i="3"/>
  <c r="F111" i="3"/>
  <c r="E110" i="3"/>
  <c r="F107" i="3"/>
  <c r="E106" i="3"/>
  <c r="D105" i="3"/>
  <c r="K105" i="3" s="1"/>
  <c r="F74" i="3"/>
  <c r="J96" i="3"/>
  <c r="J117" i="3" s="1"/>
  <c r="J93" i="3"/>
  <c r="J114" i="3" s="1"/>
  <c r="J89" i="3"/>
  <c r="J110" i="3" s="1"/>
  <c r="J85" i="3"/>
  <c r="J106" i="3" s="1"/>
  <c r="L87" i="3"/>
  <c r="S87" i="3" s="1"/>
  <c r="Q95" i="3"/>
  <c r="Q92" i="3"/>
  <c r="Q88" i="3"/>
  <c r="Q84" i="3"/>
  <c r="C117" i="3"/>
  <c r="C110" i="3"/>
  <c r="F112" i="3"/>
  <c r="E111" i="3"/>
  <c r="D110" i="3"/>
  <c r="F108" i="3"/>
  <c r="E107" i="3"/>
  <c r="D106" i="3"/>
  <c r="K106" i="3" s="1"/>
  <c r="F104" i="3"/>
  <c r="D103" i="3"/>
  <c r="K103" i="3" s="1"/>
  <c r="D109" i="3"/>
  <c r="K109" i="3" s="1"/>
  <c r="J95" i="3"/>
  <c r="J116" i="3" s="1"/>
  <c r="J92" i="3"/>
  <c r="J113" i="3" s="1"/>
  <c r="J88" i="3"/>
  <c r="J109" i="3" s="1"/>
  <c r="J84" i="3"/>
  <c r="J105" i="3" s="1"/>
  <c r="K90" i="3"/>
  <c r="R90" i="3" s="1"/>
  <c r="M84" i="3"/>
  <c r="T82" i="3"/>
  <c r="F103" i="3"/>
  <c r="S82" i="3"/>
  <c r="E103" i="3"/>
  <c r="E97" i="3"/>
  <c r="F97" i="3"/>
  <c r="L84" i="3"/>
  <c r="D97" i="3"/>
  <c r="C22" i="5"/>
  <c r="C34" i="5" s="1"/>
  <c r="M71" i="3"/>
  <c r="M74" i="3" s="1"/>
  <c r="D37" i="5"/>
  <c r="E32" i="5"/>
  <c r="F32" i="5" s="1"/>
  <c r="E36" i="5"/>
  <c r="F36" i="5" s="1"/>
  <c r="E35" i="5"/>
  <c r="F35" i="5" s="1"/>
  <c r="K18" i="5"/>
  <c r="L72" i="3"/>
  <c r="L74" i="3" s="1"/>
  <c r="K23" i="5"/>
  <c r="K16" i="5"/>
  <c r="K21" i="5"/>
  <c r="K17" i="5"/>
  <c r="D74" i="3"/>
  <c r="E33" i="5"/>
  <c r="F33" i="5" s="1"/>
  <c r="F34" i="5"/>
  <c r="J8" i="5"/>
  <c r="J20" i="5" s="1"/>
  <c r="C23" i="5"/>
  <c r="C35" i="5" s="1"/>
  <c r="E29" i="5"/>
  <c r="F29" i="5" s="1"/>
  <c r="C18" i="5"/>
  <c r="C30" i="5" s="1"/>
  <c r="J12" i="5"/>
  <c r="J24" i="5" s="1"/>
  <c r="C19" i="5"/>
  <c r="C31" i="5" s="1"/>
  <c r="C16" i="5"/>
  <c r="C28" i="5" s="1"/>
  <c r="C21" i="5"/>
  <c r="C33" i="5" s="1"/>
  <c r="C17" i="5"/>
  <c r="C29" i="5" s="1"/>
  <c r="F25" i="5"/>
  <c r="D12" i="7" s="1"/>
  <c r="E28" i="5"/>
  <c r="E25" i="5"/>
  <c r="C12" i="7" s="1"/>
  <c r="D25" i="5"/>
  <c r="B12" i="7" s="1"/>
  <c r="D13" i="5"/>
  <c r="D20" i="3"/>
  <c r="E20" i="3"/>
  <c r="F20" i="3"/>
  <c r="D21" i="3"/>
  <c r="E21" i="3"/>
  <c r="F21" i="3"/>
  <c r="D22" i="3"/>
  <c r="E22" i="3"/>
  <c r="F22" i="3"/>
  <c r="D23" i="3"/>
  <c r="E23" i="3"/>
  <c r="F23" i="3"/>
  <c r="E19" i="3"/>
  <c r="F19" i="3"/>
  <c r="D19" i="3"/>
  <c r="D15" i="3"/>
  <c r="K15" i="3" s="1"/>
  <c r="E15" i="3"/>
  <c r="L15" i="3" s="1"/>
  <c r="F15" i="3"/>
  <c r="D16" i="3"/>
  <c r="K16" i="3" s="1"/>
  <c r="E16" i="3"/>
  <c r="F16" i="3"/>
  <c r="M16" i="3" s="1"/>
  <c r="D17" i="3"/>
  <c r="K17" i="3" s="1"/>
  <c r="E17" i="3"/>
  <c r="F17" i="3"/>
  <c r="D18" i="3"/>
  <c r="K18" i="3" s="1"/>
  <c r="E18" i="3"/>
  <c r="L18" i="3" s="1"/>
  <c r="F18" i="3"/>
  <c r="E14" i="3"/>
  <c r="F14" i="3"/>
  <c r="D14" i="3"/>
  <c r="K14" i="3" s="1"/>
  <c r="C20" i="3"/>
  <c r="Q20" i="3" s="1"/>
  <c r="C21" i="3"/>
  <c r="Q21" i="3" s="1"/>
  <c r="C22" i="3"/>
  <c r="Q22" i="3" s="1"/>
  <c r="C23" i="3"/>
  <c r="J23" i="3" s="1"/>
  <c r="C19" i="3"/>
  <c r="J19" i="3" s="1"/>
  <c r="C15" i="3"/>
  <c r="Q15" i="3" s="1"/>
  <c r="C16" i="3"/>
  <c r="Q16" i="3" s="1"/>
  <c r="C17" i="3"/>
  <c r="Q17" i="3" s="1"/>
  <c r="C18" i="3"/>
  <c r="Q18" i="3" s="1"/>
  <c r="C14" i="3"/>
  <c r="J14" i="3" s="1"/>
  <c r="D5" i="3"/>
  <c r="I29" i="2" s="1"/>
  <c r="E5" i="3"/>
  <c r="J29" i="2" s="1"/>
  <c r="F5" i="3"/>
  <c r="K29" i="2" s="1"/>
  <c r="D6" i="3"/>
  <c r="E6" i="3"/>
  <c r="J30" i="2" s="1"/>
  <c r="F6" i="3"/>
  <c r="K30" i="2" s="1"/>
  <c r="D7" i="3"/>
  <c r="E7" i="3"/>
  <c r="J31" i="2" s="1"/>
  <c r="F7" i="3"/>
  <c r="K31" i="2" s="1"/>
  <c r="D8" i="3"/>
  <c r="I32" i="2" s="1"/>
  <c r="E8" i="3"/>
  <c r="J32" i="2" s="1"/>
  <c r="F8" i="3"/>
  <c r="K32" i="2" s="1"/>
  <c r="F4" i="3"/>
  <c r="K28" i="2" s="1"/>
  <c r="E4" i="3"/>
  <c r="J28" i="2" s="1"/>
  <c r="D4" i="3"/>
  <c r="I28" i="2" s="1"/>
  <c r="C5" i="3"/>
  <c r="C6" i="3"/>
  <c r="C7" i="3"/>
  <c r="C8" i="3"/>
  <c r="C4" i="3"/>
  <c r="E3" i="3"/>
  <c r="G6" i="10" s="1"/>
  <c r="F3" i="3"/>
  <c r="H6" i="10" s="1"/>
  <c r="D3" i="3"/>
  <c r="F6" i="10" s="1"/>
  <c r="D28" i="1"/>
  <c r="D29" i="1"/>
  <c r="D30" i="1"/>
  <c r="D31" i="1"/>
  <c r="D27" i="1"/>
  <c r="C28" i="1"/>
  <c r="C29" i="2" s="1"/>
  <c r="C29" i="1"/>
  <c r="C30" i="2" s="1"/>
  <c r="C30" i="1"/>
  <c r="C31" i="2" s="1"/>
  <c r="C31" i="1"/>
  <c r="C32" i="2" s="1"/>
  <c r="C27" i="1"/>
  <c r="C28" i="2" s="1"/>
  <c r="C29" i="12" l="1"/>
  <c r="C11" i="1" s="1"/>
  <c r="C7" i="11" s="1"/>
  <c r="C30" i="12"/>
  <c r="D5" i="2"/>
  <c r="D29" i="2"/>
  <c r="D7" i="2"/>
  <c r="D31" i="2"/>
  <c r="D4" i="2"/>
  <c r="D28" i="2"/>
  <c r="D8" i="2"/>
  <c r="D32" i="2"/>
  <c r="D6" i="2"/>
  <c r="D30" i="2"/>
  <c r="K33" i="2"/>
  <c r="K31" i="3"/>
  <c r="R31" i="3" s="1"/>
  <c r="I30" i="2"/>
  <c r="K32" i="3"/>
  <c r="I31" i="2"/>
  <c r="J33" i="2"/>
  <c r="J16" i="11"/>
  <c r="M117" i="3"/>
  <c r="D76" i="3"/>
  <c r="K76" i="3" s="1"/>
  <c r="E76" i="3"/>
  <c r="C11" i="7" s="1"/>
  <c r="G11" i="10" s="1"/>
  <c r="F76" i="3"/>
  <c r="D11" i="7" s="1"/>
  <c r="H11" i="10" s="1"/>
  <c r="M111" i="3"/>
  <c r="M114" i="3"/>
  <c r="M110" i="3"/>
  <c r="L103" i="3"/>
  <c r="L106" i="3"/>
  <c r="L109" i="3"/>
  <c r="M107" i="3"/>
  <c r="M106" i="3"/>
  <c r="M103" i="3"/>
  <c r="M109" i="3"/>
  <c r="M113" i="3"/>
  <c r="M115" i="3"/>
  <c r="M116" i="3"/>
  <c r="L110" i="3"/>
  <c r="L117" i="3"/>
  <c r="D104" i="3"/>
  <c r="K104" i="3" s="1"/>
  <c r="T84" i="3"/>
  <c r="T97" i="3" s="1"/>
  <c r="E112" i="3"/>
  <c r="M112" i="3" s="1"/>
  <c r="K116" i="3"/>
  <c r="L116" i="3"/>
  <c r="K114" i="3"/>
  <c r="L114" i="3"/>
  <c r="K113" i="3"/>
  <c r="L113" i="3"/>
  <c r="C19" i="9"/>
  <c r="C17" i="9"/>
  <c r="D11" i="13" s="1"/>
  <c r="L7" i="3"/>
  <c r="L32" i="3"/>
  <c r="K4" i="3"/>
  <c r="K29" i="3"/>
  <c r="R29" i="3" s="1"/>
  <c r="L33" i="3"/>
  <c r="S33" i="3" s="1"/>
  <c r="M30" i="3"/>
  <c r="F30" i="3" s="1"/>
  <c r="M8" i="3"/>
  <c r="M33" i="3"/>
  <c r="L4" i="3"/>
  <c r="L29" i="3"/>
  <c r="S29" i="3" s="1"/>
  <c r="K8" i="3"/>
  <c r="K33" i="3"/>
  <c r="R33" i="3" s="1"/>
  <c r="M6" i="3"/>
  <c r="M31" i="3"/>
  <c r="L30" i="3"/>
  <c r="S30" i="3" s="1"/>
  <c r="M4" i="3"/>
  <c r="M29" i="3"/>
  <c r="M32" i="3"/>
  <c r="T32" i="3" s="1"/>
  <c r="L31" i="3"/>
  <c r="S31" i="3" s="1"/>
  <c r="K5" i="3"/>
  <c r="K30" i="3"/>
  <c r="R30" i="3" s="1"/>
  <c r="F28" i="5"/>
  <c r="E18" i="9" s="1"/>
  <c r="D18" i="9"/>
  <c r="D17" i="9"/>
  <c r="G10" i="10" s="1"/>
  <c r="E17" i="9"/>
  <c r="H10" i="10" s="1"/>
  <c r="L8" i="3"/>
  <c r="D32" i="3"/>
  <c r="D57" i="3" s="1"/>
  <c r="K7" i="3"/>
  <c r="M5" i="3"/>
  <c r="C32" i="3"/>
  <c r="J32" i="3" s="1"/>
  <c r="J7" i="3"/>
  <c r="L5" i="3"/>
  <c r="L3" i="3"/>
  <c r="C1" i="7"/>
  <c r="D2" i="9"/>
  <c r="C31" i="3"/>
  <c r="J31" i="3" s="1"/>
  <c r="J6" i="3"/>
  <c r="M7" i="3"/>
  <c r="L6" i="3"/>
  <c r="K102" i="3"/>
  <c r="C2" i="9"/>
  <c r="K3" i="3"/>
  <c r="B1" i="7"/>
  <c r="C58" i="3"/>
  <c r="J8" i="3"/>
  <c r="M3" i="3"/>
  <c r="D1" i="7"/>
  <c r="E2" i="9"/>
  <c r="C29" i="3"/>
  <c r="Q29" i="3" s="1"/>
  <c r="J4" i="3"/>
  <c r="C30" i="3"/>
  <c r="Q30" i="3" s="1"/>
  <c r="J5" i="3"/>
  <c r="K6" i="3"/>
  <c r="K25" i="5"/>
  <c r="K13" i="5"/>
  <c r="D9" i="13" s="1"/>
  <c r="K110" i="3"/>
  <c r="E102" i="3"/>
  <c r="L102" i="3"/>
  <c r="F105" i="3"/>
  <c r="F118" i="3" s="1"/>
  <c r="E104" i="3"/>
  <c r="D107" i="3"/>
  <c r="L107" i="3" s="1"/>
  <c r="M97" i="3"/>
  <c r="R91" i="3"/>
  <c r="R97" i="3" s="1"/>
  <c r="D112" i="3"/>
  <c r="K112" i="3" s="1"/>
  <c r="F102" i="3"/>
  <c r="M102" i="3"/>
  <c r="S84" i="3"/>
  <c r="S97" i="3" s="1"/>
  <c r="E105" i="3"/>
  <c r="L105" i="3" s="1"/>
  <c r="K97" i="3"/>
  <c r="E108" i="3"/>
  <c r="L108" i="3" s="1"/>
  <c r="K81" i="3"/>
  <c r="R81" i="3" s="1"/>
  <c r="D102" i="3"/>
  <c r="L97" i="3"/>
  <c r="D111" i="3"/>
  <c r="L111" i="3" s="1"/>
  <c r="F81" i="3"/>
  <c r="M81" i="3"/>
  <c r="T81" i="3" s="1"/>
  <c r="E81" i="3"/>
  <c r="L81" i="3"/>
  <c r="S81" i="3" s="1"/>
  <c r="D28" i="3"/>
  <c r="K28" i="3" s="1"/>
  <c r="D81" i="3"/>
  <c r="D13" i="3"/>
  <c r="F13" i="3"/>
  <c r="F53" i="3"/>
  <c r="F69" i="3"/>
  <c r="M69" i="3" s="1"/>
  <c r="M53" i="3"/>
  <c r="K13" i="3"/>
  <c r="D69" i="3"/>
  <c r="K69" i="3" s="1"/>
  <c r="K53" i="3"/>
  <c r="D53" i="3"/>
  <c r="E13" i="3"/>
  <c r="L53" i="3"/>
  <c r="E69" i="3"/>
  <c r="L69" i="3" s="1"/>
  <c r="E53" i="3"/>
  <c r="Q14" i="3"/>
  <c r="C44" i="3"/>
  <c r="J44" i="3" s="1"/>
  <c r="J59" i="3" s="1"/>
  <c r="C54" i="3"/>
  <c r="C55" i="3"/>
  <c r="T23" i="3"/>
  <c r="Q19" i="3"/>
  <c r="C43" i="3"/>
  <c r="Q43" i="3" s="1"/>
  <c r="C56" i="3"/>
  <c r="E37" i="5"/>
  <c r="F28" i="3"/>
  <c r="F38" i="3" s="1"/>
  <c r="J18" i="3"/>
  <c r="R21" i="3"/>
  <c r="C33" i="3"/>
  <c r="C39" i="3"/>
  <c r="J39" i="3" s="1"/>
  <c r="J54" i="3" s="1"/>
  <c r="C40" i="3"/>
  <c r="J40" i="3" s="1"/>
  <c r="J55" i="3" s="1"/>
  <c r="C48" i="3"/>
  <c r="J15" i="3"/>
  <c r="L17" i="3"/>
  <c r="S17" i="3" s="1"/>
  <c r="C45" i="3"/>
  <c r="R13" i="3"/>
  <c r="C57" i="3"/>
  <c r="J22" i="3"/>
  <c r="C47" i="3"/>
  <c r="F32" i="3"/>
  <c r="J21" i="3"/>
  <c r="L14" i="3"/>
  <c r="S14" i="3" s="1"/>
  <c r="S22" i="3"/>
  <c r="M18" i="3"/>
  <c r="T18" i="3" s="1"/>
  <c r="R16" i="3"/>
  <c r="C46" i="3"/>
  <c r="C42" i="3"/>
  <c r="T13" i="3"/>
  <c r="E28" i="3"/>
  <c r="R20" i="3"/>
  <c r="L16" i="3"/>
  <c r="M14" i="3"/>
  <c r="T21" i="3"/>
  <c r="M17" i="3"/>
  <c r="R15" i="3"/>
  <c r="C41" i="3"/>
  <c r="S13" i="3"/>
  <c r="S23" i="3"/>
  <c r="R22" i="3"/>
  <c r="T20" i="3"/>
  <c r="M45" i="3" s="1"/>
  <c r="M13" i="3"/>
  <c r="Q23" i="3"/>
  <c r="T19" i="3"/>
  <c r="S18" i="3"/>
  <c r="L43" i="3" s="1"/>
  <c r="S43" i="3" s="1"/>
  <c r="R17" i="3"/>
  <c r="J17" i="3"/>
  <c r="L13" i="3"/>
  <c r="M15" i="3"/>
  <c r="T15" i="3" s="1"/>
  <c r="R14" i="3"/>
  <c r="S19" i="3"/>
  <c r="R18" i="3"/>
  <c r="K43" i="3" s="1"/>
  <c r="J20" i="3"/>
  <c r="J16" i="3"/>
  <c r="R23" i="3"/>
  <c r="R19" i="3"/>
  <c r="F24" i="3"/>
  <c r="E24" i="3"/>
  <c r="D24" i="3"/>
  <c r="E9" i="3"/>
  <c r="D9" i="3"/>
  <c r="B2" i="7" s="1"/>
  <c r="F9" i="3"/>
  <c r="D2" i="7" s="1"/>
  <c r="B46" i="2"/>
  <c r="B47" i="2" s="1"/>
  <c r="B48" i="2" s="1"/>
  <c r="B49" i="2" s="1"/>
  <c r="B39" i="2"/>
  <c r="B40" i="2" s="1"/>
  <c r="B41" i="2" s="1"/>
  <c r="B42" i="2" s="1"/>
  <c r="F10" i="10" l="1"/>
  <c r="I33" i="2"/>
  <c r="C37" i="9"/>
  <c r="C6" i="8"/>
  <c r="C5" i="8"/>
  <c r="D14" i="11"/>
  <c r="C22" i="11"/>
  <c r="D22" i="11"/>
  <c r="D28" i="11" s="1"/>
  <c r="D23" i="11"/>
  <c r="D26" i="11" s="1"/>
  <c r="K16" i="11"/>
  <c r="T30" i="3"/>
  <c r="B11" i="7"/>
  <c r="F11" i="10" s="1"/>
  <c r="L104" i="3"/>
  <c r="C35" i="9"/>
  <c r="L76" i="3"/>
  <c r="M104" i="3"/>
  <c r="L112" i="3"/>
  <c r="E33" i="3"/>
  <c r="Q31" i="3"/>
  <c r="E30" i="3"/>
  <c r="F55" i="3" s="1"/>
  <c r="M105" i="3"/>
  <c r="M108" i="3"/>
  <c r="F37" i="5"/>
  <c r="E19" i="9" s="1"/>
  <c r="E15" i="9" s="1"/>
  <c r="C15" i="9"/>
  <c r="K42" i="3"/>
  <c r="R42" i="3" s="1"/>
  <c r="M43" i="3"/>
  <c r="T43" i="3" s="1"/>
  <c r="M40" i="3"/>
  <c r="T40" i="3" s="1"/>
  <c r="C2" i="7"/>
  <c r="K44" i="3"/>
  <c r="R44" i="3" s="1"/>
  <c r="K47" i="3"/>
  <c r="R47" i="3" s="1"/>
  <c r="K40" i="3"/>
  <c r="R40" i="3" s="1"/>
  <c r="J30" i="3"/>
  <c r="L39" i="3"/>
  <c r="S39" i="3" s="1"/>
  <c r="K46" i="3"/>
  <c r="R46" i="3" s="1"/>
  <c r="B9" i="7"/>
  <c r="K48" i="3"/>
  <c r="D48" i="3" s="1"/>
  <c r="K45" i="3"/>
  <c r="R45" i="3" s="1"/>
  <c r="K41" i="3"/>
  <c r="R41" i="3" s="1"/>
  <c r="T31" i="3"/>
  <c r="B7" i="7"/>
  <c r="K39" i="3"/>
  <c r="L42" i="3"/>
  <c r="S42" i="3" s="1"/>
  <c r="M48" i="3"/>
  <c r="F48" i="3" s="1"/>
  <c r="M46" i="3"/>
  <c r="F46" i="3" s="1"/>
  <c r="M44" i="3"/>
  <c r="T44" i="3" s="1"/>
  <c r="L48" i="3"/>
  <c r="E48" i="3" s="1"/>
  <c r="L47" i="3"/>
  <c r="S47" i="3" s="1"/>
  <c r="L44" i="3"/>
  <c r="T45" i="3"/>
  <c r="D19" i="9"/>
  <c r="D15" i="9" s="1"/>
  <c r="K9" i="3"/>
  <c r="L9" i="3"/>
  <c r="M9" i="3"/>
  <c r="J29" i="3"/>
  <c r="D38" i="3"/>
  <c r="R38" i="3" s="1"/>
  <c r="R32" i="3"/>
  <c r="R34" i="3" s="1"/>
  <c r="D31" i="3"/>
  <c r="D56" i="3" s="1"/>
  <c r="E31" i="3"/>
  <c r="R28" i="3"/>
  <c r="Q32" i="3"/>
  <c r="E118" i="3"/>
  <c r="Q44" i="3"/>
  <c r="K107" i="3"/>
  <c r="D118" i="3"/>
  <c r="K111" i="3"/>
  <c r="T22" i="3"/>
  <c r="D9" i="7" s="1"/>
  <c r="Q40" i="3"/>
  <c r="S16" i="3"/>
  <c r="J43" i="3"/>
  <c r="J58" i="3" s="1"/>
  <c r="S20" i="3"/>
  <c r="L45" i="3" s="1"/>
  <c r="S45" i="3" s="1"/>
  <c r="T16" i="3"/>
  <c r="R48" i="3"/>
  <c r="S15" i="3"/>
  <c r="T17" i="3"/>
  <c r="Q39" i="3"/>
  <c r="D33" i="3"/>
  <c r="R43" i="3"/>
  <c r="T33" i="3"/>
  <c r="S21" i="3"/>
  <c r="S32" i="3"/>
  <c r="S34" i="3" s="1"/>
  <c r="E32" i="3"/>
  <c r="F57" i="3" s="1"/>
  <c r="D29" i="3"/>
  <c r="D54" i="3" s="1"/>
  <c r="E29" i="3"/>
  <c r="T14" i="3"/>
  <c r="F31" i="3"/>
  <c r="K24" i="3"/>
  <c r="F29" i="3"/>
  <c r="F54" i="3" s="1"/>
  <c r="D30" i="3"/>
  <c r="J45" i="3"/>
  <c r="J60" i="3" s="1"/>
  <c r="Q45" i="3"/>
  <c r="Q48" i="3"/>
  <c r="J48" i="3"/>
  <c r="J63" i="3" s="1"/>
  <c r="J33" i="3"/>
  <c r="Q33" i="3"/>
  <c r="T28" i="3"/>
  <c r="M28" i="3"/>
  <c r="R24" i="3"/>
  <c r="Q41" i="3"/>
  <c r="J41" i="3"/>
  <c r="J56" i="3" s="1"/>
  <c r="M38" i="3"/>
  <c r="T38" i="3"/>
  <c r="Q42" i="3"/>
  <c r="J42" i="3"/>
  <c r="J57" i="3" s="1"/>
  <c r="L24" i="3"/>
  <c r="Q46" i="3"/>
  <c r="J46" i="3"/>
  <c r="J61" i="3" s="1"/>
  <c r="K38" i="3"/>
  <c r="L34" i="3"/>
  <c r="D6" i="6" s="1"/>
  <c r="F33" i="3"/>
  <c r="E38" i="3"/>
  <c r="L28" i="3"/>
  <c r="S28" i="3"/>
  <c r="J47" i="3"/>
  <c r="J62" i="3" s="1"/>
  <c r="Q47" i="3"/>
  <c r="K34" i="3"/>
  <c r="C6" i="6" s="1"/>
  <c r="T29" i="3"/>
  <c r="M34" i="3"/>
  <c r="E6" i="6" s="1"/>
  <c r="M24" i="3"/>
  <c r="B44" i="1"/>
  <c r="B45" i="1" s="1"/>
  <c r="B46" i="1" s="1"/>
  <c r="B47" i="1" s="1"/>
  <c r="B37" i="1"/>
  <c r="B38" i="1" s="1"/>
  <c r="B39" i="1" s="1"/>
  <c r="B40" i="1" s="1"/>
  <c r="E19" i="11" l="1"/>
  <c r="C28" i="11"/>
  <c r="C26" i="11" s="1"/>
  <c r="D37" i="9"/>
  <c r="E37" i="9" s="1"/>
  <c r="F8" i="13"/>
  <c r="F58" i="3"/>
  <c r="D42" i="3"/>
  <c r="K57" i="3" s="1"/>
  <c r="L16" i="11"/>
  <c r="D35" i="9"/>
  <c r="M76" i="3"/>
  <c r="E35" i="9" s="1"/>
  <c r="E55" i="3"/>
  <c r="E58" i="3"/>
  <c r="M58" i="3"/>
  <c r="T48" i="3"/>
  <c r="E54" i="3"/>
  <c r="D47" i="3"/>
  <c r="K62" i="3" s="1"/>
  <c r="E42" i="3"/>
  <c r="D40" i="3"/>
  <c r="K55" i="3" s="1"/>
  <c r="L60" i="3"/>
  <c r="F56" i="3"/>
  <c r="T46" i="3"/>
  <c r="S48" i="3"/>
  <c r="K60" i="3"/>
  <c r="M39" i="3"/>
  <c r="F39" i="3" s="1"/>
  <c r="D7" i="7"/>
  <c r="L41" i="3"/>
  <c r="E41" i="3" s="1"/>
  <c r="M42" i="3"/>
  <c r="F42" i="3" s="1"/>
  <c r="M41" i="3"/>
  <c r="T41" i="3" s="1"/>
  <c r="K49" i="3"/>
  <c r="C7" i="6" s="1"/>
  <c r="C7" i="7"/>
  <c r="E57" i="3"/>
  <c r="R39" i="3"/>
  <c r="R49" i="3" s="1"/>
  <c r="L40" i="3"/>
  <c r="S40" i="3" s="1"/>
  <c r="E47" i="3"/>
  <c r="D39" i="3"/>
  <c r="K54" i="3" s="1"/>
  <c r="D41" i="3"/>
  <c r="K56" i="3" s="1"/>
  <c r="D46" i="3"/>
  <c r="K61" i="3" s="1"/>
  <c r="E39" i="3"/>
  <c r="F40" i="3"/>
  <c r="E56" i="3"/>
  <c r="F51" i="3"/>
  <c r="M47" i="3"/>
  <c r="F47" i="3" s="1"/>
  <c r="L46" i="3"/>
  <c r="S46" i="3" s="1"/>
  <c r="C9" i="7"/>
  <c r="S44" i="3"/>
  <c r="M63" i="3"/>
  <c r="M60" i="3"/>
  <c r="M59" i="3"/>
  <c r="D8" i="7"/>
  <c r="B8" i="7"/>
  <c r="B15" i="7" s="1"/>
  <c r="C8" i="7"/>
  <c r="L63" i="3"/>
  <c r="K63" i="3"/>
  <c r="K59" i="3"/>
  <c r="L59" i="3"/>
  <c r="L58" i="3"/>
  <c r="K58" i="3"/>
  <c r="M118" i="3"/>
  <c r="D13" i="9"/>
  <c r="T34" i="3"/>
  <c r="C3" i="7"/>
  <c r="D3" i="7"/>
  <c r="E13" i="9"/>
  <c r="B3" i="7"/>
  <c r="C13" i="9"/>
  <c r="L118" i="3"/>
  <c r="K118" i="3"/>
  <c r="T24" i="3"/>
  <c r="S24" i="3"/>
  <c r="F34" i="3"/>
  <c r="E6" i="9" s="1"/>
  <c r="D58" i="3"/>
  <c r="D34" i="3"/>
  <c r="E34" i="3"/>
  <c r="D6" i="9" s="1"/>
  <c r="D55" i="3"/>
  <c r="L38" i="3"/>
  <c r="S38" i="3"/>
  <c r="L57" i="3" l="1"/>
  <c r="E22" i="11"/>
  <c r="E20" i="11" s="1"/>
  <c r="D5" i="7"/>
  <c r="G81" i="2"/>
  <c r="B5" i="7"/>
  <c r="D81" i="2"/>
  <c r="C5" i="7"/>
  <c r="F81" i="2"/>
  <c r="S41" i="3"/>
  <c r="M16" i="11"/>
  <c r="T47" i="3"/>
  <c r="E46" i="3"/>
  <c r="M61" i="3" s="1"/>
  <c r="L49" i="3"/>
  <c r="D7" i="6" s="1"/>
  <c r="D8" i="6" s="1"/>
  <c r="D11" i="6" s="1"/>
  <c r="M57" i="3"/>
  <c r="L62" i="3"/>
  <c r="T42" i="3"/>
  <c r="L56" i="3"/>
  <c r="L54" i="3"/>
  <c r="D63" i="3"/>
  <c r="C3" i="8" s="1"/>
  <c r="M54" i="3"/>
  <c r="S49" i="3"/>
  <c r="M49" i="3"/>
  <c r="E7" i="6" s="1"/>
  <c r="E8" i="6" s="1"/>
  <c r="E19" i="6" s="1"/>
  <c r="C6" i="9"/>
  <c r="E51" i="3"/>
  <c r="G51" i="3" s="1"/>
  <c r="T39" i="3"/>
  <c r="E40" i="3"/>
  <c r="F41" i="3"/>
  <c r="F49" i="3" s="1"/>
  <c r="E28" i="9" s="1"/>
  <c r="D49" i="3"/>
  <c r="C28" i="9" s="1"/>
  <c r="M62" i="3"/>
  <c r="D15" i="7"/>
  <c r="C15" i="7"/>
  <c r="C17" i="7" s="1"/>
  <c r="K64" i="3"/>
  <c r="B17" i="7"/>
  <c r="C8" i="6"/>
  <c r="C14" i="6"/>
  <c r="C22" i="6"/>
  <c r="C26" i="6" s="1"/>
  <c r="C7" i="9" s="1"/>
  <c r="F63" i="3"/>
  <c r="E3" i="8" s="1"/>
  <c r="E63" i="3"/>
  <c r="D3" i="8" s="1"/>
  <c r="D17" i="7" l="1"/>
  <c r="E28" i="11"/>
  <c r="E21" i="11"/>
  <c r="E23" i="11" s="1"/>
  <c r="D87" i="1"/>
  <c r="N16" i="11"/>
  <c r="L61" i="3"/>
  <c r="E49" i="3"/>
  <c r="D28" i="9" s="1"/>
  <c r="T49" i="3"/>
  <c r="E11" i="6"/>
  <c r="M56" i="3"/>
  <c r="M55" i="3"/>
  <c r="L55" i="3"/>
  <c r="D19" i="6"/>
  <c r="D20" i="6" s="1"/>
  <c r="D22" i="6" s="1"/>
  <c r="D12" i="6"/>
  <c r="D13" i="6" s="1"/>
  <c r="C19" i="6"/>
  <c r="C21" i="6" s="1"/>
  <c r="C11" i="6"/>
  <c r="C13" i="6" s="1"/>
  <c r="E33" i="11" l="1"/>
  <c r="F19" i="11"/>
  <c r="C7" i="8" s="1"/>
  <c r="C8" i="8" s="1"/>
  <c r="E34" i="11"/>
  <c r="E26" i="11"/>
  <c r="O16" i="11"/>
  <c r="L64" i="3"/>
  <c r="M64" i="3"/>
  <c r="D14" i="6"/>
  <c r="E12" i="6" s="1"/>
  <c r="E13" i="6" s="1"/>
  <c r="D21" i="6"/>
  <c r="E20" i="6"/>
  <c r="E21" i="6" s="1"/>
  <c r="D26" i="6"/>
  <c r="D7" i="9" s="1"/>
  <c r="C15" i="6"/>
  <c r="D15" i="6" s="1"/>
  <c r="D16" i="6" s="1"/>
  <c r="C23" i="6"/>
  <c r="C28" i="6" s="1"/>
  <c r="C3" i="9" l="1"/>
  <c r="F22" i="11"/>
  <c r="B20" i="7" s="1"/>
  <c r="G9" i="11"/>
  <c r="P16" i="11"/>
  <c r="E14" i="6"/>
  <c r="C16" i="6"/>
  <c r="E22" i="6"/>
  <c r="E26" i="6" s="1"/>
  <c r="E7" i="9" s="1"/>
  <c r="C27" i="6"/>
  <c r="C32" i="9" s="1"/>
  <c r="D23" i="6"/>
  <c r="D28" i="6" s="1"/>
  <c r="E15" i="6"/>
  <c r="E16" i="6" s="1"/>
  <c r="C11" i="8" l="1"/>
  <c r="C25" i="9"/>
  <c r="F11" i="13" s="1"/>
  <c r="C10" i="8"/>
  <c r="F20" i="11"/>
  <c r="H9" i="11"/>
  <c r="F28" i="11"/>
  <c r="Q16" i="11"/>
  <c r="D27" i="6"/>
  <c r="D32" i="9" s="1"/>
  <c r="E23" i="6"/>
  <c r="E28" i="6" s="1"/>
  <c r="F21" i="11" l="1"/>
  <c r="F23" i="11" s="1"/>
  <c r="F26" i="11" s="1"/>
  <c r="H7" i="11"/>
  <c r="I7" i="11" s="1"/>
  <c r="R16" i="11"/>
  <c r="E27" i="6"/>
  <c r="E32" i="9" s="1"/>
  <c r="B21" i="7" l="1"/>
  <c r="B25" i="7" s="1"/>
  <c r="F7" i="10" s="1"/>
  <c r="C36" i="9"/>
  <c r="G19" i="11"/>
  <c r="F34" i="11"/>
  <c r="F33" i="11"/>
  <c r="S16" i="11"/>
  <c r="F12" i="10" l="1"/>
  <c r="F13" i="10" s="1"/>
  <c r="F16" i="10" s="1"/>
  <c r="F18" i="10" s="1"/>
  <c r="F22" i="10" s="1"/>
  <c r="C31" i="9" s="1"/>
  <c r="C27" i="9" s="1"/>
  <c r="D84" i="2"/>
  <c r="D88" i="1" s="1"/>
  <c r="G22" i="11"/>
  <c r="F9" i="13"/>
  <c r="F12" i="13" s="1"/>
  <c r="C34" i="9"/>
  <c r="T16" i="11"/>
  <c r="D88" i="2" l="1"/>
  <c r="G20" i="10"/>
  <c r="B27" i="7"/>
  <c r="B29" i="7" s="1"/>
  <c r="C42" i="9" s="1"/>
  <c r="C39" i="9" s="1"/>
  <c r="C43" i="9" s="1"/>
  <c r="F23" i="10"/>
  <c r="C8" i="9" s="1"/>
  <c r="C5" i="9" s="1"/>
  <c r="G28" i="11"/>
  <c r="G20" i="11"/>
  <c r="G21" i="11" s="1"/>
  <c r="G23" i="11" s="1"/>
  <c r="U16" i="11"/>
  <c r="D10" i="13" l="1"/>
  <c r="D12" i="13" s="1"/>
  <c r="D41" i="9"/>
  <c r="G25" i="10"/>
  <c r="C21" i="9"/>
  <c r="C45" i="9" s="1"/>
  <c r="G34" i="11"/>
  <c r="G26" i="11"/>
  <c r="H19" i="11"/>
  <c r="G33" i="11"/>
  <c r="V16" i="11"/>
  <c r="H22" i="11" l="1"/>
  <c r="W16" i="11"/>
  <c r="H28" i="11" l="1"/>
  <c r="H20" i="11"/>
  <c r="H21" i="11" s="1"/>
  <c r="H23" i="11" s="1"/>
  <c r="X16" i="11"/>
  <c r="H33" i="11" l="1"/>
  <c r="H26" i="11"/>
  <c r="I19" i="11"/>
  <c r="H34" i="11"/>
  <c r="Y16" i="11"/>
  <c r="I22" i="11" l="1"/>
  <c r="Z16" i="11"/>
  <c r="I20" i="11" l="1"/>
  <c r="I21" i="11" s="1"/>
  <c r="I23" i="11" s="1"/>
  <c r="I34" i="11" s="1"/>
  <c r="I28" i="11"/>
  <c r="AA16" i="11"/>
  <c r="I26" i="11" l="1"/>
  <c r="I33" i="11"/>
  <c r="J19" i="11"/>
  <c r="D7" i="8" s="1"/>
  <c r="D8" i="8" s="1"/>
  <c r="AB16" i="11"/>
  <c r="J22" i="11" l="1"/>
  <c r="C20" i="7" s="1"/>
  <c r="AC16" i="11"/>
  <c r="J28" i="11" l="1"/>
  <c r="J20" i="11"/>
  <c r="J21" i="11" s="1"/>
  <c r="J23" i="11" s="1"/>
  <c r="D11" i="8"/>
  <c r="D3" i="9"/>
  <c r="D25" i="9"/>
  <c r="D10" i="8"/>
  <c r="AD16" i="11"/>
  <c r="J34" i="11" l="1"/>
  <c r="D36" i="9"/>
  <c r="D34" i="9" s="1"/>
  <c r="J33" i="11"/>
  <c r="K19" i="11"/>
  <c r="K22" i="11" s="1"/>
  <c r="K28" i="11" s="1"/>
  <c r="J26" i="11"/>
  <c r="AE16" i="11"/>
  <c r="K20" i="11" l="1"/>
  <c r="K21" i="11" s="1"/>
  <c r="K23" i="11" s="1"/>
  <c r="L19" i="11" s="1"/>
  <c r="L22" i="11" s="1"/>
  <c r="F84" i="2"/>
  <c r="F88" i="2" s="1"/>
  <c r="AF16" i="11"/>
  <c r="K33" i="11" l="1"/>
  <c r="K26" i="11"/>
  <c r="K34" i="11"/>
  <c r="C21" i="7"/>
  <c r="C25" i="7" s="1"/>
  <c r="G7" i="10" s="1"/>
  <c r="L28" i="11"/>
  <c r="L20" i="11"/>
  <c r="L21" i="11" s="1"/>
  <c r="L23" i="11" s="1"/>
  <c r="AG16" i="11"/>
  <c r="G12" i="10" l="1"/>
  <c r="G13" i="10" s="1"/>
  <c r="G16" i="10" s="1"/>
  <c r="G18" i="10" s="1"/>
  <c r="L33" i="11"/>
  <c r="L26" i="11"/>
  <c r="M19" i="11"/>
  <c r="L34" i="11"/>
  <c r="AH16" i="11"/>
  <c r="C27" i="7" l="1"/>
  <c r="C29" i="7" s="1"/>
  <c r="D42" i="9" s="1"/>
  <c r="H20" i="10"/>
  <c r="G23" i="10"/>
  <c r="D8" i="9" s="1"/>
  <c r="D5" i="9" s="1"/>
  <c r="D21" i="9" s="1"/>
  <c r="G22" i="10"/>
  <c r="D31" i="9" s="1"/>
  <c r="D27" i="9" s="1"/>
  <c r="M22" i="11"/>
  <c r="M20" i="11" s="1"/>
  <c r="M21" i="11" s="1"/>
  <c r="M23" i="11" s="1"/>
  <c r="AI16" i="11"/>
  <c r="H25" i="10" l="1"/>
  <c r="D39" i="9"/>
  <c r="D43" i="9" s="1"/>
  <c r="D45" i="9" s="1"/>
  <c r="E41" i="9"/>
  <c r="N19" i="11"/>
  <c r="E7" i="8" s="1"/>
  <c r="E8" i="8" s="1"/>
  <c r="M28" i="11"/>
  <c r="M26" i="11" s="1"/>
  <c r="AJ16" i="11"/>
  <c r="N22" i="11" l="1"/>
  <c r="AK16" i="11"/>
  <c r="N20" i="11" l="1"/>
  <c r="N21" i="11" s="1"/>
  <c r="N23" i="11" s="1"/>
  <c r="E36" i="9" s="1"/>
  <c r="E34" i="9" s="1"/>
  <c r="D20" i="7"/>
  <c r="N28" i="11"/>
  <c r="AL16" i="11"/>
  <c r="N26" i="11" l="1"/>
  <c r="O19" i="11"/>
  <c r="O22" i="11" s="1"/>
  <c r="O28" i="11" s="1"/>
  <c r="E3" i="9"/>
  <c r="E10" i="8"/>
  <c r="E11" i="8"/>
  <c r="E25" i="9"/>
  <c r="AM16" i="11"/>
  <c r="O20" i="11" l="1"/>
  <c r="O21" i="11" s="1"/>
  <c r="O23" i="11" s="1"/>
  <c r="O26" i="11" s="1"/>
  <c r="P19" i="11" l="1"/>
  <c r="D21" i="7"/>
  <c r="H12" i="10" s="1"/>
  <c r="H13" i="10" s="1"/>
  <c r="P22" i="11" l="1"/>
  <c r="P28" i="11" s="1"/>
  <c r="D25" i="7"/>
  <c r="H7" i="10" s="1"/>
  <c r="H16" i="10" s="1"/>
  <c r="H18" i="10" s="1"/>
  <c r="H23" i="10" s="1"/>
  <c r="E8" i="9" s="1"/>
  <c r="E5" i="9" s="1"/>
  <c r="E21" i="9" s="1"/>
  <c r="G84" i="2"/>
  <c r="G88" i="2" s="1"/>
  <c r="P20" i="11" l="1"/>
  <c r="P21" i="11" s="1"/>
  <c r="P23" i="11" s="1"/>
  <c r="D27" i="7"/>
  <c r="D29" i="7" s="1"/>
  <c r="E42" i="9" s="1"/>
  <c r="E39" i="9" s="1"/>
  <c r="H22" i="10"/>
  <c r="E31" i="9" s="1"/>
  <c r="E27" i="9" s="1"/>
  <c r="P26" i="11" l="1"/>
  <c r="Q19" i="11"/>
  <c r="E43" i="9"/>
  <c r="E45" i="9" s="1"/>
  <c r="Q22" i="11" l="1"/>
  <c r="Q28" i="11" s="1"/>
  <c r="Q20" i="11" l="1"/>
  <c r="Q21" i="11" s="1"/>
  <c r="Q23" i="11" s="1"/>
  <c r="R19" i="11" l="1"/>
  <c r="Q26" i="11"/>
  <c r="R22" i="11" l="1"/>
  <c r="R28" i="11" s="1"/>
  <c r="R20" i="11" l="1"/>
  <c r="R21" i="11" s="1"/>
  <c r="R23" i="11" s="1"/>
  <c r="S19" i="11" l="1"/>
  <c r="R26" i="11"/>
  <c r="S22" i="11" l="1"/>
  <c r="S28" i="11" s="1"/>
  <c r="S20" i="11" l="1"/>
  <c r="S21" i="11" s="1"/>
  <c r="S23" i="11" s="1"/>
  <c r="T19" i="11" l="1"/>
  <c r="S26" i="11"/>
  <c r="T22" i="11" l="1"/>
  <c r="T28" i="11" s="1"/>
  <c r="T20" i="11" l="1"/>
  <c r="T21" i="11" s="1"/>
  <c r="T23" i="11" s="1"/>
  <c r="U19" i="11" l="1"/>
  <c r="T26" i="11"/>
  <c r="U22" i="11" l="1"/>
  <c r="U28" i="11" s="1"/>
  <c r="U20" i="11" l="1"/>
  <c r="U21" i="11" s="1"/>
  <c r="U23" i="11" s="1"/>
  <c r="V19" i="11" l="1"/>
  <c r="U26" i="11"/>
  <c r="V22" i="11" l="1"/>
  <c r="V28" i="11" s="1"/>
  <c r="V20" i="11" l="1"/>
  <c r="V21" i="11" s="1"/>
  <c r="V23" i="11" s="1"/>
  <c r="V26" i="11" l="1"/>
  <c r="W19" i="11"/>
  <c r="W22" i="11" l="1"/>
  <c r="W28" i="11" s="1"/>
  <c r="W20" i="11" l="1"/>
  <c r="W21" i="11" s="1"/>
  <c r="W23" i="11" s="1"/>
  <c r="W26" i="11" l="1"/>
  <c r="X19" i="11"/>
  <c r="X22" i="11" l="1"/>
  <c r="X28" i="11" s="1"/>
  <c r="X20" i="11" l="1"/>
  <c r="X21" i="11" s="1"/>
  <c r="X23" i="11" s="1"/>
  <c r="X26" i="11" s="1"/>
  <c r="Y19" i="11" l="1"/>
  <c r="Y22" i="11" s="1"/>
  <c r="Y28" i="11" s="1"/>
  <c r="Y20" i="11" l="1"/>
  <c r="Y21" i="11" s="1"/>
  <c r="Y23" i="11" s="1"/>
  <c r="Y26" i="11" s="1"/>
  <c r="Z19" i="11" l="1"/>
  <c r="Z22" i="11" s="1"/>
  <c r="Z28" i="11" s="1"/>
  <c r="Z20" i="11" l="1"/>
  <c r="Z21" i="11" s="1"/>
  <c r="Z23" i="11" s="1"/>
  <c r="Z26" i="11" l="1"/>
  <c r="AA19" i="11"/>
  <c r="AA22" i="11" l="1"/>
  <c r="AA28" i="11" s="1"/>
  <c r="AA20" i="11" l="1"/>
  <c r="AA21" i="11" s="1"/>
  <c r="AA23" i="11" s="1"/>
  <c r="AA26" i="11" l="1"/>
  <c r="AB19" i="11"/>
  <c r="AB22" i="11" l="1"/>
  <c r="AB28" i="11" s="1"/>
  <c r="AB20" i="11" l="1"/>
  <c r="AB21" i="11" s="1"/>
  <c r="AB23" i="11" s="1"/>
  <c r="AB26" i="11" l="1"/>
  <c r="AC19" i="11"/>
  <c r="AC22" i="11" l="1"/>
  <c r="AC28" i="11" s="1"/>
  <c r="AC20" i="11" l="1"/>
  <c r="AC21" i="11" s="1"/>
  <c r="AC23" i="11" s="1"/>
  <c r="AC26" i="11" s="1"/>
  <c r="AD19" i="11" l="1"/>
  <c r="AD22" i="11" s="1"/>
  <c r="AD28" i="11" s="1"/>
  <c r="AD20" i="11" l="1"/>
  <c r="AD21" i="11" s="1"/>
  <c r="AD23" i="11" s="1"/>
  <c r="AD26" i="11" s="1"/>
  <c r="AE19" i="11" l="1"/>
  <c r="AE22" i="11" s="1"/>
  <c r="AE28" i="11" s="1"/>
  <c r="AE20" i="11" l="1"/>
  <c r="AE21" i="11" s="1"/>
  <c r="AE23" i="11" s="1"/>
  <c r="AE26" i="11" l="1"/>
  <c r="AF19" i="11"/>
  <c r="AF22" i="11" l="1"/>
  <c r="AF28" i="11" s="1"/>
  <c r="AF20" i="11" l="1"/>
  <c r="AF21" i="11" s="1"/>
  <c r="AF23" i="11" s="1"/>
  <c r="AF26" i="11" s="1"/>
  <c r="AG19" i="11" l="1"/>
  <c r="AG22" i="11" s="1"/>
  <c r="AG28" i="11" s="1"/>
  <c r="AG20" i="11" l="1"/>
  <c r="AG21" i="11" s="1"/>
  <c r="AG23" i="11" s="1"/>
  <c r="AG26" i="11" s="1"/>
  <c r="AH19" i="11" l="1"/>
  <c r="AH22" i="11" s="1"/>
  <c r="AH28" i="11" s="1"/>
  <c r="AH20" i="11" l="1"/>
  <c r="AH21" i="11" s="1"/>
  <c r="AH23" i="11" s="1"/>
  <c r="AH26" i="11" s="1"/>
  <c r="AI19" i="11" l="1"/>
  <c r="AI22" i="11" s="1"/>
  <c r="AI28" i="11" s="1"/>
  <c r="AI20" i="11" l="1"/>
  <c r="AI21" i="11" s="1"/>
  <c r="AI23" i="11" s="1"/>
  <c r="AI26" i="11" l="1"/>
  <c r="AJ19" i="11"/>
  <c r="AJ22" i="11" l="1"/>
  <c r="AJ28" i="11" s="1"/>
  <c r="AJ20" i="11" l="1"/>
  <c r="AJ21" i="11" s="1"/>
  <c r="AJ23" i="11" s="1"/>
  <c r="AJ26" i="11" s="1"/>
  <c r="AK19" i="11" l="1"/>
  <c r="AK22" i="11" s="1"/>
  <c r="AK28" i="11" s="1"/>
  <c r="AK20" i="11" l="1"/>
  <c r="AK21" i="11" s="1"/>
  <c r="AK23" i="11" s="1"/>
  <c r="AK26" i="11" l="1"/>
  <c r="AL19" i="11"/>
  <c r="AL22" i="11" l="1"/>
  <c r="AL28" i="11" s="1"/>
  <c r="AL20" i="11" l="1"/>
  <c r="AL21" i="11" s="1"/>
  <c r="AL23" i="11" s="1"/>
  <c r="AL26" i="11" l="1"/>
  <c r="AM19" i="11"/>
  <c r="AM22" i="11" l="1"/>
  <c r="AM28" i="11" s="1"/>
  <c r="AM20" i="11" l="1"/>
  <c r="AM21" i="11" s="1"/>
  <c r="AM23" i="11" s="1"/>
  <c r="AM26" i="11" s="1"/>
</calcChain>
</file>

<file path=xl/sharedStrings.xml><?xml version="1.0" encoding="utf-8"?>
<sst xmlns="http://schemas.openxmlformats.org/spreadsheetml/2006/main" count="690" uniqueCount="481">
  <si>
    <t>Prodotto/Servizio</t>
  </si>
  <si>
    <t>Unita di Misura</t>
  </si>
  <si>
    <t>Prezzo di vendita unitaria Iva Esclusa</t>
  </si>
  <si>
    <t>Prezzo medio dei tuoi concorrentiIva Esclusa</t>
  </si>
  <si>
    <t>Tabella F.2 Il prezzo di Vendita dei Prodotti/Servizi</t>
  </si>
  <si>
    <t>Tabella F.4 Le scelte promozionali</t>
  </si>
  <si>
    <t>Iniziative Promozionali e Pubblicitarie</t>
  </si>
  <si>
    <t>Volantinaggio</t>
  </si>
  <si>
    <t>Affissioni</t>
  </si>
  <si>
    <t>Passaggi su radio locali</t>
  </si>
  <si>
    <t xml:space="preserve">Stampa Locale </t>
  </si>
  <si>
    <t>Depliant</t>
  </si>
  <si>
    <t>Sito internet</t>
  </si>
  <si>
    <t>Presentazioni di Prodotti</t>
  </si>
  <si>
    <t>Partecipazioni a Fiere</t>
  </si>
  <si>
    <t>Campioni gratuiti</t>
  </si>
  <si>
    <t>altro</t>
  </si>
  <si>
    <t>Costo Anno 1 Iva esclusa (euro)</t>
  </si>
  <si>
    <t>TOTALE</t>
  </si>
  <si>
    <t>Prezzo unitario (a)</t>
  </si>
  <si>
    <t>anno 1</t>
  </si>
  <si>
    <t>anno 2</t>
  </si>
  <si>
    <t>anno 3</t>
  </si>
  <si>
    <t>quantità vendute</t>
  </si>
  <si>
    <t>(b1)</t>
  </si>
  <si>
    <t>(b2)</t>
  </si>
  <si>
    <t>(b3)</t>
  </si>
  <si>
    <t>Descrizione Materie Prime e Servizi</t>
  </si>
  <si>
    <t>Unità di misura</t>
  </si>
  <si>
    <t>costo unitario Iva esclusa</t>
  </si>
  <si>
    <t>Materie prime</t>
  </si>
  <si>
    <t>Servizi</t>
  </si>
  <si>
    <t>quantità per il primo anno (a)</t>
  </si>
  <si>
    <t>costo unitario Iva esclusa (euro) (b)</t>
  </si>
  <si>
    <t>costo annuo (axb)</t>
  </si>
  <si>
    <t>a) Attrezzature, macchinari, impianti e allacciamenti</t>
  </si>
  <si>
    <t>b) Beni immateriali ad utilità pluriennale</t>
  </si>
  <si>
    <t>Quantità</t>
  </si>
  <si>
    <t>Descrizione dei beni di Investimento</t>
  </si>
  <si>
    <t>fornitore</t>
  </si>
  <si>
    <t>nuovo</t>
  </si>
  <si>
    <t>N° preventivo</t>
  </si>
  <si>
    <t>usato</t>
  </si>
  <si>
    <t>da apportare</t>
  </si>
  <si>
    <t>da acquistare</t>
  </si>
  <si>
    <t>Fattura d'acquisto</t>
  </si>
  <si>
    <t>perizia</t>
  </si>
  <si>
    <t>preventivo</t>
  </si>
  <si>
    <t>Importo Investimenti Totali (iva esclusa)</t>
  </si>
  <si>
    <t>Importo Investimenti Richiesti(iva esclusa)</t>
  </si>
  <si>
    <t>Totale Macrovoce A</t>
  </si>
  <si>
    <t>Totale Macrovoce B</t>
  </si>
  <si>
    <t>c) Ristrutturazioni di immobili (max 10% di a+b)</t>
  </si>
  <si>
    <t>Totale macrovoce C</t>
  </si>
  <si>
    <t>TOTALE GENERALE (A+B+C)</t>
  </si>
  <si>
    <t>TOTALE Investimenti</t>
  </si>
  <si>
    <t>TOTALE Investimenti richiesti</t>
  </si>
  <si>
    <t>IVA sul totale degli investimenti (voce esclusa dalle agevolazioni)</t>
  </si>
  <si>
    <t>Importo massimo degli Investimenti Euro</t>
  </si>
  <si>
    <t>I.1  Costi Generali di struttura</t>
  </si>
  <si>
    <t>Anno 1</t>
  </si>
  <si>
    <t>Anno 2</t>
  </si>
  <si>
    <t>Anno 3</t>
  </si>
  <si>
    <t>Tipologie di Costo</t>
  </si>
  <si>
    <t>Costo annuale Iva esclusa (Euro) Anno 1</t>
  </si>
  <si>
    <t>Costo annuale Iva esclusa (Euro) Anno 2</t>
  </si>
  <si>
    <t>Costo annuale Iva esclusa (Euro) Anno 3</t>
  </si>
  <si>
    <t>Materie prime, materiale di consumo, sem. e prod. Finiti</t>
  </si>
  <si>
    <t>Utenze</t>
  </si>
  <si>
    <t>Canoni di locazione per immobili</t>
  </si>
  <si>
    <t>Oneri finanziari</t>
  </si>
  <si>
    <t>Assicurazioni</t>
  </si>
  <si>
    <t>Prestazioni di servizi</t>
  </si>
  <si>
    <t>Altre spese</t>
  </si>
  <si>
    <t>Totale</t>
  </si>
  <si>
    <t>I.2 I COSTI DELLE RISORSE UMANE</t>
  </si>
  <si>
    <t xml:space="preserve">Qualifiche </t>
  </si>
  <si>
    <t>Mansioni</t>
  </si>
  <si>
    <t>Costo Unitario (euro) a</t>
  </si>
  <si>
    <t>costo totale anno 1</t>
  </si>
  <si>
    <t>costo totale anno 2</t>
  </si>
  <si>
    <t>costo totale anno 3</t>
  </si>
  <si>
    <t>N Risorse (b1)</t>
  </si>
  <si>
    <t>Costo (axb1)</t>
  </si>
  <si>
    <t>N risorse (b2)</t>
  </si>
  <si>
    <t>Costo ( axb2)</t>
  </si>
  <si>
    <t>Costo ( axb3)</t>
  </si>
  <si>
    <t>Impiegati</t>
  </si>
  <si>
    <t>Apprendisti</t>
  </si>
  <si>
    <t>Part time</t>
  </si>
  <si>
    <t>Altre forme di collaborazione</t>
  </si>
  <si>
    <t>TOTALE PER ANNO</t>
  </si>
  <si>
    <t>gg dilazione</t>
  </si>
  <si>
    <t>gg giacenza</t>
  </si>
  <si>
    <t>aliquota Iva</t>
  </si>
  <si>
    <t>celle input</t>
  </si>
  <si>
    <t>A</t>
  </si>
  <si>
    <t>B</t>
  </si>
  <si>
    <t>C</t>
  </si>
  <si>
    <t>D</t>
  </si>
  <si>
    <t>E</t>
  </si>
  <si>
    <t>MT</t>
  </si>
  <si>
    <t>LT</t>
  </si>
  <si>
    <t>PZ</t>
  </si>
  <si>
    <t>KG</t>
  </si>
  <si>
    <t>Prodotti/Servizi</t>
  </si>
  <si>
    <t>Unita di misura</t>
  </si>
  <si>
    <t>fatturato realizzato</t>
  </si>
  <si>
    <t>Tabella F.5 Gli Obiettivi di Vendita</t>
  </si>
  <si>
    <t>Aliquota Ammortamento</t>
  </si>
  <si>
    <t>Importo Investimenti richiesti(iva esclusa)</t>
  </si>
  <si>
    <t>Numero Risorse</t>
  </si>
  <si>
    <t>Fatturato</t>
  </si>
  <si>
    <t>Consumo merci Mp</t>
  </si>
  <si>
    <t>magazzino MP</t>
  </si>
  <si>
    <t>Acquisto MP</t>
  </si>
  <si>
    <t>Crediti commerciali</t>
  </si>
  <si>
    <t>Iva a Debito</t>
  </si>
  <si>
    <t>Iva a Debito dicembre</t>
  </si>
  <si>
    <t>TOTALE Crediti</t>
  </si>
  <si>
    <t>TOTALE Iva a Debito</t>
  </si>
  <si>
    <t>Debiti commerciali</t>
  </si>
  <si>
    <t>Iva a Credito</t>
  </si>
  <si>
    <t>TOTALE Debiti</t>
  </si>
  <si>
    <t>TOTALE Iva a Credito</t>
  </si>
  <si>
    <t>Incassi</t>
  </si>
  <si>
    <t>Uscite</t>
  </si>
  <si>
    <t>Totale Incassi</t>
  </si>
  <si>
    <t>MP1</t>
  </si>
  <si>
    <t>MP2</t>
  </si>
  <si>
    <t>MP3</t>
  </si>
  <si>
    <t>MP4</t>
  </si>
  <si>
    <t>MP5</t>
  </si>
  <si>
    <t>S1</t>
  </si>
  <si>
    <t>S2</t>
  </si>
  <si>
    <t>S3</t>
  </si>
  <si>
    <t>S4</t>
  </si>
  <si>
    <t>S5</t>
  </si>
  <si>
    <t>QUANTITA'</t>
  </si>
  <si>
    <t>1° ANNO</t>
  </si>
  <si>
    <t>2° ANNO</t>
  </si>
  <si>
    <t>3° ANNO</t>
  </si>
  <si>
    <t>Investimenti</t>
  </si>
  <si>
    <t>Iva a credito</t>
  </si>
  <si>
    <t>Totale Iva a Credito</t>
  </si>
  <si>
    <t>Ammortamenti</t>
  </si>
  <si>
    <t>Fondo Ammortamenti</t>
  </si>
  <si>
    <t>Totale Uscite</t>
  </si>
  <si>
    <t xml:space="preserve">D </t>
  </si>
  <si>
    <t>F</t>
  </si>
  <si>
    <t>G</t>
  </si>
  <si>
    <t>H</t>
  </si>
  <si>
    <t>I</t>
  </si>
  <si>
    <t>Totale Investimenti</t>
  </si>
  <si>
    <t>Totale Ammortamenti</t>
  </si>
  <si>
    <t>Totale Fondo Ammortamenti</t>
  </si>
  <si>
    <t>Costo del Personale</t>
  </si>
  <si>
    <t>Costo Personale</t>
  </si>
  <si>
    <t>Uscite Personale</t>
  </si>
  <si>
    <t>Altri Costi</t>
  </si>
  <si>
    <t>Totale altri Costi</t>
  </si>
  <si>
    <t>Iva a Credito a dicembre</t>
  </si>
  <si>
    <t>Totale Iva a credito a dicembre</t>
  </si>
  <si>
    <t>Iva a Credito dicembre</t>
  </si>
  <si>
    <t>Debiti Commerciali</t>
  </si>
  <si>
    <t>Totale Debiti Commerciali altri costi</t>
  </si>
  <si>
    <t>Uscite Altri Costi</t>
  </si>
  <si>
    <t>Debiti Commerciali Altri Costi</t>
  </si>
  <si>
    <t>Liquidazione</t>
  </si>
  <si>
    <t>mensile</t>
  </si>
  <si>
    <t>Erario c/Iva</t>
  </si>
  <si>
    <t>ANNO 1</t>
  </si>
  <si>
    <t>ANNO 2</t>
  </si>
  <si>
    <t>ANNO 3</t>
  </si>
  <si>
    <t>Liquidazione mensile</t>
  </si>
  <si>
    <t xml:space="preserve">Erario c/iva </t>
  </si>
  <si>
    <t>Utilizzo Iva a credito</t>
  </si>
  <si>
    <t>Liquidazione Iva</t>
  </si>
  <si>
    <t>Riporto Iva a Credito</t>
  </si>
  <si>
    <t>Pagamento Iva</t>
  </si>
  <si>
    <t>Liquidazione trimestrale</t>
  </si>
  <si>
    <t xml:space="preserve">Erario c/iva ultimo </t>
  </si>
  <si>
    <t>trimestrale</t>
  </si>
  <si>
    <t>A1) Ricavi di vendita</t>
  </si>
  <si>
    <t>A2) Variazione rimanenze semilavorati e prodotti finiti</t>
  </si>
  <si>
    <t>A3)Altri ricavi e proventi</t>
  </si>
  <si>
    <t>A) VALORE DELLA PRODUZIONE</t>
  </si>
  <si>
    <t>B) COSTI DELLA PRODUZIONE</t>
  </si>
  <si>
    <t>(A-B) RISULTATO DELLA GESTIONE CARATTERISTICA</t>
  </si>
  <si>
    <t>C) PROVENTI E ONERI FINANZIARI</t>
  </si>
  <si>
    <t>+/- D) PROVENTI E ONERI STRAORDINARI, RIVALUTAZIONI/SVALUTAZIONI</t>
  </si>
  <si>
    <t>-F) Imposte sul reddito</t>
  </si>
  <si>
    <t>B1) Acquisti di materie prime sussidiarie, di consumo e merci</t>
  </si>
  <si>
    <t>B2) Variazione rimanenze materie prime sussidiarie, di consumo e merci</t>
  </si>
  <si>
    <t>B3) Servizi</t>
  </si>
  <si>
    <t>B4) Godimento di beni di terzi</t>
  </si>
  <si>
    <t>B5) Personale</t>
  </si>
  <si>
    <t>B6) Ammortamenti e svalutazioni</t>
  </si>
  <si>
    <t>B7) Accantonamenti per rischi ed oneri</t>
  </si>
  <si>
    <t>B8) Oneri diversi di gestione</t>
  </si>
  <si>
    <t>C1) + Proventi Finanziari</t>
  </si>
  <si>
    <t>C2) - Interessi e Oneri Finanziari</t>
  </si>
  <si>
    <t>C-D E) RISULTATO PRIMA DELLE IMPOSTE</t>
  </si>
  <si>
    <t>G) UTILE/PERDITA D’ESERCIZIO</t>
  </si>
  <si>
    <t>Magazzino Prodotti Finiti</t>
  </si>
  <si>
    <t>servizi</t>
  </si>
  <si>
    <t>god</t>
  </si>
  <si>
    <t>Banca c/c attivo</t>
  </si>
  <si>
    <t>Banca c/c passivo</t>
  </si>
  <si>
    <t>Banca/cassa</t>
  </si>
  <si>
    <t>Crediti esigibili nell'esercizio</t>
  </si>
  <si>
    <t>Credito v erario</t>
  </si>
  <si>
    <t>Crediti per Contributi conto esercizio</t>
  </si>
  <si>
    <t>Crediti per Contributi conto capitale</t>
  </si>
  <si>
    <t>Investimenti materiali</t>
  </si>
  <si>
    <t>Investimenti immateriali</t>
  </si>
  <si>
    <t>F.do amm.to inv materiali</t>
  </si>
  <si>
    <t>F.do amm.to inv immateriali</t>
  </si>
  <si>
    <t>TOTALE ATTIVO</t>
  </si>
  <si>
    <t>Banca/Cassa</t>
  </si>
  <si>
    <t>Debiti correnti</t>
  </si>
  <si>
    <t>Debiti Forn. Imm.ni</t>
  </si>
  <si>
    <t>Debito v/Erario</t>
  </si>
  <si>
    <t>Iva a debito</t>
  </si>
  <si>
    <t>Debiti m/l termine</t>
  </si>
  <si>
    <t>Fondo TFR</t>
  </si>
  <si>
    <t>Finanziamento m/l termine</t>
  </si>
  <si>
    <t>Contributi c/capitale e impianti</t>
  </si>
  <si>
    <t>Capitale Netto</t>
  </si>
  <si>
    <t>Capitale Sociale</t>
  </si>
  <si>
    <t>Utile a nuovo</t>
  </si>
  <si>
    <t>Utile Esercizio</t>
  </si>
  <si>
    <t>TOTALE PASSIVO</t>
  </si>
  <si>
    <t>CONTROLLO</t>
  </si>
  <si>
    <t>Aliquota Irap</t>
  </si>
  <si>
    <t>Reddito Imponibile Irpef</t>
  </si>
  <si>
    <t>Oneri Finanziari</t>
  </si>
  <si>
    <t>Totale costi non deducibili</t>
  </si>
  <si>
    <t>Reddito Imponibile Irap</t>
  </si>
  <si>
    <t>Imposta Irap</t>
  </si>
  <si>
    <t>Liquidazione Irap</t>
  </si>
  <si>
    <t>Debito Irap</t>
  </si>
  <si>
    <t>Credito Irap</t>
  </si>
  <si>
    <t xml:space="preserve">Magazzino </t>
  </si>
  <si>
    <t>Saldo</t>
  </si>
  <si>
    <t>TFR</t>
  </si>
  <si>
    <t>FONDO TFR</t>
  </si>
  <si>
    <t>Aumento Capitale Sociale</t>
  </si>
  <si>
    <t>Entrate Capitale Sociale</t>
  </si>
  <si>
    <t>MUTUO</t>
  </si>
  <si>
    <t>A1</t>
  </si>
  <si>
    <t>controllo</t>
  </si>
  <si>
    <t>numero mese stipula</t>
  </si>
  <si>
    <t>PARAMETRI</t>
  </si>
  <si>
    <t>A2</t>
  </si>
  <si>
    <t>numero mese inizio rata</t>
  </si>
  <si>
    <t xml:space="preserve">Periodo Stipula Contratto </t>
  </si>
  <si>
    <t>A3</t>
  </si>
  <si>
    <t>INPUT</t>
  </si>
  <si>
    <t>Tasso di interesse annuale</t>
  </si>
  <si>
    <t>A4</t>
  </si>
  <si>
    <t>Inizio pagamento rata</t>
  </si>
  <si>
    <t>A5</t>
  </si>
  <si>
    <t>Importo Mutuo</t>
  </si>
  <si>
    <t>A6</t>
  </si>
  <si>
    <t>Numero rate annuali (da 1 a 4)</t>
  </si>
  <si>
    <t>A7</t>
  </si>
  <si>
    <t>Numero anni</t>
  </si>
  <si>
    <t>A8</t>
  </si>
  <si>
    <t>Durata (numero rate totali)</t>
  </si>
  <si>
    <t>A9</t>
  </si>
  <si>
    <t>A10</t>
  </si>
  <si>
    <t>Tasso di interesse effettivo</t>
  </si>
  <si>
    <t>A11</t>
  </si>
  <si>
    <t>A12</t>
  </si>
  <si>
    <t>Rata (quota capitale + oneri finanziari)</t>
  </si>
  <si>
    <t>A13</t>
  </si>
  <si>
    <t>A14</t>
  </si>
  <si>
    <t>A15</t>
  </si>
  <si>
    <t>Mutuo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</si>
  <si>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</si>
  <si>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</si>
  <si>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</si>
  <si>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</si>
  <si>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</si>
  <si>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</si>
  <si>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</si>
  <si>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</si>
  <si>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</si>
  <si>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</si>
  <si>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</si>
  <si>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</si>
  <si>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</si>
  <si>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</si>
  <si>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</si>
  <si>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</si>
  <si>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</si>
  <si>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</si>
  <si>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</si>
  <si>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</si>
  <si>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Rata</t>
  </si>
  <si>
    <t>Quota Capitale</t>
  </si>
  <si>
    <t>Quota Capitale Cumulata</t>
  </si>
  <si>
    <t xml:space="preserve">Oneri Finanziari </t>
  </si>
  <si>
    <t>Debito Residuo</t>
  </si>
  <si>
    <t>SP</t>
  </si>
  <si>
    <t>Banca</t>
  </si>
  <si>
    <t>CE</t>
  </si>
  <si>
    <t>ONERI FINANZIARI</t>
  </si>
  <si>
    <t>Entrate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</si>
  <si>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</si>
  <si>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</si>
  <si>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</si>
  <si>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</si>
  <si>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</si>
  <si>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</si>
  <si>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</si>
  <si>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</si>
  <si>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</si>
  <si>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</si>
  <si>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</si>
  <si>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</si>
  <si>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</si>
  <si>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</si>
  <si>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</si>
  <si>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</si>
  <si>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</si>
  <si>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</si>
  <si>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</si>
  <si>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</si>
  <si>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</si>
  <si>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</si>
  <si>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</si>
  <si>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</si>
  <si>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</si>
  <si>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</si>
  <si>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</si>
  <si>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</si>
  <si>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</si>
  <si>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</si>
  <si>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</si>
  <si>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</si>
  <si>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</si>
  <si>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</si>
  <si>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</si>
  <si>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</si>
  <si>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</si>
  <si>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</si>
  <si>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</si>
  <si>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</si>
  <si>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</si>
  <si>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</si>
  <si>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</si>
  <si>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</si>
  <si>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</si>
  <si>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</si>
  <si>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</si>
  <si>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</si>
  <si>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</si>
  <si>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</si>
  <si>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</si>
  <si>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</si>
  <si>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</si>
  <si>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</si>
  <si>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</si>
  <si>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</si>
  <si>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</si>
  <si>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</si>
  <si>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</si>
  <si>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</si>
  <si>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</si>
  <si>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</si>
  <si>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</si>
  <si>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</si>
  <si>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</si>
  <si>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</si>
  <si>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</si>
  <si>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</si>
  <si>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</si>
  <si>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</si>
  <si>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</si>
  <si>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</si>
  <si>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</si>
  <si>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</si>
  <si>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</si>
  <si>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</si>
  <si>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</si>
  <si>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</si>
  <si>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</si>
  <si>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</si>
  <si>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</si>
  <si>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</si>
  <si>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</si>
  <si>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</si>
  <si>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</si>
  <si>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Importo</t>
  </si>
  <si>
    <t>Tasso Interesse</t>
  </si>
  <si>
    <t>Durata rimborso (anni)</t>
  </si>
  <si>
    <t>Investimenti Agevolabili</t>
  </si>
  <si>
    <t>Investimenti Ammissibili</t>
  </si>
  <si>
    <t xml:space="preserve">c) Ristrutturazioni di immobili </t>
  </si>
  <si>
    <t>Investimenti Agevolabili 2</t>
  </si>
  <si>
    <t>Importo Costo Gestione richiesto (Iva Esclusa)</t>
  </si>
  <si>
    <t>Conto Gestione</t>
  </si>
  <si>
    <t>Finanziamento a tasso agevolato Investimenti</t>
  </si>
  <si>
    <t>Finaziamento Agevolato</t>
  </si>
  <si>
    <t>Contributo a Fondo Perduto Investimenti</t>
  </si>
  <si>
    <t>Contributo a Fondo Perduto Conto Gestione</t>
  </si>
  <si>
    <t>Anno 1 Tr 1</t>
  </si>
  <si>
    <t>Anno 1 Tr 2</t>
  </si>
  <si>
    <t>Anno 1 Tr 3</t>
  </si>
  <si>
    <t>Anno 1 Tr 4</t>
  </si>
  <si>
    <t>Anno 2 Tr 1</t>
  </si>
  <si>
    <t>Anno 2 Tr 2</t>
  </si>
  <si>
    <t>Anno 2 Tr 3</t>
  </si>
  <si>
    <t>Anno 2 Tr 4</t>
  </si>
  <si>
    <t>Anno 3 Tr 1</t>
  </si>
  <si>
    <t>Anno 3 Tr 2</t>
  </si>
  <si>
    <t>Anno 3 Tr 3</t>
  </si>
  <si>
    <t>Anno 3 Tr 4</t>
  </si>
  <si>
    <t>Pre amm.to</t>
  </si>
  <si>
    <t>Anno 4 Tr 1</t>
  </si>
  <si>
    <t>Anno 4 Tr 2</t>
  </si>
  <si>
    <t>Anno 4 Tr 3</t>
  </si>
  <si>
    <t>Anno 4 Tr 4</t>
  </si>
  <si>
    <t>Anno 5 Tr 1</t>
  </si>
  <si>
    <t>Anno 5 Tr 2</t>
  </si>
  <si>
    <t>Anno 5 Tr 3</t>
  </si>
  <si>
    <t>Anno 5 Tr 4</t>
  </si>
  <si>
    <t>Anno 6 Tr 1</t>
  </si>
  <si>
    <t>Anno 6 Tr 2</t>
  </si>
  <si>
    <t>Anno 6 Tr 3</t>
  </si>
  <si>
    <t>Anno 6 Tr 4</t>
  </si>
  <si>
    <t>Anno 7 Tr 1</t>
  </si>
  <si>
    <t>Anno 7 Tr 2</t>
  </si>
  <si>
    <t>Anno 7 Tr 3</t>
  </si>
  <si>
    <t>Anno 7 Tr 4</t>
  </si>
  <si>
    <t>Anno 8 Tr 1</t>
  </si>
  <si>
    <t>Anno 8 Tr 2</t>
  </si>
  <si>
    <t>Anno 8 Tr 3</t>
  </si>
  <si>
    <t>Anno 8 Tr 4</t>
  </si>
  <si>
    <t>Contributo c/gestione</t>
  </si>
  <si>
    <t>Contributo C/Capitale</t>
  </si>
  <si>
    <t>Contributo Conto Gestione</t>
  </si>
  <si>
    <t>Entrata Finanziamento Agevolato</t>
  </si>
  <si>
    <t>Entrato Contributo Fondo Perduto</t>
  </si>
  <si>
    <t>L.2 IL PROSPETTO PREVISIONALE FONTI E IMPIEGHI</t>
  </si>
  <si>
    <t>Indicare il fabbisogno finanziario e le modalità con cui si intende impiegarlo per l’anno di avvio dell’iniziativa.</t>
  </si>
  <si>
    <t>FABBISOGNO (IMPIEGHI)</t>
  </si>
  <si>
    <t>FONTI DI COPERTURA</t>
  </si>
  <si>
    <t>Beni di investimento da acquistare</t>
  </si>
  <si>
    <t>Contributo a fondo perduto</t>
  </si>
  <si>
    <t>IVA sugli investimenti</t>
  </si>
  <si>
    <t>Mutuo agevolato</t>
  </si>
  <si>
    <t>Capitale di esercizio (anno avvio attività)</t>
  </si>
  <si>
    <t>Finanziamenti da terzi</t>
  </si>
  <si>
    <t>Altre spese da sostenere</t>
  </si>
  <si>
    <t>Capitale proprio /altre disponibilità</t>
  </si>
  <si>
    <t>Totale fabbisogni</t>
  </si>
  <si>
    <t>Totale fonti</t>
  </si>
  <si>
    <t>Input</t>
  </si>
  <si>
    <t>Tabelle</t>
  </si>
  <si>
    <t>Conto Economico</t>
  </si>
  <si>
    <t>Fonte Impieghi</t>
  </si>
  <si>
    <t>Stato Patrimoniale</t>
  </si>
  <si>
    <t>INDICE</t>
  </si>
  <si>
    <t>Contributi</t>
  </si>
  <si>
    <t>PIANO ECONOMICO FINANZIARIO</t>
  </si>
  <si>
    <t>MICROIMPRESA</t>
  </si>
  <si>
    <t>Info Prodotti e Servizi</t>
  </si>
  <si>
    <t>Gli Obiettivi di Vendita</t>
  </si>
  <si>
    <t>Info Materie Prime e Servizi</t>
  </si>
  <si>
    <t>Piano Investimenti</t>
  </si>
  <si>
    <t>Info Iniziative Promozionali e Pubblicitarie</t>
  </si>
  <si>
    <t>Costi Gestione</t>
  </si>
  <si>
    <t>Tabella G.2 Le materie prime e i servizi</t>
  </si>
  <si>
    <t>Tabella H2 Il Prospetto Investimenti</t>
  </si>
  <si>
    <t>Report</t>
  </si>
  <si>
    <t>Calcolo Irap</t>
  </si>
  <si>
    <t>Finanziamento</t>
  </si>
  <si>
    <t>www.bpexcel.it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</si>
</sst>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&quot;€&quot;\ #,##0"/>
    <numFmt numFmtId="166" formatCode="&quot;€&quot;\ #,##0.0"/>
    <numFmt numFmtId="167" formatCode="0.00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Book Antiqua"/>
      <family val="1"/>
    </font>
    <font>
      <b/>
      <sz val="8"/>
      <name val="Book Antiqua"/>
      <family val="1"/>
    </font>
    <font>
      <sz val="1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9FBA5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7" xfId="0" applyFont="1" applyBorder="1"/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1" fillId="0" borderId="25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2" xfId="0" applyFont="1" applyBorder="1"/>
    <xf numFmtId="0" fontId="0" fillId="0" borderId="24" xfId="0" applyBorder="1"/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textRotation="90" wrapText="1"/>
    </xf>
    <xf numFmtId="165" fontId="0" fillId="0" borderId="0" xfId="0" applyNumberFormat="1" applyAlignment="1">
      <alignment horizontal="center"/>
    </xf>
    <xf numFmtId="0" fontId="0" fillId="2" borderId="22" xfId="0" applyFill="1" applyBorder="1"/>
    <xf numFmtId="0" fontId="0" fillId="2" borderId="0" xfId="0" applyFill="1" applyBorder="1"/>
    <xf numFmtId="0" fontId="0" fillId="2" borderId="23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43" xfId="0" applyBorder="1"/>
    <xf numFmtId="0" fontId="0" fillId="3" borderId="0" xfId="0" applyFill="1"/>
    <xf numFmtId="0" fontId="0" fillId="0" borderId="0" xfId="0" applyBorder="1" applyAlignment="1">
      <alignment horizontal="center"/>
    </xf>
    <xf numFmtId="0" fontId="0" fillId="0" borderId="49" xfId="0" applyBorder="1"/>
    <xf numFmtId="0" fontId="0" fillId="0" borderId="8" xfId="0" applyBorder="1" applyAlignment="1">
      <alignment horizontal="center"/>
    </xf>
    <xf numFmtId="0" fontId="1" fillId="0" borderId="0" xfId="0" applyFont="1"/>
    <xf numFmtId="0" fontId="0" fillId="0" borderId="45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53" xfId="0" applyBorder="1"/>
    <xf numFmtId="0" fontId="0" fillId="0" borderId="16" xfId="0" applyBorder="1" applyAlignment="1">
      <alignment horizontal="center"/>
    </xf>
    <xf numFmtId="0" fontId="0" fillId="0" borderId="21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5" fontId="0" fillId="0" borderId="20" xfId="0" applyNumberFormat="1" applyBorder="1"/>
    <xf numFmtId="0" fontId="1" fillId="0" borderId="23" xfId="0" applyFont="1" applyBorder="1" applyAlignment="1">
      <alignment horizontal="center"/>
    </xf>
    <xf numFmtId="0" fontId="1" fillId="0" borderId="0" xfId="0" quotePrefix="1" applyFont="1" applyBorder="1"/>
    <xf numFmtId="165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1" fillId="0" borderId="58" xfId="0" applyFont="1" applyBorder="1"/>
    <xf numFmtId="165" fontId="0" fillId="0" borderId="0" xfId="0" applyNumberFormat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165" fontId="1" fillId="0" borderId="0" xfId="0" applyNumberFormat="1" applyFont="1" applyBorder="1"/>
    <xf numFmtId="0" fontId="0" fillId="0" borderId="17" xfId="0" applyFont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0" fillId="0" borderId="0" xfId="0" applyFill="1"/>
    <xf numFmtId="165" fontId="1" fillId="0" borderId="0" xfId="0" applyNumberFormat="1" applyFont="1" applyAlignment="1">
      <alignment horizontal="center"/>
    </xf>
    <xf numFmtId="165" fontId="0" fillId="0" borderId="0" xfId="0" applyNumberFormat="1" applyFill="1"/>
    <xf numFmtId="165" fontId="0" fillId="0" borderId="0" xfId="0" applyNumberFormat="1"/>
    <xf numFmtId="165" fontId="1" fillId="0" borderId="0" xfId="0" applyNumberFormat="1" applyFont="1"/>
    <xf numFmtId="164" fontId="0" fillId="0" borderId="0" xfId="0" applyNumberFormat="1"/>
    <xf numFmtId="165" fontId="0" fillId="0" borderId="0" xfId="0" applyNumberFormat="1" applyFont="1" applyAlignment="1">
      <alignment horizontal="center"/>
    </xf>
    <xf numFmtId="10" fontId="2" fillId="0" borderId="0" xfId="1" applyNumberFormat="1" applyFont="1" applyBorder="1"/>
    <xf numFmtId="9" fontId="2" fillId="0" borderId="0" xfId="1" applyFont="1" applyBorder="1"/>
    <xf numFmtId="166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0" xfId="0" applyFill="1"/>
    <xf numFmtId="0" fontId="6" fillId="5" borderId="5" xfId="0" applyFont="1" applyFill="1" applyBorder="1" applyAlignment="1" applyProtection="1">
      <alignment vertical="center"/>
      <protection hidden="1"/>
    </xf>
    <xf numFmtId="17" fontId="6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4" xfId="0" applyFont="1" applyFill="1" applyBorder="1" applyAlignment="1">
      <alignment horizontal="center"/>
    </xf>
    <xf numFmtId="0" fontId="6" fillId="5" borderId="28" xfId="0" applyFont="1" applyFill="1" applyBorder="1" applyAlignment="1" applyProtection="1">
      <alignment vertical="center"/>
      <protection hidden="1"/>
    </xf>
    <xf numFmtId="2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9" fontId="6" fillId="6" borderId="14" xfId="1" applyFont="1" applyFill="1" applyBorder="1" applyAlignment="1" applyProtection="1">
      <alignment horizontal="center" vertical="center" wrapText="1"/>
      <protection locked="0"/>
    </xf>
    <xf numFmtId="17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8" xfId="0" applyFont="1" applyFill="1" applyBorder="1" applyAlignment="1" applyProtection="1">
      <alignment vertical="center"/>
      <protection hidden="1"/>
    </xf>
    <xf numFmtId="164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 applyProtection="1">
      <alignment vertical="center" wrapText="1"/>
      <protection hidden="1"/>
    </xf>
    <xf numFmtId="3" fontId="8" fillId="6" borderId="5" xfId="0" applyNumberFormat="1" applyFont="1" applyFill="1" applyBorder="1" applyAlignment="1" applyProtection="1">
      <alignment horizontal="center"/>
      <protection hidden="1"/>
    </xf>
    <xf numFmtId="0" fontId="6" fillId="5" borderId="31" xfId="0" applyFont="1" applyFill="1" applyBorder="1" applyAlignment="1" applyProtection="1">
      <alignment vertical="center"/>
      <protection hidden="1"/>
    </xf>
    <xf numFmtId="0" fontId="9" fillId="5" borderId="14" xfId="0" applyFont="1" applyFill="1" applyBorder="1" applyAlignment="1">
      <alignment horizontal="center"/>
    </xf>
    <xf numFmtId="165" fontId="0" fillId="7" borderId="0" xfId="0" applyNumberFormat="1" applyFill="1" applyAlignment="1" applyProtection="1">
      <alignment horizontal="center"/>
      <protection hidden="1"/>
    </xf>
    <xf numFmtId="0" fontId="5" fillId="4" borderId="0" xfId="0" applyFont="1" applyFill="1"/>
    <xf numFmtId="0" fontId="4" fillId="4" borderId="0" xfId="0" applyFont="1" applyFill="1"/>
    <xf numFmtId="0" fontId="5" fillId="0" borderId="0" xfId="0" applyFont="1"/>
    <xf numFmtId="0" fontId="5" fillId="3" borderId="0" xfId="0" applyFont="1" applyFill="1"/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17" fontId="6" fillId="5" borderId="14" xfId="0" applyNumberFormat="1" applyFont="1" applyFill="1" applyBorder="1" applyAlignment="1" applyProtection="1">
      <alignment horizontal="center" vertical="center" wrapText="1"/>
      <protection hidden="1"/>
    </xf>
    <xf numFmtId="17" fontId="6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37" xfId="0" applyFont="1" applyFill="1" applyBorder="1" applyAlignment="1" applyProtection="1">
      <alignment vertical="center"/>
      <protection hidden="1"/>
    </xf>
    <xf numFmtId="165" fontId="0" fillId="4" borderId="0" xfId="0" applyNumberFormat="1" applyFill="1"/>
    <xf numFmtId="17" fontId="0" fillId="4" borderId="0" xfId="0" applyNumberForma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2" borderId="51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7" xfId="0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1" fillId="0" borderId="64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1" fillId="0" borderId="24" xfId="0" applyFont="1" applyBorder="1" applyAlignment="1">
      <alignment horizontal="center"/>
    </xf>
    <xf numFmtId="165" fontId="1" fillId="0" borderId="65" xfId="0" applyNumberFormat="1" applyFont="1" applyBorder="1" applyAlignment="1">
      <alignment horizontal="center"/>
    </xf>
    <xf numFmtId="0" fontId="1" fillId="0" borderId="0" xfId="0" applyFont="1" applyFill="1" applyBorder="1"/>
    <xf numFmtId="9" fontId="0" fillId="0" borderId="0" xfId="1" applyFont="1"/>
    <xf numFmtId="165" fontId="0" fillId="0" borderId="0" xfId="0" applyNumberFormat="1" applyAlignment="1">
      <alignment horizontal="center"/>
    </xf>
    <xf numFmtId="167" fontId="2" fillId="7" borderId="0" xfId="1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0" fillId="2" borderId="20" xfId="0" applyNumberFormat="1" applyFill="1" applyBorder="1"/>
    <xf numFmtId="9" fontId="0" fillId="7" borderId="0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9" fontId="0" fillId="7" borderId="13" xfId="1" applyFon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0" fillId="7" borderId="3" xfId="1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6" xfId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9" fontId="0" fillId="7" borderId="9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/>
    <xf numFmtId="0" fontId="0" fillId="7" borderId="5" xfId="0" applyFill="1" applyBorder="1"/>
    <xf numFmtId="0" fontId="0" fillId="7" borderId="8" xfId="0" applyFill="1" applyBorder="1"/>
    <xf numFmtId="164" fontId="0" fillId="7" borderId="2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0" fontId="0" fillId="7" borderId="3" xfId="0" applyFill="1" applyBorder="1"/>
    <xf numFmtId="165" fontId="0" fillId="7" borderId="5" xfId="0" applyNumberFormat="1" applyFill="1" applyBorder="1" applyAlignment="1">
      <alignment horizontal="center"/>
    </xf>
    <xf numFmtId="0" fontId="0" fillId="7" borderId="6" xfId="0" applyFill="1" applyBorder="1"/>
    <xf numFmtId="0" fontId="0" fillId="7" borderId="9" xfId="0" applyFill="1" applyBorder="1"/>
    <xf numFmtId="165" fontId="0" fillId="7" borderId="8" xfId="0" applyNumberFormat="1" applyFill="1" applyBorder="1" applyAlignment="1">
      <alignment horizontal="center"/>
    </xf>
    <xf numFmtId="165" fontId="0" fillId="7" borderId="31" xfId="0" applyNumberFormat="1" applyFill="1" applyBorder="1" applyAlignment="1">
      <alignment horizontal="center"/>
    </xf>
    <xf numFmtId="0" fontId="10" fillId="0" borderId="0" xfId="2"/>
    <xf numFmtId="0" fontId="0" fillId="4" borderId="6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2" applyFont="1"/>
    <xf numFmtId="0" fontId="1" fillId="7" borderId="0" xfId="0" applyFont="1" applyFill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0" fontId="1" fillId="0" borderId="2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10" xfId="0" applyBorder="1" applyAlignment="1"/>
    <xf numFmtId="0" fontId="0" fillId="0" borderId="17" xfId="0" applyBorder="1" applyAlignment="1"/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6" xfId="0" applyFont="1" applyBorder="1" applyAlignment="1"/>
    <xf numFmtId="0" fontId="0" fillId="0" borderId="51" xfId="0" applyBorder="1" applyAlignment="1"/>
    <xf numFmtId="0" fontId="1" fillId="0" borderId="5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/>
    <xf numFmtId="165" fontId="0" fillId="0" borderId="0" xfId="0" applyNumberFormat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0" fillId="0" borderId="20" xfId="0" applyBorder="1" applyAlignment="1"/>
    <xf numFmtId="0" fontId="1" fillId="0" borderId="34" xfId="0" applyFont="1" applyBorder="1" applyAlignment="1">
      <alignment textRotation="90"/>
    </xf>
    <xf numFmtId="0" fontId="1" fillId="0" borderId="35" xfId="0" applyFont="1" applyBorder="1" applyAlignment="1">
      <alignment textRotation="90"/>
    </xf>
    <xf numFmtId="0" fontId="1" fillId="0" borderId="44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1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52" xfId="0" applyBorder="1" applyAlignment="1">
      <alignment horizontal="right"/>
    </xf>
    <xf numFmtId="0" fontId="0" fillId="2" borderId="44" xfId="0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0" fillId="0" borderId="31" xfId="0" applyBorder="1" applyAlignment="1"/>
    <xf numFmtId="0" fontId="0" fillId="0" borderId="33" xfId="0" applyBorder="1" applyAlignment="1">
      <alignment textRotation="90"/>
    </xf>
    <xf numFmtId="0" fontId="0" fillId="0" borderId="28" xfId="0" applyBorder="1" applyAlignment="1">
      <alignment textRotation="90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34" xfId="0" applyBorder="1" applyAlignment="1">
      <alignment textRotation="90"/>
    </xf>
    <xf numFmtId="0" fontId="0" fillId="0" borderId="35" xfId="0" applyBorder="1" applyAlignment="1">
      <alignment textRotation="90"/>
    </xf>
    <xf numFmtId="0" fontId="0" fillId="0" borderId="33" xfId="0" applyBorder="1" applyAlignment="1"/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7"/>
  <sheetViews>
    <sheetView workbookViewId="0">
      <selection activeCell="H5" sqref="H5"/>
    </sheetView>
  </sheetViews>
  <sheetFormatPr defaultRowHeight="15" x14ac:dyDescent="0.25"/>
  <sheetData>
    <row r="3" spans="4:8" x14ac:dyDescent="0.25">
      <c r="D3">
        <v>0</v>
      </c>
      <c r="F3" t="s">
        <v>101</v>
      </c>
      <c r="H3" t="s">
        <v>169</v>
      </c>
    </row>
    <row r="4" spans="4:8" x14ac:dyDescent="0.25">
      <c r="D4">
        <v>30</v>
      </c>
      <c r="F4" t="s">
        <v>102</v>
      </c>
      <c r="H4" t="s">
        <v>182</v>
      </c>
    </row>
    <row r="5" spans="4:8" x14ac:dyDescent="0.25">
      <c r="D5">
        <v>60</v>
      </c>
      <c r="F5" t="s">
        <v>103</v>
      </c>
    </row>
    <row r="6" spans="4:8" x14ac:dyDescent="0.25">
      <c r="D6">
        <v>90</v>
      </c>
      <c r="F6" t="s">
        <v>104</v>
      </c>
    </row>
    <row r="7" spans="4:8" x14ac:dyDescent="0.25">
      <c r="D7">
        <v>120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workbookViewId="0"/>
  </sheetViews>
  <sheetFormatPr defaultRowHeight="15" x14ac:dyDescent="0.25"/>
  <cols>
    <col min="2" max="2" width="23" bestFit="1" customWidth="1"/>
    <col min="5" max="5" width="9.7109375" bestFit="1" customWidth="1"/>
  </cols>
  <sheetData>
    <row r="1" spans="1:5" x14ac:dyDescent="0.25">
      <c r="A1" s="220" t="s">
        <v>465</v>
      </c>
    </row>
    <row r="3" spans="1:5" x14ac:dyDescent="0.25">
      <c r="B3" t="s">
        <v>168</v>
      </c>
      <c r="C3" t="str">
        <f>+Input!C3</f>
        <v>mensile</v>
      </c>
    </row>
    <row r="5" spans="1:5" x14ac:dyDescent="0.25">
      <c r="B5" s="88" t="s">
        <v>170</v>
      </c>
      <c r="C5" s="89" t="s">
        <v>171</v>
      </c>
      <c r="D5" s="89" t="s">
        <v>172</v>
      </c>
      <c r="E5" s="89" t="s">
        <v>173</v>
      </c>
    </row>
    <row r="6" spans="1:5" x14ac:dyDescent="0.25">
      <c r="B6" s="16" t="s">
        <v>117</v>
      </c>
      <c r="C6" s="36">
        <f>+'Calcoli mcl'!K34</f>
        <v>440</v>
      </c>
      <c r="D6" s="36">
        <f>+'Calcoli mcl'!L34</f>
        <v>880</v>
      </c>
      <c r="E6" s="36">
        <f>+'Calcoli mcl'!M34</f>
        <v>880</v>
      </c>
    </row>
    <row r="7" spans="1:5" x14ac:dyDescent="0.25">
      <c r="B7" s="16" t="s">
        <v>122</v>
      </c>
      <c r="C7" s="36">
        <f>+'Calcoli mcl'!K49+'Calcoli mcl'!K97+'Calcoli inv'!K13</f>
        <v>21175.733333333334</v>
      </c>
      <c r="D7" s="36">
        <f>+'Calcoli mcl'!L49+'Calcoli mcl'!L97+'Calcoli inv'!L13</f>
        <v>322.66666666666669</v>
      </c>
      <c r="E7" s="36">
        <f>+'Calcoli mcl'!M49+'Calcoli mcl'!M97+'Calcoli inv'!M13</f>
        <v>321.2</v>
      </c>
    </row>
    <row r="8" spans="1:5" x14ac:dyDescent="0.25">
      <c r="B8" s="90"/>
      <c r="C8" s="91">
        <f>+C7-C6</f>
        <v>20735.733333333334</v>
      </c>
      <c r="D8" s="91">
        <f t="shared" ref="D8:E8" si="0">+D7-D6</f>
        <v>-557.33333333333326</v>
      </c>
      <c r="E8" s="91">
        <f t="shared" si="0"/>
        <v>-558.79999999999995</v>
      </c>
    </row>
    <row r="10" spans="1:5" x14ac:dyDescent="0.25">
      <c r="B10" s="88" t="s">
        <v>174</v>
      </c>
      <c r="C10" s="90"/>
      <c r="D10" s="90"/>
      <c r="E10" s="90"/>
    </row>
    <row r="11" spans="1:5" x14ac:dyDescent="0.25">
      <c r="B11" s="88" t="s">
        <v>175</v>
      </c>
      <c r="C11" s="36">
        <f>+C8</f>
        <v>20735.733333333334</v>
      </c>
      <c r="D11" s="36">
        <f>+D8</f>
        <v>-557.33333333333326</v>
      </c>
      <c r="E11" s="36">
        <f>+E8</f>
        <v>-558.79999999999995</v>
      </c>
    </row>
    <row r="12" spans="1:5" x14ac:dyDescent="0.25">
      <c r="B12" s="88" t="s">
        <v>176</v>
      </c>
      <c r="C12" s="36">
        <v>0</v>
      </c>
      <c r="D12" s="36">
        <f>+IF(D11&gt;0,0,IF(C14&gt;-D11,-D11,C14))</f>
        <v>557.33333333333326</v>
      </c>
      <c r="E12" s="36">
        <f>+IF(E11&gt;0,0,IF(D14&gt;-E11,-E11,D14))</f>
        <v>558.79999999999995</v>
      </c>
    </row>
    <row r="13" spans="1:5" x14ac:dyDescent="0.25">
      <c r="B13" s="88" t="s">
        <v>177</v>
      </c>
      <c r="C13" s="36">
        <f>+IF((C11+C12)&gt;0,0,(C11+C12))</f>
        <v>0</v>
      </c>
      <c r="D13" s="36">
        <f>+IF((D11+D12)&gt;0,0,(D11+D12))</f>
        <v>0</v>
      </c>
      <c r="E13" s="36">
        <f>+IF((E11+E12)&gt;0,0,(E11+E12))</f>
        <v>0</v>
      </c>
    </row>
    <row r="14" spans="1:5" x14ac:dyDescent="0.25">
      <c r="B14" s="88" t="s">
        <v>178</v>
      </c>
      <c r="C14" s="36">
        <f>+IF(C7&gt;C6,C7-C6,0)</f>
        <v>20735.733333333334</v>
      </c>
      <c r="D14" s="36">
        <f>+IF(D11&gt;0,C14+D11,C14-D12)</f>
        <v>20178.400000000001</v>
      </c>
      <c r="E14" s="36">
        <f>+IF(E11&gt;0,D14+E11,D14-E12)</f>
        <v>19619.600000000002</v>
      </c>
    </row>
    <row r="15" spans="1:5" x14ac:dyDescent="0.25">
      <c r="B15" s="88" t="s">
        <v>179</v>
      </c>
      <c r="C15" s="36">
        <f>+C13*(11/12)</f>
        <v>0</v>
      </c>
      <c r="D15" s="36">
        <f>+(D13*(11/12))+(C13-C15)</f>
        <v>0</v>
      </c>
      <c r="E15" s="36">
        <f>+(E13*(11/12))+(D13-D15)+(C13-C15)</f>
        <v>0</v>
      </c>
    </row>
    <row r="16" spans="1:5" x14ac:dyDescent="0.25">
      <c r="B16" s="90"/>
      <c r="C16" s="92">
        <f>+C13-C15</f>
        <v>0</v>
      </c>
      <c r="D16" s="92">
        <f>+D13-D15</f>
        <v>0</v>
      </c>
      <c r="E16" s="92">
        <f>+E13-E15</f>
        <v>0</v>
      </c>
    </row>
    <row r="17" spans="2:5" x14ac:dyDescent="0.25">
      <c r="B17" s="90"/>
      <c r="C17" s="90"/>
      <c r="D17" s="90"/>
      <c r="E17" s="90"/>
    </row>
    <row r="18" spans="2:5" x14ac:dyDescent="0.25">
      <c r="B18" s="88" t="s">
        <v>180</v>
      </c>
      <c r="C18" s="90"/>
      <c r="D18" s="90"/>
      <c r="E18" s="90"/>
    </row>
    <row r="19" spans="2:5" x14ac:dyDescent="0.25">
      <c r="B19" s="88" t="s">
        <v>181</v>
      </c>
      <c r="C19" s="36">
        <f>+C8</f>
        <v>20735.733333333334</v>
      </c>
      <c r="D19" s="36">
        <f>+D8</f>
        <v>-557.33333333333326</v>
      </c>
      <c r="E19" s="36">
        <f>+E8</f>
        <v>-558.79999999999995</v>
      </c>
    </row>
    <row r="20" spans="2:5" x14ac:dyDescent="0.25">
      <c r="B20" s="88" t="s">
        <v>176</v>
      </c>
      <c r="C20" s="36">
        <v>0</v>
      </c>
      <c r="D20" s="36">
        <f>+IF(D19&gt;0,0,IF(C22&gt;-D19,-D19,C22))</f>
        <v>557.33333333333326</v>
      </c>
      <c r="E20" s="36">
        <f>+IF(E19&gt;0,0,IF(D22&gt;-E19,-E19,D22))</f>
        <v>558.79999999999995</v>
      </c>
    </row>
    <row r="21" spans="2:5" x14ac:dyDescent="0.25">
      <c r="B21" s="88" t="s">
        <v>177</v>
      </c>
      <c r="C21" s="36">
        <f>+IF((C19+C20)&gt;0,0,(C19+C20))</f>
        <v>0</v>
      </c>
      <c r="D21" s="36">
        <f>+IF((D19+D20)&gt;0,0,(D19+D20))</f>
        <v>0</v>
      </c>
      <c r="E21" s="36">
        <f>+IF((E19+E20)&gt;0,0,(E19+E20))</f>
        <v>0</v>
      </c>
    </row>
    <row r="22" spans="2:5" x14ac:dyDescent="0.25">
      <c r="B22" s="88" t="s">
        <v>178</v>
      </c>
      <c r="C22" s="36">
        <f>+IF(C7&gt;C6,C7-C6,0)</f>
        <v>20735.733333333334</v>
      </c>
      <c r="D22" s="36">
        <f>+IF(D19&gt;0,C22+D19,C22-D20)</f>
        <v>20178.400000000001</v>
      </c>
      <c r="E22" s="36">
        <f>+IF(E19&gt;0,D22+E19,D22-E20)</f>
        <v>19619.600000000002</v>
      </c>
    </row>
    <row r="23" spans="2:5" x14ac:dyDescent="0.25">
      <c r="B23" s="88" t="s">
        <v>179</v>
      </c>
      <c r="C23" s="36">
        <f>+C21*(9/12)</f>
        <v>0</v>
      </c>
      <c r="D23" s="36">
        <f>+(D21*(9/12))+(C21-C23)</f>
        <v>0</v>
      </c>
      <c r="E23" s="36">
        <f>+(E21*(9/12)*(9/12))+(D21-D23)+(C21-C23)</f>
        <v>0</v>
      </c>
    </row>
    <row r="24" spans="2:5" x14ac:dyDescent="0.25">
      <c r="B24" s="88"/>
      <c r="C24" s="36"/>
      <c r="D24" s="36"/>
      <c r="E24" s="36"/>
    </row>
    <row r="25" spans="2:5" x14ac:dyDescent="0.25">
      <c r="B25" s="88"/>
      <c r="C25" s="36"/>
      <c r="D25" s="36"/>
      <c r="E25" s="36"/>
    </row>
    <row r="26" spans="2:5" x14ac:dyDescent="0.25">
      <c r="B26" s="88" t="s">
        <v>122</v>
      </c>
      <c r="C26" s="36">
        <f>+IF($C$2="mensile",C14,C22)</f>
        <v>20735.733333333334</v>
      </c>
      <c r="D26" s="36">
        <f>+IF($C$2="mensile",D14,D22)</f>
        <v>20178.400000000001</v>
      </c>
      <c r="E26" s="36">
        <f>+IF($C$2="mensile",E14,E22)</f>
        <v>19619.600000000002</v>
      </c>
    </row>
    <row r="27" spans="2:5" x14ac:dyDescent="0.25">
      <c r="B27" s="88" t="s">
        <v>117</v>
      </c>
      <c r="C27" s="36">
        <f>+IF($C$2="mensile",-(C13-C15),-(C21-C23))</f>
        <v>0</v>
      </c>
      <c r="D27" s="36">
        <f>+IF($C$2="mensile",-(D13-D15),-(D21-D23))+C27</f>
        <v>0</v>
      </c>
      <c r="E27" s="36">
        <f>+IF($C$2="mensile",-(E13-E15),-(E21-E23))+D27</f>
        <v>0</v>
      </c>
    </row>
    <row r="28" spans="2:5" x14ac:dyDescent="0.25">
      <c r="B28" s="88" t="s">
        <v>179</v>
      </c>
      <c r="C28" s="36">
        <f>IF($C$2="mensile",-C15,-C23)</f>
        <v>0</v>
      </c>
      <c r="D28" s="36">
        <f>IF($C$2="mensile",-D15,-D23)</f>
        <v>0</v>
      </c>
      <c r="E28" s="36">
        <f>IF($C$2="mensile",-E15,-E23)</f>
        <v>0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H16" sqref="H16"/>
    </sheetView>
  </sheetViews>
  <sheetFormatPr defaultRowHeight="15" x14ac:dyDescent="0.25"/>
  <cols>
    <col min="2" max="2" width="34.42578125" bestFit="1" customWidth="1"/>
    <col min="3" max="5" width="10.5703125" bestFit="1" customWidth="1"/>
  </cols>
  <sheetData>
    <row r="1" spans="1:5" x14ac:dyDescent="0.25">
      <c r="A1" s="220" t="s">
        <v>465</v>
      </c>
    </row>
    <row r="2" spans="1:5" x14ac:dyDescent="0.25">
      <c r="C2" s="89" t="str">
        <f>+'Calcoli mcl'!D3</f>
        <v>anno 1</v>
      </c>
      <c r="D2" s="89" t="str">
        <f>+'Calcoli mcl'!E3</f>
        <v>anno 2</v>
      </c>
      <c r="E2" s="89" t="str">
        <f>+'Calcoli mcl'!F3</f>
        <v>anno 3</v>
      </c>
    </row>
    <row r="3" spans="1:5" x14ac:dyDescent="0.25">
      <c r="B3" s="49" t="s">
        <v>209</v>
      </c>
      <c r="C3" s="91">
        <f>+IF(Banca!C8&gt;0,Banca!C8,0)</f>
        <v>0</v>
      </c>
      <c r="D3" s="91">
        <f>+IF(Banca!D8&gt;0,Banca!D8,0)</f>
        <v>0</v>
      </c>
      <c r="E3" s="91">
        <f>+IF(Banca!E8&gt;0,Banca!E8,0)</f>
        <v>0</v>
      </c>
    </row>
    <row r="4" spans="1:5" x14ac:dyDescent="0.25">
      <c r="B4" s="49"/>
    </row>
    <row r="5" spans="1:5" x14ac:dyDescent="0.25">
      <c r="B5" s="49" t="s">
        <v>210</v>
      </c>
      <c r="C5" s="91">
        <f>SUM(C6:C8)</f>
        <v>21071.233333333334</v>
      </c>
      <c r="D5" s="91">
        <f t="shared" ref="D5:E5" si="0">SUM(D6:D8)</f>
        <v>21034.845000000001</v>
      </c>
      <c r="E5" s="91">
        <f t="shared" si="0"/>
        <v>20492.035000000003</v>
      </c>
    </row>
    <row r="6" spans="1:5" x14ac:dyDescent="0.25">
      <c r="B6" t="s">
        <v>116</v>
      </c>
      <c r="C6" s="175">
        <f>+'Calcoli mcl'!D34</f>
        <v>335.5</v>
      </c>
      <c r="D6" s="36">
        <f>+'Calcoli mcl'!E34</f>
        <v>671</v>
      </c>
      <c r="E6" s="36">
        <f>+'Calcoli mcl'!F34</f>
        <v>671</v>
      </c>
    </row>
    <row r="7" spans="1:5" x14ac:dyDescent="0.25">
      <c r="B7" t="s">
        <v>122</v>
      </c>
      <c r="C7" s="175">
        <f>+'Liquidazione Iva'!C26</f>
        <v>20735.733333333334</v>
      </c>
      <c r="D7" s="36">
        <f>+'Liquidazione Iva'!D26</f>
        <v>20178.400000000001</v>
      </c>
      <c r="E7" s="36">
        <f>+'Liquidazione Iva'!E26</f>
        <v>19619.600000000002</v>
      </c>
    </row>
    <row r="8" spans="1:5" x14ac:dyDescent="0.25">
      <c r="B8" t="s">
        <v>211</v>
      </c>
      <c r="C8" s="175">
        <f>+Irap!F23</f>
        <v>0</v>
      </c>
      <c r="D8" s="69">
        <f>+Irap!G23</f>
        <v>185.44499999999999</v>
      </c>
      <c r="E8" s="69">
        <f>+Irap!H23</f>
        <v>201.435</v>
      </c>
    </row>
    <row r="10" spans="1:5" x14ac:dyDescent="0.25">
      <c r="B10" t="s">
        <v>212</v>
      </c>
    </row>
    <row r="11" spans="1:5" x14ac:dyDescent="0.25">
      <c r="B11" t="s">
        <v>213</v>
      </c>
    </row>
    <row r="13" spans="1:5" x14ac:dyDescent="0.25">
      <c r="B13" s="49" t="s">
        <v>243</v>
      </c>
      <c r="C13" s="91">
        <f>+'Calcoli mcl'!K24+'Calcoli mcl'!K9</f>
        <v>458.33333333333331</v>
      </c>
      <c r="D13" s="91">
        <f>+'Calcoli mcl'!L24+'Calcoli mcl'!L9</f>
        <v>875</v>
      </c>
      <c r="E13" s="91">
        <f>+'Calcoli mcl'!M24+'Calcoli mcl'!M9</f>
        <v>875</v>
      </c>
    </row>
    <row r="15" spans="1:5" x14ac:dyDescent="0.25">
      <c r="B15" s="89" t="s">
        <v>142</v>
      </c>
      <c r="C15" s="91">
        <f>+C16+C17-C18-C19</f>
        <v>85500</v>
      </c>
      <c r="D15" s="91">
        <f t="shared" ref="D15:E15" si="1">+D16+D17-D18-D19</f>
        <v>76000</v>
      </c>
      <c r="E15" s="91">
        <f t="shared" si="1"/>
        <v>66500</v>
      </c>
    </row>
    <row r="16" spans="1:5" x14ac:dyDescent="0.25">
      <c r="B16" t="s">
        <v>214</v>
      </c>
      <c r="C16" s="175">
        <f>+'Calcoli inv'!$D$4+'Calcoli inv'!$D$5+'Calcoli inv'!$D$6</f>
        <v>50000</v>
      </c>
      <c r="D16" s="36">
        <f>+'Calcoli inv'!$D$4+'Calcoli inv'!$D$5+'Calcoli inv'!$D$6</f>
        <v>50000</v>
      </c>
      <c r="E16" s="36">
        <f>+'Calcoli inv'!$D$4+'Calcoli inv'!$D$5+'Calcoli inv'!$D$6</f>
        <v>50000</v>
      </c>
    </row>
    <row r="17" spans="2:5" x14ac:dyDescent="0.25">
      <c r="B17" t="s">
        <v>215</v>
      </c>
      <c r="C17" s="175">
        <f>+'Calcoli inv'!$D$13-SP!$C$16</f>
        <v>45000</v>
      </c>
      <c r="D17" s="36">
        <f>+'Calcoli inv'!$D$13-SP!$C$16</f>
        <v>45000</v>
      </c>
      <c r="E17" s="36">
        <f>+'Calcoli inv'!$D$13-SP!$C$16</f>
        <v>45000</v>
      </c>
    </row>
    <row r="18" spans="2:5" x14ac:dyDescent="0.25">
      <c r="B18" t="s">
        <v>216</v>
      </c>
      <c r="C18" s="175">
        <f>+'Calcoli inv'!D28+'Calcoli inv'!D29+'Calcoli inv'!D30</f>
        <v>5000</v>
      </c>
      <c r="D18" s="36">
        <f>+'Calcoli inv'!E28+'Calcoli inv'!E29+'Calcoli inv'!E30</f>
        <v>10000</v>
      </c>
      <c r="E18" s="36">
        <f>+'Calcoli inv'!F28+'Calcoli inv'!F29+'Calcoli inv'!F30</f>
        <v>15000</v>
      </c>
    </row>
    <row r="19" spans="2:5" x14ac:dyDescent="0.25">
      <c r="B19" t="s">
        <v>217</v>
      </c>
      <c r="C19" s="175">
        <f>+'Calcoli inv'!D37-SP!C18</f>
        <v>4500</v>
      </c>
      <c r="D19" s="36">
        <f>+'Calcoli inv'!E37-SP!D18</f>
        <v>9000</v>
      </c>
      <c r="E19" s="36">
        <f>+'Calcoli inv'!F37-SP!E18</f>
        <v>13500</v>
      </c>
    </row>
    <row r="21" spans="2:5" x14ac:dyDescent="0.25">
      <c r="B21" s="49" t="s">
        <v>218</v>
      </c>
      <c r="C21" s="91">
        <f>+C15+C13+C5+C3</f>
        <v>107029.56666666667</v>
      </c>
      <c r="D21" s="91">
        <f t="shared" ref="D21:E21" si="2">+D15+D13+D5+D3</f>
        <v>97909.845000000001</v>
      </c>
      <c r="E21" s="91">
        <f t="shared" si="2"/>
        <v>87867.035000000003</v>
      </c>
    </row>
    <row r="25" spans="2:5" x14ac:dyDescent="0.25">
      <c r="B25" s="49" t="s">
        <v>219</v>
      </c>
      <c r="C25" s="91">
        <f>+IF(Banca!C8&lt;0,-Banca!C8,0)</f>
        <v>49725.204487595533</v>
      </c>
      <c r="D25" s="91">
        <f>+IF(Banca!D8&lt;0,-Banca!D8,0)</f>
        <v>99344.964951006652</v>
      </c>
      <c r="E25" s="91">
        <f>+IF(Banca!E8&lt;0,-Banca!E8,0)</f>
        <v>148403.49096997333</v>
      </c>
    </row>
    <row r="26" spans="2:5" x14ac:dyDescent="0.25">
      <c r="B26" s="49"/>
    </row>
    <row r="27" spans="2:5" x14ac:dyDescent="0.25">
      <c r="B27" s="49" t="s">
        <v>220</v>
      </c>
      <c r="C27" s="91">
        <f>SUM(C28:C32)</f>
        <v>6780.5616666666665</v>
      </c>
      <c r="D27" s="91">
        <f>SUM(D28:D32)</f>
        <v>6741.1194444444445</v>
      </c>
      <c r="E27" s="91">
        <f>SUM(E28:E32)</f>
        <v>6733.833333333333</v>
      </c>
    </row>
    <row r="28" spans="2:5" x14ac:dyDescent="0.25">
      <c r="B28" t="s">
        <v>164</v>
      </c>
      <c r="C28" s="175">
        <f>+'Calcoli mcl'!D49+'Calcoli mcl'!D118</f>
        <v>191.64166666666665</v>
      </c>
      <c r="D28" s="36">
        <f>+'Calcoli mcl'!E49+'Calcoli mcl'!E118</f>
        <v>241.11944444444447</v>
      </c>
      <c r="E28" s="36">
        <f>+'Calcoli mcl'!F49+'Calcoli mcl'!F118</f>
        <v>233.83333333333334</v>
      </c>
    </row>
    <row r="29" spans="2:5" x14ac:dyDescent="0.25">
      <c r="B29" t="s">
        <v>221</v>
      </c>
      <c r="C29" s="175">
        <v>0</v>
      </c>
      <c r="D29" s="36">
        <v>0</v>
      </c>
      <c r="E29" s="36">
        <v>0</v>
      </c>
    </row>
    <row r="30" spans="2:5" x14ac:dyDescent="0.25">
      <c r="B30" t="s">
        <v>443</v>
      </c>
      <c r="C30" s="175">
        <f>+'Calcolo Contributi'!C31</f>
        <v>6500</v>
      </c>
      <c r="D30" s="175">
        <f>+C30</f>
        <v>6500</v>
      </c>
      <c r="E30" s="175">
        <f>+D30</f>
        <v>6500</v>
      </c>
    </row>
    <row r="31" spans="2:5" x14ac:dyDescent="0.25">
      <c r="B31" t="s">
        <v>222</v>
      </c>
      <c r="C31" s="175">
        <f>+Irap!F22</f>
        <v>88.92</v>
      </c>
      <c r="D31" s="36">
        <f>+Irap!G22</f>
        <v>0</v>
      </c>
      <c r="E31" s="36">
        <f>+Irap!H22</f>
        <v>0</v>
      </c>
    </row>
    <row r="32" spans="2:5" x14ac:dyDescent="0.25">
      <c r="B32" t="s">
        <v>223</v>
      </c>
      <c r="C32" s="175">
        <f>+'Liquidazione Iva'!C27</f>
        <v>0</v>
      </c>
      <c r="D32" s="36">
        <f>+'Liquidazione Iva'!D27</f>
        <v>0</v>
      </c>
      <c r="E32" s="36">
        <f>+'Liquidazione Iva'!E27</f>
        <v>0</v>
      </c>
    </row>
    <row r="34" spans="2:5" x14ac:dyDescent="0.25">
      <c r="B34" s="49" t="s">
        <v>224</v>
      </c>
      <c r="C34" s="91">
        <f>SUM(C35:C37)</f>
        <v>90462.887328388431</v>
      </c>
      <c r="D34" s="91">
        <f>SUM(D35:D37)</f>
        <v>89668.955149084795</v>
      </c>
      <c r="E34" s="91">
        <f>SUM(E35:E37)</f>
        <v>88746.644326195077</v>
      </c>
    </row>
    <row r="35" spans="2:5" x14ac:dyDescent="0.25">
      <c r="B35" t="s">
        <v>225</v>
      </c>
      <c r="C35" s="175">
        <f>+'Calcoli mcl'!K76</f>
        <v>5625</v>
      </c>
      <c r="D35" s="69">
        <f>+'Calcoli mcl'!L76</f>
        <v>11250</v>
      </c>
      <c r="E35" s="69">
        <f>+'Calcoli mcl'!M76</f>
        <v>16875</v>
      </c>
    </row>
    <row r="36" spans="2:5" x14ac:dyDescent="0.25">
      <c r="B36" t="s">
        <v>226</v>
      </c>
      <c r="C36" s="96">
        <f>+Finanziamento!F23</f>
        <v>44087.887328388431</v>
      </c>
      <c r="D36" s="96">
        <f>+Finanziamento!J23</f>
        <v>37668.955149084788</v>
      </c>
      <c r="E36" s="96">
        <f>+Finanziamento!N23</f>
        <v>31121.644326195077</v>
      </c>
    </row>
    <row r="37" spans="2:5" x14ac:dyDescent="0.25">
      <c r="B37" t="s">
        <v>227</v>
      </c>
      <c r="C37" s="93">
        <f>+'Calcolo Contributi'!C30</f>
        <v>40750</v>
      </c>
      <c r="D37" s="93">
        <f>+C37</f>
        <v>40750</v>
      </c>
      <c r="E37" s="93">
        <f>+D37</f>
        <v>40750</v>
      </c>
    </row>
    <row r="39" spans="2:5" x14ac:dyDescent="0.25">
      <c r="B39" s="49" t="s">
        <v>228</v>
      </c>
      <c r="C39" s="91">
        <f>SUM(C40:C42)</f>
        <v>-39939.086815983974</v>
      </c>
      <c r="D39" s="91">
        <f t="shared" ref="D39:E39" si="3">SUM(D40:D42)</f>
        <v>-97845.194544535902</v>
      </c>
      <c r="E39" s="91">
        <f t="shared" si="3"/>
        <v>-156016.93362950173</v>
      </c>
    </row>
    <row r="40" spans="2:5" x14ac:dyDescent="0.25">
      <c r="B40" t="s">
        <v>229</v>
      </c>
      <c r="C40" s="93">
        <f>+Input!C8</f>
        <v>50000</v>
      </c>
      <c r="D40" s="93">
        <f>+C40+Input!D8</f>
        <v>80000</v>
      </c>
      <c r="E40" s="93">
        <f>+D40+Input!E8</f>
        <v>110000</v>
      </c>
    </row>
    <row r="41" spans="2:5" x14ac:dyDescent="0.25">
      <c r="B41" t="s">
        <v>230</v>
      </c>
      <c r="C41" s="175"/>
      <c r="D41" s="36">
        <f>+C42</f>
        <v>-89939.086815983974</v>
      </c>
      <c r="E41" s="36">
        <f>+D41+D42</f>
        <v>-177845.19454453589</v>
      </c>
    </row>
    <row r="42" spans="2:5" x14ac:dyDescent="0.25">
      <c r="B42" t="s">
        <v>231</v>
      </c>
      <c r="C42" s="175">
        <f>+CE!B29</f>
        <v>-89939.086815983974</v>
      </c>
      <c r="D42" s="36">
        <f>+CE!C29</f>
        <v>-87906.107728551928</v>
      </c>
      <c r="E42" s="36">
        <f>+CE!D29</f>
        <v>-88171.73908496584</v>
      </c>
    </row>
    <row r="43" spans="2:5" x14ac:dyDescent="0.25">
      <c r="B43" s="49" t="s">
        <v>232</v>
      </c>
      <c r="C43" s="91">
        <f>+C39+C27+C25+C34</f>
        <v>107029.56666666665</v>
      </c>
      <c r="D43" s="91">
        <f>+D39+D27+D25+D34</f>
        <v>97909.844999999987</v>
      </c>
      <c r="E43" s="91">
        <f>+E39+E27+E25+E34</f>
        <v>87867.035000000018</v>
      </c>
    </row>
    <row r="45" spans="2:5" x14ac:dyDescent="0.25">
      <c r="B45" s="49" t="s">
        <v>233</v>
      </c>
      <c r="C45" s="181">
        <f>+C21-C43</f>
        <v>0</v>
      </c>
      <c r="D45" s="181">
        <f>+D21-D43</f>
        <v>0</v>
      </c>
      <c r="E45" s="181">
        <f>+E21-E43</f>
        <v>0</v>
      </c>
    </row>
    <row r="46" spans="2:5" x14ac:dyDescent="0.25">
      <c r="C46" s="107"/>
      <c r="D46" s="107"/>
      <c r="E46" s="107"/>
    </row>
  </sheetData>
  <hyperlinks>
    <hyperlink ref="A1" location="Indice!A1" display="I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/>
  </sheetViews>
  <sheetFormatPr defaultRowHeight="15" x14ac:dyDescent="0.25"/>
  <cols>
    <col min="2" max="2" width="31" bestFit="1" customWidth="1"/>
    <col min="3" max="5" width="13.28515625" bestFit="1" customWidth="1"/>
  </cols>
  <sheetData>
    <row r="1" spans="1:5" x14ac:dyDescent="0.25">
      <c r="A1" s="220" t="s">
        <v>465</v>
      </c>
    </row>
    <row r="2" spans="1:5" x14ac:dyDescent="0.25">
      <c r="C2" s="89" t="s">
        <v>60</v>
      </c>
      <c r="D2" s="89" t="s">
        <v>61</v>
      </c>
      <c r="E2" s="89" t="s">
        <v>62</v>
      </c>
    </row>
    <row r="3" spans="1:5" x14ac:dyDescent="0.25">
      <c r="B3" t="s">
        <v>127</v>
      </c>
      <c r="C3" s="93">
        <f>+'Calcoli mcl'!D63</f>
        <v>2104.5</v>
      </c>
      <c r="D3" s="93">
        <f>+'Calcoli mcl'!E63</f>
        <v>4544.5</v>
      </c>
      <c r="E3" s="93">
        <f>+'Calcoli mcl'!F63</f>
        <v>4880</v>
      </c>
    </row>
    <row r="4" spans="1:5" x14ac:dyDescent="0.25">
      <c r="B4" t="s">
        <v>248</v>
      </c>
      <c r="C4" s="93">
        <f>+Input!C8</f>
        <v>50000</v>
      </c>
      <c r="D4" s="93">
        <f>+Input!D8</f>
        <v>30000</v>
      </c>
      <c r="E4" s="93">
        <f>+Input!E8</f>
        <v>30000</v>
      </c>
    </row>
    <row r="5" spans="1:5" x14ac:dyDescent="0.25">
      <c r="B5" t="s">
        <v>444</v>
      </c>
      <c r="C5" s="93">
        <f>+Finanziamento!C7</f>
        <v>47250</v>
      </c>
      <c r="D5" s="93"/>
      <c r="E5" s="93"/>
    </row>
    <row r="6" spans="1:5" x14ac:dyDescent="0.25">
      <c r="B6" t="s">
        <v>445</v>
      </c>
      <c r="C6" s="93">
        <f>+'Calcolo Contributi'!C30+'Calcolo Contributi'!C31</f>
        <v>47250</v>
      </c>
      <c r="D6" s="93"/>
      <c r="E6" s="93"/>
    </row>
    <row r="7" spans="1:5" x14ac:dyDescent="0.25">
      <c r="B7" t="s">
        <v>147</v>
      </c>
      <c r="C7" s="93">
        <f>+'Calcoli mcl'!K64+'Calcoli mcl'!K74+'Calcoli mcl'!K118+'Calcoli inv'!K25+'Liquidazione Iva'!C28+Irap!F20+SUM(Finanziamento!C19:F19)+Finanziamento!C22+Finanziamento!D22</f>
        <v>196329.70448759553</v>
      </c>
      <c r="D7" s="93">
        <f>+'Calcoli mcl'!L64+'Calcoli mcl'!L74+'Calcoli mcl'!L118+'Calcoli inv'!L25+'Liquidazione Iva'!D28+Irap!G20+SUM(Finanziamento!G19:J19)</f>
        <v>84164.260463411119</v>
      </c>
      <c r="E7" s="93">
        <f>+'Calcoli mcl'!M64+'Calcoli mcl'!M74+'Calcoli mcl'!M118+'Calcoli inv'!M25+'Liquidazione Iva'!E28+Irap!H20+SUM(Finanziamento!K19:N19)</f>
        <v>83938.526018966673</v>
      </c>
    </row>
    <row r="8" spans="1:5" x14ac:dyDescent="0.25">
      <c r="B8" s="49" t="s">
        <v>244</v>
      </c>
      <c r="C8" s="94">
        <f>+C3-C7+C4+C5+C6</f>
        <v>-49725.204487595533</v>
      </c>
      <c r="D8" s="94">
        <f>+D3-D7+D4+C8+D5+D6</f>
        <v>-99344.964951006652</v>
      </c>
      <c r="E8" s="94">
        <f>+E3-E7+E4+D8+E5+E6</f>
        <v>-148403.49096997333</v>
      </c>
    </row>
    <row r="10" spans="1:5" x14ac:dyDescent="0.25">
      <c r="B10" t="s">
        <v>207</v>
      </c>
      <c r="C10" s="95">
        <f>+IF((C8)&gt;0,(5),0)</f>
        <v>0</v>
      </c>
      <c r="D10" s="95">
        <f t="shared" ref="D10:E10" si="0">+IF((D8)&gt;0,(5),0)</f>
        <v>0</v>
      </c>
      <c r="E10" s="95">
        <f t="shared" si="0"/>
        <v>0</v>
      </c>
    </row>
    <row r="11" spans="1:5" x14ac:dyDescent="0.25">
      <c r="B11" t="s">
        <v>208</v>
      </c>
      <c r="C11" s="95">
        <f>+IF((C8)&lt;0,-(C8),0)</f>
        <v>49725.204487595533</v>
      </c>
      <c r="D11" s="95">
        <f t="shared" ref="D11:E11" si="1">+IF((D8)&lt;0,-(D8),0)</f>
        <v>99344.964951006652</v>
      </c>
      <c r="E11" s="95">
        <f t="shared" si="1"/>
        <v>148403.49096997333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tabSelected="1" workbookViewId="0">
      <selection activeCell="E21" sqref="E21"/>
    </sheetView>
  </sheetViews>
  <sheetFormatPr defaultRowHeight="15" x14ac:dyDescent="0.25"/>
  <cols>
    <col min="3" max="3" width="40.7109375" customWidth="1"/>
    <col min="4" max="4" width="18.5703125" customWidth="1"/>
    <col min="5" max="5" width="33" bestFit="1" customWidth="1"/>
    <col min="6" max="6" width="11.5703125" bestFit="1" customWidth="1"/>
  </cols>
  <sheetData>
    <row r="1" spans="1:6" x14ac:dyDescent="0.25">
      <c r="A1" s="220" t="s">
        <v>465</v>
      </c>
    </row>
    <row r="2" spans="1:6" x14ac:dyDescent="0.25">
      <c r="C2" s="49"/>
      <c r="D2" s="49"/>
    </row>
    <row r="4" spans="1:6" x14ac:dyDescent="0.25">
      <c r="C4" t="s">
        <v>446</v>
      </c>
    </row>
    <row r="5" spans="1:6" ht="36.75" customHeight="1" x14ac:dyDescent="0.25">
      <c r="C5" s="302" t="s">
        <v>447</v>
      </c>
      <c r="D5" s="302"/>
    </row>
    <row r="6" spans="1:6" x14ac:dyDescent="0.25">
      <c r="C6" s="182"/>
      <c r="D6" s="182"/>
    </row>
    <row r="7" spans="1:6" x14ac:dyDescent="0.25">
      <c r="C7" t="s">
        <v>448</v>
      </c>
      <c r="E7" t="s">
        <v>449</v>
      </c>
    </row>
    <row r="8" spans="1:6" x14ac:dyDescent="0.25">
      <c r="C8" t="s">
        <v>450</v>
      </c>
      <c r="D8" s="95">
        <f>+'Calcolo Contributi'!C13</f>
        <v>88000</v>
      </c>
      <c r="E8" t="s">
        <v>451</v>
      </c>
      <c r="F8" s="95">
        <f>+SP!C30+SP!C37</f>
        <v>47250</v>
      </c>
    </row>
    <row r="9" spans="1:6" x14ac:dyDescent="0.25">
      <c r="C9" t="s">
        <v>452</v>
      </c>
      <c r="D9" s="95">
        <f>+'Calcoli inv'!K13</f>
        <v>20900</v>
      </c>
      <c r="E9" t="s">
        <v>453</v>
      </c>
      <c r="F9" s="95">
        <f>+SP!C36</f>
        <v>44087.887328388431</v>
      </c>
    </row>
    <row r="10" spans="1:6" x14ac:dyDescent="0.25">
      <c r="C10" t="s">
        <v>454</v>
      </c>
      <c r="D10" s="95">
        <f>+SP!C5+SP!C13-SP!C28-SP!C31-SP!C32-SP!C42-'Calcoli inv'!K13-SP!C18-SP!C19</f>
        <v>80788.091815983978</v>
      </c>
      <c r="E10" t="s">
        <v>455</v>
      </c>
    </row>
    <row r="11" spans="1:6" ht="15.75" thickBot="1" x14ac:dyDescent="0.3">
      <c r="C11" t="s">
        <v>456</v>
      </c>
      <c r="D11" s="95">
        <f>+SP!C16+SP!C17-Fonte_impieghi!D8</f>
        <v>7000</v>
      </c>
      <c r="E11" t="s">
        <v>457</v>
      </c>
      <c r="F11" s="95">
        <f>+SP!C40+SP!C25+SP!C35</f>
        <v>105350.20448759553</v>
      </c>
    </row>
    <row r="12" spans="1:6" x14ac:dyDescent="0.25">
      <c r="C12" s="32" t="s">
        <v>458</v>
      </c>
      <c r="D12" s="183">
        <f>SUM(D8:D11)</f>
        <v>196688.09181598399</v>
      </c>
      <c r="E12" s="32" t="s">
        <v>459</v>
      </c>
      <c r="F12" s="183">
        <f>SUM(F8:F11)</f>
        <v>196688.09181598396</v>
      </c>
    </row>
  </sheetData>
  <mergeCells count="1">
    <mergeCell ref="C5:D5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workbookViewId="0"/>
  </sheetViews>
  <sheetFormatPr defaultRowHeight="15" x14ac:dyDescent="0.25"/>
  <cols>
    <col min="1" max="1" width="67.140625" bestFit="1" customWidth="1"/>
    <col min="2" max="4" width="9.7109375" bestFit="1" customWidth="1"/>
  </cols>
  <sheetData>
    <row r="1" spans="1:4" x14ac:dyDescent="0.25">
      <c r="A1" s="220" t="s">
        <v>465</v>
      </c>
      <c r="B1" s="89" t="str">
        <f>+'Calcoli mcl'!D3</f>
        <v>anno 1</v>
      </c>
      <c r="C1" s="89" t="str">
        <f>+'Calcoli mcl'!E3</f>
        <v>anno 2</v>
      </c>
      <c r="D1" s="89" t="str">
        <f>+'Calcoli mcl'!F3</f>
        <v>anno 3</v>
      </c>
    </row>
    <row r="2" spans="1:4" x14ac:dyDescent="0.25">
      <c r="A2" t="s">
        <v>183</v>
      </c>
      <c r="B2" s="60">
        <f>+'Calcoli mcl'!D9</f>
        <v>2000</v>
      </c>
      <c r="C2" s="60">
        <f>+'Calcoli mcl'!E9</f>
        <v>4000</v>
      </c>
      <c r="D2" s="60">
        <f>+'Calcoli mcl'!F9</f>
        <v>4000</v>
      </c>
    </row>
    <row r="3" spans="1:4" x14ac:dyDescent="0.25">
      <c r="A3" t="s">
        <v>184</v>
      </c>
      <c r="B3" s="60">
        <f>+'Calcoli mcl'!K9</f>
        <v>400</v>
      </c>
      <c r="C3" s="60">
        <f>+'Calcoli mcl'!L9-'Calcoli mcl'!K9</f>
        <v>400</v>
      </c>
      <c r="D3" s="60">
        <f>+'Calcoli mcl'!M9-'Calcoli mcl'!L9</f>
        <v>0</v>
      </c>
    </row>
    <row r="4" spans="1:4" x14ac:dyDescent="0.25">
      <c r="A4" t="s">
        <v>185</v>
      </c>
      <c r="B4" s="60">
        <v>0</v>
      </c>
      <c r="C4" s="60">
        <v>0</v>
      </c>
      <c r="D4" s="60">
        <v>0</v>
      </c>
    </row>
    <row r="5" spans="1:4" x14ac:dyDescent="0.25">
      <c r="A5" s="49" t="s">
        <v>186</v>
      </c>
      <c r="B5" s="91">
        <f>SUM(B2:B4)</f>
        <v>2400</v>
      </c>
      <c r="C5" s="91">
        <f t="shared" ref="C5:D5" si="0">SUM(C2:C4)</f>
        <v>4400</v>
      </c>
      <c r="D5" s="91">
        <f t="shared" si="0"/>
        <v>4000</v>
      </c>
    </row>
    <row r="7" spans="1:4" x14ac:dyDescent="0.25">
      <c r="A7" t="s">
        <v>192</v>
      </c>
      <c r="B7" s="60">
        <f>+SUM('Calcoli mcl'!R14:R18)</f>
        <v>308.33333333333331</v>
      </c>
      <c r="C7" s="60">
        <f>+SUM('Calcoli mcl'!S14:S18)</f>
        <v>516.66666666666674</v>
      </c>
      <c r="D7" s="60">
        <f>+SUM('Calcoli mcl'!T14:T18)</f>
        <v>500</v>
      </c>
    </row>
    <row r="8" spans="1:4" x14ac:dyDescent="0.25">
      <c r="A8" t="s">
        <v>193</v>
      </c>
      <c r="B8" s="60">
        <f>-'Calcoli mcl'!K24</f>
        <v>-58.333333333333329</v>
      </c>
      <c r="C8" s="60">
        <f>+'Calcoli mcl'!K24-'Calcoli mcl'!L24</f>
        <v>-16.666666666666671</v>
      </c>
      <c r="D8" s="60">
        <f>+'Calcoli mcl'!L24-'Calcoli mcl'!M24</f>
        <v>0</v>
      </c>
    </row>
    <row r="9" spans="1:4" x14ac:dyDescent="0.25">
      <c r="A9" t="s">
        <v>194</v>
      </c>
      <c r="B9" s="60">
        <f>+'Calcoli mcl'!D97-'Calcoli mcl'!D93+SUM('Calcoli mcl'!R19:R23)</f>
        <v>845</v>
      </c>
      <c r="C9" s="60">
        <f>+'Calcoli mcl'!E97-'Calcoli mcl'!E93+SUM('Calcoli mcl'!S19:S23)</f>
        <v>850</v>
      </c>
      <c r="D9" s="60">
        <f>+'Calcoli mcl'!F97-'Calcoli mcl'!F93+SUM('Calcoli mcl'!T19:T23)</f>
        <v>860</v>
      </c>
    </row>
    <row r="10" spans="1:4" x14ac:dyDescent="0.25">
      <c r="A10" t="s">
        <v>195</v>
      </c>
      <c r="B10" s="60">
        <f>+'Calcoli mcl'!D93</f>
        <v>100</v>
      </c>
      <c r="C10" s="60">
        <f>+'Calcoli mcl'!E93</f>
        <v>100</v>
      </c>
      <c r="D10" s="60">
        <f>+'Calcoli mcl'!F93</f>
        <v>100</v>
      </c>
    </row>
    <row r="11" spans="1:4" x14ac:dyDescent="0.25">
      <c r="A11" t="s">
        <v>196</v>
      </c>
      <c r="B11" s="60">
        <f>+'Calcoli mcl'!D74+'Calcoli mcl'!D76</f>
        <v>80625</v>
      </c>
      <c r="C11" s="60">
        <f>+'Calcoli mcl'!E74+'Calcoli mcl'!E76</f>
        <v>80625</v>
      </c>
      <c r="D11" s="60">
        <f>+'Calcoli mcl'!F74+'Calcoli mcl'!F76</f>
        <v>80625</v>
      </c>
    </row>
    <row r="12" spans="1:4" x14ac:dyDescent="0.25">
      <c r="A12" t="s">
        <v>197</v>
      </c>
      <c r="B12" s="60">
        <f>+'Calcoli inv'!D25</f>
        <v>9500</v>
      </c>
      <c r="C12" s="60">
        <f>+'Calcoli inv'!E25</f>
        <v>9500</v>
      </c>
      <c r="D12" s="60">
        <f>+'Calcoli inv'!F25</f>
        <v>9500</v>
      </c>
    </row>
    <row r="13" spans="1:4" x14ac:dyDescent="0.25">
      <c r="A13" t="s">
        <v>198</v>
      </c>
    </row>
    <row r="14" spans="1:4" x14ac:dyDescent="0.25">
      <c r="A14" t="s">
        <v>199</v>
      </c>
    </row>
    <row r="15" spans="1:4" x14ac:dyDescent="0.25">
      <c r="A15" s="49" t="s">
        <v>187</v>
      </c>
      <c r="B15" s="94">
        <f>SUM(B7:B14)</f>
        <v>91320</v>
      </c>
      <c r="C15" s="94">
        <f t="shared" ref="C15:D15" si="1">SUM(C7:C14)</f>
        <v>91575</v>
      </c>
      <c r="D15" s="94">
        <f t="shared" si="1"/>
        <v>91585</v>
      </c>
    </row>
    <row r="16" spans="1:4" x14ac:dyDescent="0.25">
      <c r="A16" s="49"/>
    </row>
    <row r="17" spans="1:4" x14ac:dyDescent="0.25">
      <c r="A17" s="49" t="s">
        <v>188</v>
      </c>
      <c r="B17" s="94">
        <f>+B5-B15</f>
        <v>-88920</v>
      </c>
      <c r="C17" s="94">
        <f t="shared" ref="C17:D17" si="2">+C5-C15</f>
        <v>-87175</v>
      </c>
      <c r="D17" s="94">
        <f t="shared" si="2"/>
        <v>-87585</v>
      </c>
    </row>
    <row r="18" spans="1:4" x14ac:dyDescent="0.25">
      <c r="A18" s="49"/>
    </row>
    <row r="19" spans="1:4" x14ac:dyDescent="0.25">
      <c r="A19" t="s">
        <v>200</v>
      </c>
    </row>
    <row r="20" spans="1:4" x14ac:dyDescent="0.25">
      <c r="A20" t="s">
        <v>201</v>
      </c>
      <c r="B20" s="60">
        <f>+SUM(Finanziamento!C22:F22)</f>
        <v>930.16681598396985</v>
      </c>
      <c r="C20" s="60">
        <f>+SUM(Finanziamento!G22:J22)</f>
        <v>827.63272855191894</v>
      </c>
      <c r="D20" s="60">
        <f>+SUM(Finanziamento!K22:N22)</f>
        <v>699.2540849658443</v>
      </c>
    </row>
    <row r="21" spans="1:4" x14ac:dyDescent="0.25">
      <c r="A21" s="49" t="s">
        <v>189</v>
      </c>
      <c r="B21" s="94">
        <f>SUM(B19:B20)</f>
        <v>930.16681598396985</v>
      </c>
      <c r="C21" s="94">
        <f t="shared" ref="C21:D21" si="3">SUM(C19:C20)</f>
        <v>827.63272855191894</v>
      </c>
      <c r="D21" s="94">
        <f t="shared" si="3"/>
        <v>699.2540849658443</v>
      </c>
    </row>
    <row r="23" spans="1:4" x14ac:dyDescent="0.25">
      <c r="A23" s="49" t="s">
        <v>190</v>
      </c>
    </row>
    <row r="25" spans="1:4" x14ac:dyDescent="0.25">
      <c r="A25" s="49" t="s">
        <v>202</v>
      </c>
      <c r="B25" s="94">
        <f>+B17-B21-B23</f>
        <v>-89850.166815983976</v>
      </c>
      <c r="C25" s="94">
        <f t="shared" ref="C25:D25" si="4">+C17-C21-C23</f>
        <v>-88002.632728551922</v>
      </c>
      <c r="D25" s="94">
        <f t="shared" si="4"/>
        <v>-88284.25408496584</v>
      </c>
    </row>
    <row r="27" spans="1:4" s="49" customFormat="1" x14ac:dyDescent="0.25">
      <c r="A27" s="49" t="s">
        <v>191</v>
      </c>
      <c r="B27" s="94">
        <f>+Irap!F18</f>
        <v>88.92</v>
      </c>
      <c r="C27" s="94">
        <f>+Irap!G18</f>
        <v>-96.525000000000006</v>
      </c>
      <c r="D27" s="94">
        <f>+Irap!H18</f>
        <v>-112.515</v>
      </c>
    </row>
    <row r="29" spans="1:4" x14ac:dyDescent="0.25">
      <c r="A29" s="49" t="s">
        <v>203</v>
      </c>
      <c r="B29" s="94">
        <f>+B25-B27</f>
        <v>-89939.086815983974</v>
      </c>
      <c r="C29" s="94">
        <f t="shared" ref="C29:D29" si="5">+C25-C27</f>
        <v>-87906.107728551928</v>
      </c>
      <c r="D29" s="94">
        <f t="shared" si="5"/>
        <v>-88171.73908496584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7"/>
  <sheetViews>
    <sheetView showGridLines="0" workbookViewId="0">
      <selection activeCell="F23" sqref="F23"/>
    </sheetView>
  </sheetViews>
  <sheetFormatPr defaultRowHeight="15" x14ac:dyDescent="0.25"/>
  <cols>
    <col min="3" max="3" width="17.7109375" bestFit="1" customWidth="1"/>
  </cols>
  <sheetData>
    <row r="2" spans="3:14" x14ac:dyDescent="0.25">
      <c r="C2" s="49" t="s">
        <v>467</v>
      </c>
      <c r="D2" s="49"/>
      <c r="E2" s="49"/>
      <c r="K2" s="225" t="s">
        <v>480</v>
      </c>
      <c r="L2" s="226"/>
      <c r="M2" s="226"/>
      <c r="N2" s="226"/>
    </row>
    <row r="3" spans="3:14" x14ac:dyDescent="0.25">
      <c r="K3" s="226"/>
      <c r="L3" s="226"/>
      <c r="M3" s="226"/>
      <c r="N3" s="226"/>
    </row>
    <row r="4" spans="3:14" x14ac:dyDescent="0.25">
      <c r="C4" s="220" t="s">
        <v>460</v>
      </c>
    </row>
    <row r="5" spans="3:14" x14ac:dyDescent="0.25">
      <c r="C5" s="220"/>
      <c r="K5" s="227" t="s">
        <v>468</v>
      </c>
      <c r="L5" s="228"/>
      <c r="M5" s="228"/>
      <c r="N5" s="229"/>
    </row>
    <row r="6" spans="3:14" x14ac:dyDescent="0.25">
      <c r="C6" s="220" t="s">
        <v>461</v>
      </c>
      <c r="K6" s="228"/>
      <c r="L6" s="228"/>
      <c r="M6" s="228"/>
      <c r="N6" s="229"/>
    </row>
    <row r="7" spans="3:14" x14ac:dyDescent="0.25">
      <c r="C7" s="220"/>
    </row>
    <row r="8" spans="3:14" x14ac:dyDescent="0.25">
      <c r="C8" s="220" t="s">
        <v>466</v>
      </c>
    </row>
    <row r="9" spans="3:14" x14ac:dyDescent="0.25">
      <c r="C9" s="220"/>
    </row>
    <row r="10" spans="3:14" x14ac:dyDescent="0.25">
      <c r="C10" s="223" t="s">
        <v>477</v>
      </c>
    </row>
    <row r="11" spans="3:14" x14ac:dyDescent="0.25">
      <c r="C11" s="220" t="s">
        <v>462</v>
      </c>
    </row>
    <row r="12" spans="3:14" x14ac:dyDescent="0.25">
      <c r="C12" s="220" t="s">
        <v>463</v>
      </c>
    </row>
    <row r="13" spans="3:14" x14ac:dyDescent="0.25">
      <c r="C13" s="220" t="s">
        <v>464</v>
      </c>
    </row>
    <row r="14" spans="3:14" x14ac:dyDescent="0.25">
      <c r="C14" s="220" t="s">
        <v>306</v>
      </c>
    </row>
    <row r="15" spans="3:14" x14ac:dyDescent="0.25">
      <c r="C15" s="220" t="s">
        <v>177</v>
      </c>
    </row>
    <row r="16" spans="3:14" x14ac:dyDescent="0.25">
      <c r="C16" s="220" t="s">
        <v>478</v>
      </c>
    </row>
    <row r="17" spans="3:3" x14ac:dyDescent="0.25">
      <c r="C17" s="220" t="s">
        <v>479</v>
      </c>
    </row>
  </sheetData>
  <mergeCells count="2">
    <mergeCell ref="K2:N3"/>
    <mergeCell ref="K5:N6"/>
  </mergeCells>
  <hyperlinks>
    <hyperlink ref="C4" location="Input!A1" display="Input"/>
    <hyperlink ref="C6" location="'Tabelle '!A1" display="Tabelle"/>
    <hyperlink ref="C11" location="CE!A1" display="Conto Economico"/>
    <hyperlink ref="C12" location="Fonte_impieghi!A1" display="Fonte Impieghi"/>
    <hyperlink ref="C13" location="SP!A1" display="Stato Patrimoniale"/>
    <hyperlink ref="C8" location="'Calcolo Contributi'!A1" display="Contributi"/>
    <hyperlink ref="C14" location="Banca!A1" display="Banca"/>
    <hyperlink ref="C15" location="'Liquidazione Iva'!A1" display="Liquidazione Iva"/>
    <hyperlink ref="C16" location="Irap!A1" display="Calcolo Irap"/>
    <hyperlink ref="C17" location="Finanziamento!A1" display="Finanziamento"/>
    <hyperlink ref="K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topLeftCell="A72" workbookViewId="0">
      <selection activeCell="D14" sqref="D14"/>
    </sheetView>
  </sheetViews>
  <sheetFormatPr defaultRowHeight="15" x14ac:dyDescent="0.25"/>
  <cols>
    <col min="2" max="2" width="26.28515625" customWidth="1"/>
    <col min="3" max="3" width="24.5703125" customWidth="1"/>
    <col min="4" max="4" width="17.7109375" customWidth="1"/>
    <col min="5" max="5" width="20" customWidth="1"/>
    <col min="6" max="6" width="24.28515625" bestFit="1" customWidth="1"/>
    <col min="7" max="7" width="16.28515625" customWidth="1"/>
    <col min="8" max="8" width="17" customWidth="1"/>
    <col min="9" max="9" width="20.5703125" customWidth="1"/>
  </cols>
  <sheetData>
    <row r="1" spans="1:9" x14ac:dyDescent="0.25">
      <c r="A1" s="220" t="s">
        <v>465</v>
      </c>
      <c r="C1" s="224" t="s">
        <v>95</v>
      </c>
    </row>
    <row r="3" spans="1:9" x14ac:dyDescent="0.25">
      <c r="B3" t="s">
        <v>177</v>
      </c>
      <c r="C3" s="185" t="s">
        <v>169</v>
      </c>
    </row>
    <row r="5" spans="1:9" x14ac:dyDescent="0.25">
      <c r="B5" t="s">
        <v>234</v>
      </c>
      <c r="C5" s="184">
        <v>0.22</v>
      </c>
    </row>
    <row r="7" spans="1:9" ht="15.75" thickBot="1" x14ac:dyDescent="0.3">
      <c r="C7" s="107" t="s">
        <v>171</v>
      </c>
      <c r="D7" s="107" t="s">
        <v>172</v>
      </c>
      <c r="E7" s="107" t="s">
        <v>173</v>
      </c>
    </row>
    <row r="8" spans="1:9" x14ac:dyDescent="0.25">
      <c r="B8" t="s">
        <v>247</v>
      </c>
      <c r="C8" s="186">
        <v>50000</v>
      </c>
      <c r="D8" s="187">
        <v>30000</v>
      </c>
      <c r="E8" s="188">
        <v>30000</v>
      </c>
    </row>
    <row r="10" spans="1:9" x14ac:dyDescent="0.25">
      <c r="B10" t="s">
        <v>405</v>
      </c>
      <c r="C10" s="107" t="s">
        <v>171</v>
      </c>
    </row>
    <row r="11" spans="1:9" x14ac:dyDescent="0.25">
      <c r="B11" t="s">
        <v>395</v>
      </c>
      <c r="C11" s="166">
        <f>+'Calcolo Contributi'!C29</f>
        <v>47250</v>
      </c>
      <c r="D11" s="15"/>
    </row>
    <row r="12" spans="1:9" x14ac:dyDescent="0.25">
      <c r="B12" t="s">
        <v>396</v>
      </c>
      <c r="C12" s="189">
        <v>0.02</v>
      </c>
      <c r="D12" s="15"/>
    </row>
    <row r="13" spans="1:9" ht="15.75" thickBot="1" x14ac:dyDescent="0.3">
      <c r="B13" t="s">
        <v>397</v>
      </c>
      <c r="C13" s="221">
        <v>7</v>
      </c>
      <c r="D13" s="15"/>
      <c r="E13" s="16"/>
    </row>
    <row r="14" spans="1:9" x14ac:dyDescent="0.25">
      <c r="C14" s="222"/>
      <c r="D14" s="16"/>
      <c r="E14" s="16"/>
    </row>
    <row r="15" spans="1:9" ht="15.75" thickBot="1" x14ac:dyDescent="0.3">
      <c r="B15" s="49" t="s">
        <v>469</v>
      </c>
    </row>
    <row r="16" spans="1:9" ht="42" customHeight="1" thickBot="1" x14ac:dyDescent="0.3">
      <c r="B16" s="266" t="s">
        <v>0</v>
      </c>
      <c r="C16" s="267"/>
      <c r="D16" s="12" t="s">
        <v>1</v>
      </c>
      <c r="E16" s="13" t="s">
        <v>2</v>
      </c>
      <c r="F16" s="13" t="s">
        <v>92</v>
      </c>
      <c r="G16" s="13" t="s">
        <v>93</v>
      </c>
      <c r="H16" s="13" t="s">
        <v>94</v>
      </c>
      <c r="I16" s="14" t="s">
        <v>3</v>
      </c>
    </row>
    <row r="17" spans="2:9" x14ac:dyDescent="0.25">
      <c r="B17" s="8">
        <v>1</v>
      </c>
      <c r="C17" s="190" t="s">
        <v>96</v>
      </c>
      <c r="D17" s="191" t="s">
        <v>103</v>
      </c>
      <c r="E17" s="192">
        <v>30</v>
      </c>
      <c r="F17" s="193">
        <v>30</v>
      </c>
      <c r="G17" s="191">
        <v>30</v>
      </c>
      <c r="H17" s="194">
        <v>0.22</v>
      </c>
      <c r="I17" s="192"/>
    </row>
    <row r="18" spans="2:9" x14ac:dyDescent="0.25">
      <c r="B18" s="9">
        <v>2</v>
      </c>
      <c r="C18" s="195" t="s">
        <v>97</v>
      </c>
      <c r="D18" s="196" t="s">
        <v>103</v>
      </c>
      <c r="E18" s="197">
        <v>20</v>
      </c>
      <c r="F18" s="198">
        <v>60</v>
      </c>
      <c r="G18" s="196">
        <v>60</v>
      </c>
      <c r="H18" s="199">
        <v>0.22</v>
      </c>
      <c r="I18" s="197"/>
    </row>
    <row r="19" spans="2:9" x14ac:dyDescent="0.25">
      <c r="B19" s="9">
        <v>3</v>
      </c>
      <c r="C19" s="195" t="s">
        <v>98</v>
      </c>
      <c r="D19" s="196" t="s">
        <v>103</v>
      </c>
      <c r="E19" s="197">
        <v>40</v>
      </c>
      <c r="F19" s="198">
        <v>60</v>
      </c>
      <c r="G19" s="196">
        <v>60</v>
      </c>
      <c r="H19" s="199">
        <v>0.22</v>
      </c>
      <c r="I19" s="197"/>
    </row>
    <row r="20" spans="2:9" x14ac:dyDescent="0.25">
      <c r="B20" s="9">
        <v>4</v>
      </c>
      <c r="C20" s="195" t="s">
        <v>99</v>
      </c>
      <c r="D20" s="196" t="s">
        <v>103</v>
      </c>
      <c r="E20" s="197">
        <v>50</v>
      </c>
      <c r="F20" s="198">
        <v>0</v>
      </c>
      <c r="G20" s="196">
        <v>90</v>
      </c>
      <c r="H20" s="199">
        <v>0.22</v>
      </c>
      <c r="I20" s="197"/>
    </row>
    <row r="21" spans="2:9" ht="15.75" thickBot="1" x14ac:dyDescent="0.3">
      <c r="B21" s="11">
        <v>5</v>
      </c>
      <c r="C21" s="200" t="s">
        <v>100</v>
      </c>
      <c r="D21" s="201" t="s">
        <v>103</v>
      </c>
      <c r="E21" s="202">
        <v>60</v>
      </c>
      <c r="F21" s="203">
        <v>90</v>
      </c>
      <c r="G21" s="201">
        <v>90</v>
      </c>
      <c r="H21" s="204">
        <v>0.22</v>
      </c>
      <c r="I21" s="202"/>
    </row>
    <row r="22" spans="2:9" x14ac:dyDescent="0.25">
      <c r="B22" s="16"/>
      <c r="C22" s="16"/>
      <c r="D22" s="16"/>
      <c r="E22" s="16"/>
      <c r="F22" s="16"/>
    </row>
    <row r="23" spans="2:9" ht="15.75" thickBot="1" x14ac:dyDescent="0.3">
      <c r="B23" s="49" t="s">
        <v>470</v>
      </c>
    </row>
    <row r="24" spans="2:9" x14ac:dyDescent="0.25">
      <c r="B24" s="273" t="s">
        <v>105</v>
      </c>
      <c r="C24" s="274"/>
      <c r="D24" s="249" t="s">
        <v>106</v>
      </c>
      <c r="E24" s="240"/>
      <c r="F24" s="22" t="s">
        <v>20</v>
      </c>
      <c r="G24" s="22" t="s">
        <v>21</v>
      </c>
      <c r="H24" s="22" t="s">
        <v>22</v>
      </c>
    </row>
    <row r="25" spans="2:9" x14ac:dyDescent="0.25">
      <c r="B25" s="275"/>
      <c r="C25" s="276"/>
      <c r="D25" s="250"/>
      <c r="E25" s="241"/>
      <c r="F25" s="243" t="s">
        <v>23</v>
      </c>
      <c r="G25" s="244"/>
      <c r="H25" s="245"/>
    </row>
    <row r="26" spans="2:9" ht="15.75" thickBot="1" x14ac:dyDescent="0.3">
      <c r="B26" s="277"/>
      <c r="C26" s="278"/>
      <c r="D26" s="251"/>
      <c r="E26" s="242"/>
      <c r="F26" s="24" t="s">
        <v>24</v>
      </c>
      <c r="G26" s="24" t="s">
        <v>25</v>
      </c>
      <c r="H26" s="24" t="s">
        <v>26</v>
      </c>
    </row>
    <row r="27" spans="2:9" x14ac:dyDescent="0.25">
      <c r="B27" s="47">
        <v>1</v>
      </c>
      <c r="C27" s="50" t="str">
        <f>+C17</f>
        <v>A</v>
      </c>
      <c r="D27" s="22" t="str">
        <f>+D17</f>
        <v>PZ</v>
      </c>
      <c r="E27" s="51"/>
      <c r="F27" s="193">
        <v>10</v>
      </c>
      <c r="G27" s="191">
        <v>20</v>
      </c>
      <c r="H27" s="205">
        <v>20</v>
      </c>
    </row>
    <row r="28" spans="2:9" x14ac:dyDescent="0.25">
      <c r="B28" s="9">
        <v>2</v>
      </c>
      <c r="C28" s="50" t="str">
        <f t="shared" ref="C28:D31" si="0">+C18</f>
        <v>B</v>
      </c>
      <c r="D28" s="23" t="str">
        <f t="shared" si="0"/>
        <v>PZ</v>
      </c>
      <c r="E28" s="52"/>
      <c r="F28" s="198">
        <v>10</v>
      </c>
      <c r="G28" s="196">
        <v>20</v>
      </c>
      <c r="H28" s="206">
        <v>20</v>
      </c>
    </row>
    <row r="29" spans="2:9" x14ac:dyDescent="0.25">
      <c r="B29" s="9">
        <v>3</v>
      </c>
      <c r="C29" s="50" t="str">
        <f t="shared" si="0"/>
        <v>C</v>
      </c>
      <c r="D29" s="23" t="str">
        <f t="shared" si="0"/>
        <v>PZ</v>
      </c>
      <c r="E29" s="52"/>
      <c r="F29" s="198">
        <v>10</v>
      </c>
      <c r="G29" s="196">
        <v>20</v>
      </c>
      <c r="H29" s="206">
        <v>20</v>
      </c>
    </row>
    <row r="30" spans="2:9" x14ac:dyDescent="0.25">
      <c r="B30" s="9">
        <v>4</v>
      </c>
      <c r="C30" s="50" t="str">
        <f t="shared" si="0"/>
        <v>D</v>
      </c>
      <c r="D30" s="23" t="str">
        <f t="shared" si="0"/>
        <v>PZ</v>
      </c>
      <c r="E30" s="52"/>
      <c r="F30" s="198">
        <v>10</v>
      </c>
      <c r="G30" s="196">
        <v>20</v>
      </c>
      <c r="H30" s="206">
        <v>20</v>
      </c>
    </row>
    <row r="31" spans="2:9" ht="15.75" thickBot="1" x14ac:dyDescent="0.3">
      <c r="B31" s="11">
        <v>5</v>
      </c>
      <c r="C31" s="54" t="str">
        <f t="shared" si="0"/>
        <v>E</v>
      </c>
      <c r="D31" s="24" t="str">
        <f t="shared" si="0"/>
        <v>PZ</v>
      </c>
      <c r="E31" s="53"/>
      <c r="F31" s="203">
        <v>10</v>
      </c>
      <c r="G31" s="201">
        <v>20</v>
      </c>
      <c r="H31" s="207">
        <v>20</v>
      </c>
    </row>
    <row r="32" spans="2:9" ht="15.75" thickBot="1" x14ac:dyDescent="0.3">
      <c r="B32" s="49"/>
      <c r="C32" s="46"/>
      <c r="D32" s="46"/>
      <c r="E32" s="16"/>
    </row>
    <row r="33" spans="2:11" ht="15.75" thickBot="1" x14ac:dyDescent="0.3">
      <c r="B33" s="49" t="s">
        <v>471</v>
      </c>
      <c r="C33" s="16"/>
      <c r="D33" s="16"/>
      <c r="E33" s="248" t="s">
        <v>138</v>
      </c>
      <c r="F33" s="248"/>
      <c r="G33" s="248"/>
    </row>
    <row r="34" spans="2:11" ht="30.75" thickBot="1" x14ac:dyDescent="0.3">
      <c r="B34" s="268" t="s">
        <v>27</v>
      </c>
      <c r="C34" s="269"/>
      <c r="D34" s="12" t="s">
        <v>28</v>
      </c>
      <c r="E34" s="13" t="s">
        <v>139</v>
      </c>
      <c r="F34" s="13" t="s">
        <v>140</v>
      </c>
      <c r="G34" s="13" t="s">
        <v>141</v>
      </c>
      <c r="H34" s="14" t="s">
        <v>29</v>
      </c>
      <c r="I34" s="13" t="s">
        <v>92</v>
      </c>
      <c r="J34" s="13" t="s">
        <v>93</v>
      </c>
      <c r="K34" s="13" t="s">
        <v>94</v>
      </c>
    </row>
    <row r="35" spans="2:11" ht="15.75" thickBot="1" x14ac:dyDescent="0.3">
      <c r="B35" s="30" t="s">
        <v>30</v>
      </c>
      <c r="C35" s="16"/>
      <c r="D35" s="16"/>
      <c r="E35" s="16"/>
      <c r="F35" s="16"/>
      <c r="G35" s="16"/>
      <c r="H35" s="16"/>
    </row>
    <row r="36" spans="2:11" x14ac:dyDescent="0.25">
      <c r="B36" s="8">
        <v>1</v>
      </c>
      <c r="C36" s="190" t="s">
        <v>128</v>
      </c>
      <c r="D36" s="191" t="s">
        <v>103</v>
      </c>
      <c r="E36" s="208">
        <v>10</v>
      </c>
      <c r="F36" s="208">
        <v>20</v>
      </c>
      <c r="G36" s="208">
        <v>20</v>
      </c>
      <c r="H36" s="192">
        <v>5</v>
      </c>
      <c r="I36" s="193">
        <v>30</v>
      </c>
      <c r="J36" s="191">
        <v>90</v>
      </c>
      <c r="K36" s="194">
        <v>0.22</v>
      </c>
    </row>
    <row r="37" spans="2:11" x14ac:dyDescent="0.25">
      <c r="B37" s="9">
        <f>+B36+1</f>
        <v>2</v>
      </c>
      <c r="C37" s="195" t="s">
        <v>129</v>
      </c>
      <c r="D37" s="196" t="s">
        <v>103</v>
      </c>
      <c r="E37" s="209">
        <v>10</v>
      </c>
      <c r="F37" s="209">
        <v>20</v>
      </c>
      <c r="G37" s="209">
        <v>20</v>
      </c>
      <c r="H37" s="197">
        <v>5</v>
      </c>
      <c r="I37" s="198">
        <v>60</v>
      </c>
      <c r="J37" s="196">
        <v>90</v>
      </c>
      <c r="K37" s="199">
        <v>0.22</v>
      </c>
    </row>
    <row r="38" spans="2:11" x14ac:dyDescent="0.25">
      <c r="B38" s="9">
        <f t="shared" ref="B38:B39" si="1">+B37+1</f>
        <v>3</v>
      </c>
      <c r="C38" s="195" t="s">
        <v>130</v>
      </c>
      <c r="D38" s="196" t="s">
        <v>103</v>
      </c>
      <c r="E38" s="209">
        <v>10</v>
      </c>
      <c r="F38" s="209">
        <v>20</v>
      </c>
      <c r="G38" s="209">
        <v>20</v>
      </c>
      <c r="H38" s="197">
        <v>5</v>
      </c>
      <c r="I38" s="198">
        <v>90</v>
      </c>
      <c r="J38" s="196">
        <v>90</v>
      </c>
      <c r="K38" s="199">
        <v>0.22</v>
      </c>
    </row>
    <row r="39" spans="2:11" x14ac:dyDescent="0.25">
      <c r="B39" s="9">
        <f t="shared" si="1"/>
        <v>4</v>
      </c>
      <c r="C39" s="195" t="s">
        <v>131</v>
      </c>
      <c r="D39" s="196" t="s">
        <v>103</v>
      </c>
      <c r="E39" s="209">
        <v>10</v>
      </c>
      <c r="F39" s="209">
        <v>20</v>
      </c>
      <c r="G39" s="209">
        <v>20</v>
      </c>
      <c r="H39" s="197">
        <v>5</v>
      </c>
      <c r="I39" s="198">
        <v>90</v>
      </c>
      <c r="J39" s="196">
        <v>60</v>
      </c>
      <c r="K39" s="199">
        <v>0.22</v>
      </c>
    </row>
    <row r="40" spans="2:11" ht="15.75" thickBot="1" x14ac:dyDescent="0.3">
      <c r="B40" s="11">
        <f>+B39+1</f>
        <v>5</v>
      </c>
      <c r="C40" s="200" t="s">
        <v>132</v>
      </c>
      <c r="D40" s="201" t="s">
        <v>103</v>
      </c>
      <c r="E40" s="210">
        <v>10</v>
      </c>
      <c r="F40" s="210">
        <v>20</v>
      </c>
      <c r="G40" s="210">
        <v>20</v>
      </c>
      <c r="H40" s="202">
        <v>5</v>
      </c>
      <c r="I40" s="203">
        <v>0</v>
      </c>
      <c r="J40" s="196">
        <v>90</v>
      </c>
      <c r="K40" s="204">
        <v>0.22</v>
      </c>
    </row>
    <row r="41" spans="2:11" x14ac:dyDescent="0.25">
      <c r="B41" s="15"/>
      <c r="C41" s="16"/>
      <c r="D41" s="16"/>
      <c r="E41" s="16"/>
      <c r="H41" s="16"/>
    </row>
    <row r="42" spans="2:11" ht="15.75" thickBot="1" x14ac:dyDescent="0.3">
      <c r="B42" s="30" t="s">
        <v>31</v>
      </c>
      <c r="C42" s="16"/>
      <c r="D42" s="16"/>
      <c r="E42" s="16"/>
      <c r="H42" s="16"/>
    </row>
    <row r="43" spans="2:11" x14ac:dyDescent="0.25">
      <c r="B43" s="8">
        <v>1</v>
      </c>
      <c r="C43" s="190" t="s">
        <v>133</v>
      </c>
      <c r="D43" s="191"/>
      <c r="E43" s="208">
        <v>10</v>
      </c>
      <c r="F43" s="208">
        <v>10</v>
      </c>
      <c r="G43" s="208">
        <v>10</v>
      </c>
      <c r="H43" s="192">
        <v>5</v>
      </c>
      <c r="I43" s="193">
        <v>30</v>
      </c>
      <c r="K43" s="194">
        <v>0.22</v>
      </c>
    </row>
    <row r="44" spans="2:11" x14ac:dyDescent="0.25">
      <c r="B44" s="9">
        <f>+B43+1</f>
        <v>2</v>
      </c>
      <c r="C44" s="195" t="s">
        <v>134</v>
      </c>
      <c r="D44" s="196"/>
      <c r="E44" s="209">
        <v>10</v>
      </c>
      <c r="F44" s="209">
        <v>10</v>
      </c>
      <c r="G44" s="209">
        <v>10</v>
      </c>
      <c r="H44" s="197">
        <v>5</v>
      </c>
      <c r="I44" s="198">
        <v>60</v>
      </c>
      <c r="K44" s="199">
        <v>0.22</v>
      </c>
    </row>
    <row r="45" spans="2:11" x14ac:dyDescent="0.25">
      <c r="B45" s="9">
        <f t="shared" ref="B45:B47" si="2">+B44+1</f>
        <v>3</v>
      </c>
      <c r="C45" s="195" t="s">
        <v>135</v>
      </c>
      <c r="D45" s="196"/>
      <c r="E45" s="209">
        <v>10</v>
      </c>
      <c r="F45" s="209">
        <v>10</v>
      </c>
      <c r="G45" s="209">
        <v>10</v>
      </c>
      <c r="H45" s="197">
        <v>5</v>
      </c>
      <c r="I45" s="198">
        <v>90</v>
      </c>
      <c r="K45" s="199">
        <v>0.22</v>
      </c>
    </row>
    <row r="46" spans="2:11" x14ac:dyDescent="0.25">
      <c r="B46" s="9">
        <f t="shared" si="2"/>
        <v>4</v>
      </c>
      <c r="C46" s="195" t="s">
        <v>136</v>
      </c>
      <c r="D46" s="196"/>
      <c r="E46" s="209">
        <v>10</v>
      </c>
      <c r="F46" s="209">
        <v>10</v>
      </c>
      <c r="G46" s="209">
        <v>10</v>
      </c>
      <c r="H46" s="197">
        <v>5</v>
      </c>
      <c r="I46" s="198">
        <v>30</v>
      </c>
      <c r="K46" s="199">
        <v>0.22</v>
      </c>
    </row>
    <row r="47" spans="2:11" ht="15.75" thickBot="1" x14ac:dyDescent="0.3">
      <c r="B47" s="11">
        <f t="shared" si="2"/>
        <v>5</v>
      </c>
      <c r="C47" s="200" t="s">
        <v>137</v>
      </c>
      <c r="D47" s="201"/>
      <c r="E47" s="210">
        <v>10</v>
      </c>
      <c r="F47" s="210">
        <v>10</v>
      </c>
      <c r="G47" s="210">
        <v>10</v>
      </c>
      <c r="H47" s="202">
        <v>5</v>
      </c>
      <c r="I47" s="203">
        <v>60</v>
      </c>
      <c r="K47" s="204">
        <v>0.22</v>
      </c>
    </row>
    <row r="49" spans="2:8" ht="15.75" thickBot="1" x14ac:dyDescent="0.3">
      <c r="B49" t="s">
        <v>473</v>
      </c>
      <c r="C49" s="21"/>
    </row>
    <row r="50" spans="2:8" ht="30.75" thickBot="1" x14ac:dyDescent="0.3">
      <c r="B50" s="246" t="s">
        <v>6</v>
      </c>
      <c r="C50" s="247"/>
      <c r="D50" s="13" t="s">
        <v>17</v>
      </c>
      <c r="E50" s="13" t="s">
        <v>17</v>
      </c>
      <c r="F50" s="14" t="s">
        <v>17</v>
      </c>
      <c r="G50" s="13" t="s">
        <v>92</v>
      </c>
      <c r="H50" s="13" t="s">
        <v>94</v>
      </c>
    </row>
    <row r="51" spans="2:8" x14ac:dyDescent="0.25">
      <c r="B51" s="254" t="s">
        <v>7</v>
      </c>
      <c r="C51" s="255"/>
      <c r="D51" s="211">
        <v>100</v>
      </c>
      <c r="E51" s="211">
        <v>30</v>
      </c>
      <c r="F51" s="192">
        <v>10</v>
      </c>
      <c r="G51" s="193">
        <v>30</v>
      </c>
      <c r="H51" s="194">
        <v>0.22</v>
      </c>
    </row>
    <row r="52" spans="2:8" x14ac:dyDescent="0.25">
      <c r="B52" s="256" t="s">
        <v>8</v>
      </c>
      <c r="C52" s="257"/>
      <c r="D52" s="212">
        <v>10</v>
      </c>
      <c r="E52" s="212">
        <v>30</v>
      </c>
      <c r="F52" s="212">
        <v>10</v>
      </c>
      <c r="G52" s="198">
        <v>60</v>
      </c>
      <c r="H52" s="199">
        <v>0.22</v>
      </c>
    </row>
    <row r="53" spans="2:8" x14ac:dyDescent="0.25">
      <c r="B53" s="256" t="s">
        <v>9</v>
      </c>
      <c r="C53" s="257"/>
      <c r="D53" s="212">
        <v>20</v>
      </c>
      <c r="E53" s="212">
        <v>30</v>
      </c>
      <c r="F53" s="212">
        <v>10</v>
      </c>
      <c r="G53" s="198">
        <v>30</v>
      </c>
      <c r="H53" s="199">
        <v>0.22</v>
      </c>
    </row>
    <row r="54" spans="2:8" x14ac:dyDescent="0.25">
      <c r="B54" s="256" t="s">
        <v>10</v>
      </c>
      <c r="C54" s="257"/>
      <c r="D54" s="212">
        <v>10</v>
      </c>
      <c r="E54" s="212">
        <v>20</v>
      </c>
      <c r="F54" s="212">
        <v>20</v>
      </c>
      <c r="G54" s="198">
        <v>60</v>
      </c>
      <c r="H54" s="199">
        <v>0.22</v>
      </c>
    </row>
    <row r="55" spans="2:8" x14ac:dyDescent="0.25">
      <c r="B55" s="256" t="s">
        <v>11</v>
      </c>
      <c r="C55" s="257"/>
      <c r="D55" s="212">
        <v>10</v>
      </c>
      <c r="E55" s="212">
        <v>20</v>
      </c>
      <c r="F55" s="212">
        <v>20</v>
      </c>
      <c r="G55" s="198">
        <v>30</v>
      </c>
      <c r="H55" s="199">
        <v>0.22</v>
      </c>
    </row>
    <row r="56" spans="2:8" x14ac:dyDescent="0.25">
      <c r="B56" s="256" t="s">
        <v>12</v>
      </c>
      <c r="C56" s="257"/>
      <c r="D56" s="212">
        <v>10</v>
      </c>
      <c r="E56" s="212">
        <v>20</v>
      </c>
      <c r="F56" s="212">
        <v>20</v>
      </c>
      <c r="G56" s="198">
        <v>30</v>
      </c>
      <c r="H56" s="199">
        <v>0.22</v>
      </c>
    </row>
    <row r="57" spans="2:8" x14ac:dyDescent="0.25">
      <c r="B57" s="256" t="s">
        <v>13</v>
      </c>
      <c r="C57" s="257"/>
      <c r="D57" s="212">
        <v>10</v>
      </c>
      <c r="E57" s="212">
        <v>20</v>
      </c>
      <c r="F57" s="212">
        <v>30</v>
      </c>
      <c r="G57" s="198">
        <v>60</v>
      </c>
      <c r="H57" s="199">
        <v>0.22</v>
      </c>
    </row>
    <row r="58" spans="2:8" x14ac:dyDescent="0.25">
      <c r="B58" s="256" t="s">
        <v>14</v>
      </c>
      <c r="C58" s="257"/>
      <c r="D58" s="212">
        <v>10</v>
      </c>
      <c r="E58" s="212">
        <v>10</v>
      </c>
      <c r="F58" s="212">
        <v>30</v>
      </c>
      <c r="G58" s="198">
        <v>30</v>
      </c>
      <c r="H58" s="199">
        <v>0.22</v>
      </c>
    </row>
    <row r="59" spans="2:8" x14ac:dyDescent="0.25">
      <c r="B59" s="256" t="s">
        <v>15</v>
      </c>
      <c r="C59" s="257"/>
      <c r="D59" s="212">
        <v>10</v>
      </c>
      <c r="E59" s="212">
        <v>10</v>
      </c>
      <c r="F59" s="212">
        <v>30</v>
      </c>
      <c r="G59" s="198">
        <v>60</v>
      </c>
      <c r="H59" s="199">
        <v>0.22</v>
      </c>
    </row>
    <row r="60" spans="2:8" ht="15.75" thickBot="1" x14ac:dyDescent="0.3">
      <c r="B60" s="258" t="s">
        <v>16</v>
      </c>
      <c r="C60" s="259"/>
      <c r="D60" s="213">
        <v>5</v>
      </c>
      <c r="E60" s="213">
        <v>10</v>
      </c>
      <c r="F60" s="202">
        <v>30</v>
      </c>
      <c r="G60" s="203">
        <v>30</v>
      </c>
      <c r="H60" s="204">
        <v>0.22</v>
      </c>
    </row>
    <row r="63" spans="2:8" ht="15.75" thickBot="1" x14ac:dyDescent="0.3">
      <c r="B63" s="49" t="s">
        <v>472</v>
      </c>
    </row>
    <row r="64" spans="2:8" ht="15" customHeight="1" x14ac:dyDescent="0.25">
      <c r="B64" s="270" t="s">
        <v>37</v>
      </c>
      <c r="C64" s="260" t="s">
        <v>38</v>
      </c>
      <c r="D64" s="260" t="s">
        <v>48</v>
      </c>
      <c r="E64" s="260" t="s">
        <v>110</v>
      </c>
      <c r="F64" s="260" t="s">
        <v>109</v>
      </c>
      <c r="G64" s="263" t="s">
        <v>94</v>
      </c>
    </row>
    <row r="65" spans="2:11" ht="15" customHeight="1" x14ac:dyDescent="0.25">
      <c r="B65" s="271"/>
      <c r="C65" s="261"/>
      <c r="D65" s="261"/>
      <c r="E65" s="261"/>
      <c r="F65" s="261"/>
      <c r="G65" s="264"/>
    </row>
    <row r="66" spans="2:11" ht="15.75" thickBot="1" x14ac:dyDescent="0.3">
      <c r="B66" s="272"/>
      <c r="C66" s="262"/>
      <c r="D66" s="262"/>
      <c r="E66" s="262"/>
      <c r="F66" s="262"/>
      <c r="G66" s="265"/>
    </row>
    <row r="67" spans="2:11" ht="15.75" thickBot="1" x14ac:dyDescent="0.3">
      <c r="B67" s="37" t="s">
        <v>35</v>
      </c>
      <c r="C67" s="38"/>
      <c r="D67" s="38"/>
      <c r="E67" s="39"/>
      <c r="F67" s="16"/>
      <c r="G67" s="17"/>
    </row>
    <row r="68" spans="2:11" x14ac:dyDescent="0.25">
      <c r="B68" s="153">
        <v>1</v>
      </c>
      <c r="C68" s="214" t="s">
        <v>96</v>
      </c>
      <c r="D68" s="215">
        <v>30000</v>
      </c>
      <c r="E68" s="212">
        <v>30000</v>
      </c>
      <c r="F68" s="199">
        <v>0.1</v>
      </c>
      <c r="G68" s="199">
        <v>0.22</v>
      </c>
    </row>
    <row r="69" spans="2:11" x14ac:dyDescent="0.25">
      <c r="B69" s="154">
        <v>1</v>
      </c>
      <c r="C69" s="216" t="s">
        <v>97</v>
      </c>
      <c r="D69" s="215">
        <v>10000</v>
      </c>
      <c r="E69" s="212">
        <v>10000</v>
      </c>
      <c r="F69" s="199">
        <v>0.1</v>
      </c>
      <c r="G69" s="199">
        <v>0.22</v>
      </c>
    </row>
    <row r="70" spans="2:11" ht="15.75" thickBot="1" x14ac:dyDescent="0.3">
      <c r="B70" s="155">
        <v>1</v>
      </c>
      <c r="C70" s="217" t="s">
        <v>98</v>
      </c>
      <c r="D70" s="215">
        <v>10000</v>
      </c>
      <c r="E70" s="212">
        <v>10000</v>
      </c>
      <c r="F70" s="199">
        <v>0.1</v>
      </c>
      <c r="G70" s="199">
        <v>0.22</v>
      </c>
    </row>
    <row r="71" spans="2:11" ht="15.75" thickBot="1" x14ac:dyDescent="0.3">
      <c r="B71" s="37" t="s">
        <v>36</v>
      </c>
      <c r="C71" s="38"/>
      <c r="D71" s="38"/>
      <c r="E71" s="39"/>
      <c r="F71" s="16"/>
      <c r="G71" s="17"/>
    </row>
    <row r="72" spans="2:11" x14ac:dyDescent="0.25">
      <c r="B72" s="156">
        <v>1</v>
      </c>
      <c r="C72" s="214" t="s">
        <v>148</v>
      </c>
      <c r="D72" s="215">
        <v>10000</v>
      </c>
      <c r="E72" s="212">
        <v>10000</v>
      </c>
      <c r="F72" s="199">
        <v>0.1</v>
      </c>
      <c r="G72" s="199">
        <v>0.22</v>
      </c>
    </row>
    <row r="73" spans="2:11" x14ac:dyDescent="0.25">
      <c r="B73" s="157">
        <v>1</v>
      </c>
      <c r="C73" s="216" t="s">
        <v>100</v>
      </c>
      <c r="D73" s="215">
        <v>10000</v>
      </c>
      <c r="E73" s="212">
        <v>10000</v>
      </c>
      <c r="F73" s="199">
        <v>0.1</v>
      </c>
      <c r="G73" s="199">
        <v>0.22</v>
      </c>
    </row>
    <row r="74" spans="2:11" ht="15.75" thickBot="1" x14ac:dyDescent="0.3">
      <c r="B74" s="28">
        <v>1</v>
      </c>
      <c r="C74" s="217" t="s">
        <v>149</v>
      </c>
      <c r="D74" s="215">
        <v>10000</v>
      </c>
      <c r="E74" s="212">
        <v>10000</v>
      </c>
      <c r="F74" s="199">
        <v>0.1</v>
      </c>
      <c r="G74" s="199">
        <v>0.22</v>
      </c>
    </row>
    <row r="75" spans="2:11" ht="15.75" thickBot="1" x14ac:dyDescent="0.3">
      <c r="B75" s="37" t="s">
        <v>400</v>
      </c>
      <c r="C75" s="38"/>
      <c r="D75" s="38"/>
      <c r="E75" s="39"/>
      <c r="F75" s="16"/>
      <c r="G75" s="17"/>
    </row>
    <row r="76" spans="2:11" x14ac:dyDescent="0.25">
      <c r="B76" s="156">
        <v>1</v>
      </c>
      <c r="C76" s="214" t="s">
        <v>150</v>
      </c>
      <c r="D76" s="215">
        <v>5000</v>
      </c>
      <c r="E76" s="212">
        <v>5000</v>
      </c>
      <c r="F76" s="199">
        <v>0.1</v>
      </c>
      <c r="G76" s="199">
        <v>0.22</v>
      </c>
    </row>
    <row r="77" spans="2:11" x14ac:dyDescent="0.25">
      <c r="B77" s="157">
        <v>1</v>
      </c>
      <c r="C77" s="216" t="s">
        <v>151</v>
      </c>
      <c r="D77" s="215">
        <v>5000</v>
      </c>
      <c r="E77" s="212">
        <v>5000</v>
      </c>
      <c r="F77" s="199">
        <v>0.1</v>
      </c>
      <c r="G77" s="199">
        <v>0.22</v>
      </c>
    </row>
    <row r="78" spans="2:11" ht="15.75" thickBot="1" x14ac:dyDescent="0.3">
      <c r="B78" s="158">
        <v>1</v>
      </c>
      <c r="C78" s="217" t="s">
        <v>152</v>
      </c>
      <c r="D78" s="218">
        <v>5000</v>
      </c>
      <c r="E78" s="213">
        <v>5000</v>
      </c>
      <c r="F78" s="204">
        <v>0.1</v>
      </c>
      <c r="G78" s="204">
        <v>0.22</v>
      </c>
    </row>
    <row r="79" spans="2:11" x14ac:dyDescent="0.25">
      <c r="E79" s="229"/>
      <c r="F79" s="229"/>
      <c r="G79" s="229"/>
      <c r="H79" s="229"/>
      <c r="I79" s="229"/>
    </row>
    <row r="80" spans="2:11" ht="15.75" thickBot="1" x14ac:dyDescent="0.3">
      <c r="B80" s="49" t="s">
        <v>474</v>
      </c>
      <c r="E80" s="252"/>
      <c r="F80" s="252"/>
      <c r="G80" s="252"/>
      <c r="H80" s="252"/>
      <c r="I80" s="252"/>
      <c r="J80" s="253"/>
      <c r="K80" s="253"/>
    </row>
    <row r="81" spans="2:9" ht="45.75" thickBot="1" x14ac:dyDescent="0.3">
      <c r="B81" s="234" t="s">
        <v>63</v>
      </c>
      <c r="C81" s="235"/>
      <c r="D81" s="42" t="s">
        <v>64</v>
      </c>
      <c r="E81" s="42" t="s">
        <v>402</v>
      </c>
      <c r="F81" s="42" t="s">
        <v>65</v>
      </c>
      <c r="G81" s="43" t="s">
        <v>66</v>
      </c>
      <c r="H81" s="87" t="s">
        <v>92</v>
      </c>
      <c r="I81" s="87" t="s">
        <v>94</v>
      </c>
    </row>
    <row r="82" spans="2:9" x14ac:dyDescent="0.25">
      <c r="B82" s="9" t="s">
        <v>68</v>
      </c>
      <c r="C82" s="44"/>
      <c r="D82" s="215">
        <v>100</v>
      </c>
      <c r="E82" s="215">
        <v>100</v>
      </c>
      <c r="F82" s="215">
        <v>100</v>
      </c>
      <c r="G82" s="219">
        <v>100</v>
      </c>
      <c r="H82" s="191">
        <v>30</v>
      </c>
      <c r="I82" s="199">
        <v>0.22</v>
      </c>
    </row>
    <row r="83" spans="2:9" x14ac:dyDescent="0.25">
      <c r="B83" s="9" t="s">
        <v>69</v>
      </c>
      <c r="C83" s="44"/>
      <c r="D83" s="215">
        <v>100</v>
      </c>
      <c r="E83" s="215">
        <v>100</v>
      </c>
      <c r="F83" s="215">
        <v>100</v>
      </c>
      <c r="G83" s="219">
        <v>100</v>
      </c>
      <c r="H83" s="196">
        <v>60</v>
      </c>
      <c r="I83" s="199">
        <v>0.22</v>
      </c>
    </row>
    <row r="84" spans="2:9" x14ac:dyDescent="0.25">
      <c r="B84" s="9" t="s">
        <v>71</v>
      </c>
      <c r="C84" s="44"/>
      <c r="D84" s="215">
        <v>100</v>
      </c>
      <c r="E84" s="215">
        <v>100</v>
      </c>
      <c r="F84" s="215">
        <v>100</v>
      </c>
      <c r="G84" s="219">
        <v>100</v>
      </c>
      <c r="H84" s="196">
        <v>90</v>
      </c>
      <c r="I84" s="199">
        <v>0.22</v>
      </c>
    </row>
    <row r="85" spans="2:9" x14ac:dyDescent="0.25">
      <c r="B85" s="9" t="s">
        <v>72</v>
      </c>
      <c r="C85" s="44"/>
      <c r="D85" s="215">
        <v>100</v>
      </c>
      <c r="E85" s="215">
        <v>100</v>
      </c>
      <c r="F85" s="215">
        <v>100</v>
      </c>
      <c r="G85" s="219">
        <v>100</v>
      </c>
      <c r="H85" s="196">
        <v>30</v>
      </c>
      <c r="I85" s="199">
        <v>0.22</v>
      </c>
    </row>
    <row r="86" spans="2:9" ht="15.75" thickBot="1" x14ac:dyDescent="0.3">
      <c r="B86" s="5" t="s">
        <v>73</v>
      </c>
      <c r="C86" s="7"/>
      <c r="D86" s="215">
        <v>100</v>
      </c>
      <c r="E86" s="215">
        <v>100</v>
      </c>
      <c r="F86" s="215">
        <v>100</v>
      </c>
      <c r="G86" s="219">
        <v>100</v>
      </c>
      <c r="H86" s="196">
        <v>30</v>
      </c>
      <c r="I86" s="199">
        <v>0.22</v>
      </c>
    </row>
    <row r="87" spans="2:9" x14ac:dyDescent="0.25">
      <c r="C87" t="str">
        <f>+'Tabelle '!B81</f>
        <v>Materie prime, materiale di consumo, sem. e prod. Finiti</v>
      </c>
      <c r="D87" s="166">
        <f>+'Tabelle '!D81</f>
        <v>341.66666666666669</v>
      </c>
      <c r="E87" s="215">
        <v>342</v>
      </c>
    </row>
    <row r="88" spans="2:9" x14ac:dyDescent="0.25">
      <c r="C88" t="str">
        <f>+'Tabelle '!B84</f>
        <v>Oneri finanziari</v>
      </c>
      <c r="D88" s="166">
        <f>+'Tabelle '!D84</f>
        <v>930.16681598396985</v>
      </c>
      <c r="E88" s="215">
        <v>5000</v>
      </c>
    </row>
    <row r="90" spans="2:9" ht="15.75" thickBot="1" x14ac:dyDescent="0.3">
      <c r="B90" t="s">
        <v>156</v>
      </c>
    </row>
    <row r="91" spans="2:9" x14ac:dyDescent="0.25">
      <c r="B91" s="236" t="s">
        <v>76</v>
      </c>
      <c r="C91" s="238"/>
      <c r="D91" s="230" t="s">
        <v>78</v>
      </c>
      <c r="E91" s="232" t="s">
        <v>111</v>
      </c>
      <c r="F91" s="232"/>
      <c r="G91" s="233"/>
    </row>
    <row r="92" spans="2:9" x14ac:dyDescent="0.25">
      <c r="B92" s="237"/>
      <c r="C92" s="239"/>
      <c r="D92" s="231"/>
      <c r="E92" s="23" t="s">
        <v>60</v>
      </c>
      <c r="F92" s="23" t="s">
        <v>61</v>
      </c>
      <c r="G92" s="26" t="s">
        <v>62</v>
      </c>
    </row>
    <row r="93" spans="2:9" x14ac:dyDescent="0.25">
      <c r="B93" s="52" t="s">
        <v>87</v>
      </c>
      <c r="C93" s="10"/>
      <c r="D93" s="215">
        <v>30000</v>
      </c>
      <c r="E93" s="196">
        <v>1</v>
      </c>
      <c r="F93" s="196">
        <v>1</v>
      </c>
      <c r="G93" s="196">
        <v>1</v>
      </c>
    </row>
    <row r="94" spans="2:9" x14ac:dyDescent="0.25">
      <c r="B94" s="52" t="s">
        <v>88</v>
      </c>
      <c r="C94" s="10"/>
      <c r="D94" s="215">
        <v>15000</v>
      </c>
      <c r="E94" s="196">
        <v>1</v>
      </c>
      <c r="F94" s="196">
        <v>1</v>
      </c>
      <c r="G94" s="196">
        <v>1</v>
      </c>
    </row>
    <row r="95" spans="2:9" x14ac:dyDescent="0.25">
      <c r="B95" s="52" t="s">
        <v>89</v>
      </c>
      <c r="C95" s="10"/>
      <c r="D95" s="215">
        <v>15000</v>
      </c>
      <c r="E95" s="196">
        <v>1</v>
      </c>
      <c r="F95" s="196">
        <v>1</v>
      </c>
      <c r="G95" s="196">
        <v>1</v>
      </c>
    </row>
    <row r="96" spans="2:9" x14ac:dyDescent="0.25">
      <c r="B96" s="52" t="s">
        <v>90</v>
      </c>
      <c r="C96" s="10"/>
      <c r="D96" s="215">
        <v>15000</v>
      </c>
      <c r="E96" s="196">
        <v>1</v>
      </c>
      <c r="F96" s="196">
        <v>1</v>
      </c>
      <c r="G96" s="196">
        <v>1</v>
      </c>
    </row>
  </sheetData>
  <mergeCells count="32">
    <mergeCell ref="B16:C16"/>
    <mergeCell ref="B34:C34"/>
    <mergeCell ref="B64:B66"/>
    <mergeCell ref="C64:C66"/>
    <mergeCell ref="B24:C26"/>
    <mergeCell ref="E80:I80"/>
    <mergeCell ref="J80:K8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F64:F66"/>
    <mergeCell ref="E64:E66"/>
    <mergeCell ref="G64:G66"/>
    <mergeCell ref="D64:D66"/>
    <mergeCell ref="E24:E26"/>
    <mergeCell ref="F25:H25"/>
    <mergeCell ref="B50:C50"/>
    <mergeCell ref="E33:G33"/>
    <mergeCell ref="E79:I79"/>
    <mergeCell ref="D24:D26"/>
    <mergeCell ref="D91:D92"/>
    <mergeCell ref="E91:G91"/>
    <mergeCell ref="B81:C81"/>
    <mergeCell ref="B91:B92"/>
    <mergeCell ref="C91:C92"/>
  </mergeCells>
  <hyperlinks>
    <hyperlink ref="A1" location="Indice!A1" display="INDIC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app!$D$3:$D$7</xm:f>
          </x14:formula1>
          <xm:sqref>I43:I47 F17:G23 I36:J40 G51:G60 H82:H88</xm:sqref>
        </x14:dataValidation>
        <x14:dataValidation type="list" allowBlank="1" showInputMessage="1" showErrorMessage="1">
          <x14:formula1>
            <xm:f>app!$H$3:$H$4</xm:f>
          </x14:formula1>
          <xm:sqref>C3:C4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workbookViewId="0">
      <selection activeCell="C30" sqref="C30"/>
    </sheetView>
  </sheetViews>
  <sheetFormatPr defaultRowHeight="15" x14ac:dyDescent="0.25"/>
  <cols>
    <col min="2" max="2" width="48.140625" bestFit="1" customWidth="1"/>
    <col min="3" max="3" width="10.5703125" bestFit="1" customWidth="1"/>
  </cols>
  <sheetData>
    <row r="1" spans="1:5" x14ac:dyDescent="0.25">
      <c r="A1" s="220" t="s">
        <v>465</v>
      </c>
    </row>
    <row r="2" spans="1:5" x14ac:dyDescent="0.25">
      <c r="B2" s="49" t="s">
        <v>399</v>
      </c>
    </row>
    <row r="3" spans="1:5" x14ac:dyDescent="0.25">
      <c r="B3" t="s">
        <v>35</v>
      </c>
      <c r="C3" s="93">
        <f>+SUM(Input!E68:E70)</f>
        <v>50000</v>
      </c>
    </row>
    <row r="4" spans="1:5" x14ac:dyDescent="0.25">
      <c r="B4" t="s">
        <v>36</v>
      </c>
      <c r="C4" s="93">
        <f>+SUM(Input!E72:E74)</f>
        <v>30000</v>
      </c>
    </row>
    <row r="5" spans="1:5" x14ac:dyDescent="0.25">
      <c r="B5" t="s">
        <v>52</v>
      </c>
      <c r="C5" s="93">
        <f>+SUM(Input!E76:E78)</f>
        <v>15000</v>
      </c>
      <c r="D5" s="174">
        <f>+C5/(C3+C4)</f>
        <v>0.1875</v>
      </c>
    </row>
    <row r="6" spans="1:5" x14ac:dyDescent="0.25">
      <c r="B6" s="173" t="s">
        <v>18</v>
      </c>
      <c r="C6" s="94">
        <f>SUM(C3:C5)</f>
        <v>95000</v>
      </c>
    </row>
    <row r="9" spans="1:5" x14ac:dyDescent="0.25">
      <c r="B9" s="173" t="s">
        <v>398</v>
      </c>
    </row>
    <row r="10" spans="1:5" x14ac:dyDescent="0.25">
      <c r="B10" t="str">
        <f>+B3</f>
        <v>a) Attrezzature, macchinari, impianti e allacciamenti</v>
      </c>
      <c r="C10" s="93">
        <f>+SUM(Input!E68:E70)</f>
        <v>50000</v>
      </c>
    </row>
    <row r="11" spans="1:5" x14ac:dyDescent="0.25">
      <c r="B11" t="str">
        <f t="shared" ref="B11:B12" si="0">+B4</f>
        <v>b) Beni immateriali ad utilità pluriennale</v>
      </c>
      <c r="C11" s="93">
        <f>+SUM(Input!E72:E74)</f>
        <v>30000</v>
      </c>
      <c r="D11" s="93"/>
    </row>
    <row r="12" spans="1:5" x14ac:dyDescent="0.25">
      <c r="B12" t="str">
        <f t="shared" si="0"/>
        <v>c) Ristrutturazioni di immobili (max 10% di a+b)</v>
      </c>
      <c r="C12" s="93">
        <f>+IF(E12&gt;((C10+C11)*0.1),((C10+C11)*0.1),E12)</f>
        <v>8000</v>
      </c>
      <c r="E12" s="130">
        <f>+SUM(Input!E76:E78)</f>
        <v>15000</v>
      </c>
    </row>
    <row r="13" spans="1:5" x14ac:dyDescent="0.25">
      <c r="B13" s="173" t="s">
        <v>18</v>
      </c>
      <c r="C13" s="94">
        <f>SUM(C10:C12)</f>
        <v>88000</v>
      </c>
    </row>
    <row r="14" spans="1:5" hidden="1" x14ac:dyDescent="0.25"/>
    <row r="15" spans="1:5" hidden="1" x14ac:dyDescent="0.25">
      <c r="B15" s="173" t="s">
        <v>401</v>
      </c>
    </row>
    <row r="16" spans="1:5" hidden="1" x14ac:dyDescent="0.25">
      <c r="B16" t="str">
        <f t="shared" ref="B16:B18" si="1">+B10</f>
        <v>a) Attrezzature, macchinari, impianti e allacciamenti</v>
      </c>
      <c r="C16" s="93">
        <f>+IF((C13)&gt;129114,(C10/(C13))*129114,C10)</f>
        <v>50000</v>
      </c>
    </row>
    <row r="17" spans="2:3" hidden="1" x14ac:dyDescent="0.25">
      <c r="B17" t="str">
        <f t="shared" si="1"/>
        <v>b) Beni immateriali ad utilità pluriennale</v>
      </c>
      <c r="C17" s="93">
        <f>+IF((C13)&gt;129114,(C11/(C13))*129114,C11)</f>
        <v>30000</v>
      </c>
    </row>
    <row r="18" spans="2:3" hidden="1" x14ac:dyDescent="0.25">
      <c r="B18" t="str">
        <f t="shared" si="1"/>
        <v>c) Ristrutturazioni di immobili (max 10% di a+b)</v>
      </c>
      <c r="C18" s="93">
        <f>+IF((C13)&gt;129114,(C12/(C13))*129114,C12)</f>
        <v>8000</v>
      </c>
    </row>
    <row r="19" spans="2:3" hidden="1" x14ac:dyDescent="0.25">
      <c r="B19" s="173" t="s">
        <v>18</v>
      </c>
      <c r="C19" s="94">
        <f>SUM(C16:C18)</f>
        <v>88000</v>
      </c>
    </row>
    <row r="20" spans="2:3" hidden="1" x14ac:dyDescent="0.25"/>
    <row r="21" spans="2:3" hidden="1" x14ac:dyDescent="0.25"/>
    <row r="22" spans="2:3" hidden="1" x14ac:dyDescent="0.25">
      <c r="B22" s="173" t="s">
        <v>401</v>
      </c>
    </row>
    <row r="23" spans="2:3" hidden="1" x14ac:dyDescent="0.25">
      <c r="B23" t="str">
        <f>+B16</f>
        <v>a) Attrezzature, macchinari, impianti e allacciamenti</v>
      </c>
      <c r="C23" s="93">
        <f>+C16</f>
        <v>50000</v>
      </c>
    </row>
    <row r="24" spans="2:3" hidden="1" x14ac:dyDescent="0.25">
      <c r="B24" t="str">
        <f t="shared" ref="B24:C25" si="2">+B17</f>
        <v>b) Beni immateriali ad utilità pluriennale</v>
      </c>
      <c r="C24" s="93">
        <f t="shared" si="2"/>
        <v>30000</v>
      </c>
    </row>
    <row r="25" spans="2:3" hidden="1" x14ac:dyDescent="0.25">
      <c r="B25" t="str">
        <f t="shared" si="2"/>
        <v>c) Ristrutturazioni di immobili (max 10% di a+b)</v>
      </c>
      <c r="C25" s="93">
        <f t="shared" si="2"/>
        <v>8000</v>
      </c>
    </row>
    <row r="26" spans="2:3" hidden="1" x14ac:dyDescent="0.25">
      <c r="B26" t="s">
        <v>403</v>
      </c>
      <c r="C26" s="93">
        <v>6500</v>
      </c>
    </row>
    <row r="28" spans="2:3" x14ac:dyDescent="0.25">
      <c r="B28" s="49" t="s">
        <v>466</v>
      </c>
    </row>
    <row r="29" spans="2:3" x14ac:dyDescent="0.25">
      <c r="B29" t="s">
        <v>404</v>
      </c>
      <c r="C29" s="93">
        <f>+(C19/2)+(C31/2)</f>
        <v>47250</v>
      </c>
    </row>
    <row r="30" spans="2:3" x14ac:dyDescent="0.25">
      <c r="B30" t="s">
        <v>406</v>
      </c>
      <c r="C30" s="93">
        <f>+(C19/2)-(C31/2)</f>
        <v>40750</v>
      </c>
    </row>
    <row r="31" spans="2:3" x14ac:dyDescent="0.25">
      <c r="B31" t="s">
        <v>407</v>
      </c>
      <c r="C31" s="93">
        <f>+C26</f>
        <v>6500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showGridLines="0" topLeftCell="A75" workbookViewId="0">
      <selection activeCell="I86" sqref="I86"/>
    </sheetView>
  </sheetViews>
  <sheetFormatPr defaultRowHeight="15" x14ac:dyDescent="0.25"/>
  <cols>
    <col min="2" max="2" width="16.5703125" customWidth="1"/>
    <col min="3" max="3" width="20.85546875" customWidth="1"/>
    <col min="4" max="4" width="16.140625" customWidth="1"/>
    <col min="5" max="5" width="14.28515625" customWidth="1"/>
    <col min="6" max="6" width="12.7109375" customWidth="1"/>
    <col min="7" max="7" width="12.85546875" bestFit="1" customWidth="1"/>
    <col min="8" max="8" width="12.42578125" bestFit="1" customWidth="1"/>
    <col min="9" max="9" width="12.85546875" bestFit="1" customWidth="1"/>
    <col min="10" max="10" width="14.28515625" customWidth="1"/>
    <col min="11" max="11" width="13.5703125" customWidth="1"/>
  </cols>
  <sheetData>
    <row r="1" spans="1:6" x14ac:dyDescent="0.25">
      <c r="A1" s="220" t="s">
        <v>465</v>
      </c>
    </row>
    <row r="2" spans="1:6" ht="15.75" thickBot="1" x14ac:dyDescent="0.3">
      <c r="B2" s="49" t="s">
        <v>4</v>
      </c>
    </row>
    <row r="3" spans="1:6" ht="75.75" thickBot="1" x14ac:dyDescent="0.3">
      <c r="B3" s="266" t="s">
        <v>0</v>
      </c>
      <c r="C3" s="267"/>
      <c r="D3" s="12" t="s">
        <v>1</v>
      </c>
      <c r="E3" s="13" t="s">
        <v>2</v>
      </c>
      <c r="F3" s="14" t="s">
        <v>3</v>
      </c>
    </row>
    <row r="4" spans="1:6" x14ac:dyDescent="0.25">
      <c r="B4" s="8">
        <v>1</v>
      </c>
      <c r="C4" s="143" t="str">
        <f>+Input!C17</f>
        <v>A</v>
      </c>
      <c r="D4" s="33" t="str">
        <f>+Input!D27</f>
        <v>PZ</v>
      </c>
      <c r="E4" s="70">
        <f>+Input!E17</f>
        <v>30</v>
      </c>
      <c r="F4" s="73">
        <f>+Input!I17</f>
        <v>0</v>
      </c>
    </row>
    <row r="5" spans="1:6" x14ac:dyDescent="0.25">
      <c r="B5" s="9">
        <v>2</v>
      </c>
      <c r="C5" s="103" t="str">
        <f>+Input!C18</f>
        <v>B</v>
      </c>
      <c r="D5" s="29" t="str">
        <f>+Input!D28</f>
        <v>PZ</v>
      </c>
      <c r="E5" s="71">
        <f>+Input!E18</f>
        <v>20</v>
      </c>
      <c r="F5" s="74">
        <f>+Input!I18</f>
        <v>0</v>
      </c>
    </row>
    <row r="6" spans="1:6" x14ac:dyDescent="0.25">
      <c r="B6" s="9">
        <v>3</v>
      </c>
      <c r="C6" s="103" t="str">
        <f>+Input!C19</f>
        <v>C</v>
      </c>
      <c r="D6" s="29" t="str">
        <f>+Input!D29</f>
        <v>PZ</v>
      </c>
      <c r="E6" s="71">
        <f>+Input!E19</f>
        <v>40</v>
      </c>
      <c r="F6" s="74">
        <f>+Input!I19</f>
        <v>0</v>
      </c>
    </row>
    <row r="7" spans="1:6" x14ac:dyDescent="0.25">
      <c r="B7" s="9">
        <v>4</v>
      </c>
      <c r="C7" s="103" t="str">
        <f>+Input!C20</f>
        <v>D</v>
      </c>
      <c r="D7" s="29" t="str">
        <f>+Input!D30</f>
        <v>PZ</v>
      </c>
      <c r="E7" s="71">
        <f>+Input!E20</f>
        <v>50</v>
      </c>
      <c r="F7" s="74">
        <f>+Input!I20</f>
        <v>0</v>
      </c>
    </row>
    <row r="8" spans="1:6" ht="15.75" thickBot="1" x14ac:dyDescent="0.3">
      <c r="B8" s="11">
        <v>5</v>
      </c>
      <c r="C8" s="54" t="str">
        <f>+Input!C21</f>
        <v>E</v>
      </c>
      <c r="D8" s="48" t="str">
        <f>+Input!D31</f>
        <v>PZ</v>
      </c>
      <c r="E8" s="72">
        <f>+Input!E21</f>
        <v>60</v>
      </c>
      <c r="F8" s="75">
        <f>+Input!I21</f>
        <v>0</v>
      </c>
    </row>
    <row r="10" spans="1:6" ht="15.75" thickBot="1" x14ac:dyDescent="0.3">
      <c r="B10" s="49" t="s">
        <v>5</v>
      </c>
      <c r="C10" s="21"/>
    </row>
    <row r="11" spans="1:6" ht="45.75" thickBot="1" x14ac:dyDescent="0.3">
      <c r="B11" s="20" t="s">
        <v>6</v>
      </c>
      <c r="C11" s="12"/>
      <c r="D11" s="13" t="s">
        <v>17</v>
      </c>
      <c r="E11" s="13" t="s">
        <v>17</v>
      </c>
      <c r="F11" s="14" t="s">
        <v>17</v>
      </c>
    </row>
    <row r="12" spans="1:6" x14ac:dyDescent="0.25">
      <c r="B12" s="1" t="s">
        <v>7</v>
      </c>
      <c r="C12" s="2"/>
      <c r="D12" s="70">
        <f>+Input!D51</f>
        <v>100</v>
      </c>
      <c r="E12" s="70">
        <f>+Input!E51</f>
        <v>30</v>
      </c>
      <c r="F12" s="73">
        <f>+Input!F51</f>
        <v>10</v>
      </c>
    </row>
    <row r="13" spans="1:6" x14ac:dyDescent="0.25">
      <c r="B13" s="3" t="s">
        <v>8</v>
      </c>
      <c r="C13" s="4"/>
      <c r="D13" s="71">
        <f>+Input!D52</f>
        <v>10</v>
      </c>
      <c r="E13" s="71">
        <f>+Input!E52</f>
        <v>30</v>
      </c>
      <c r="F13" s="74">
        <f>+Input!F52</f>
        <v>10</v>
      </c>
    </row>
    <row r="14" spans="1:6" x14ac:dyDescent="0.25">
      <c r="B14" s="3" t="s">
        <v>9</v>
      </c>
      <c r="C14" s="4"/>
      <c r="D14" s="71">
        <f>+Input!D53</f>
        <v>20</v>
      </c>
      <c r="E14" s="71">
        <f>+Input!E53</f>
        <v>30</v>
      </c>
      <c r="F14" s="74">
        <f>+Input!F53</f>
        <v>10</v>
      </c>
    </row>
    <row r="15" spans="1:6" x14ac:dyDescent="0.25">
      <c r="B15" s="3" t="s">
        <v>10</v>
      </c>
      <c r="C15" s="4"/>
      <c r="D15" s="71">
        <f>+Input!D54</f>
        <v>10</v>
      </c>
      <c r="E15" s="71">
        <f>+Input!E54</f>
        <v>20</v>
      </c>
      <c r="F15" s="74">
        <f>+Input!F54</f>
        <v>20</v>
      </c>
    </row>
    <row r="16" spans="1:6" x14ac:dyDescent="0.25">
      <c r="B16" s="3" t="s">
        <v>11</v>
      </c>
      <c r="C16" s="4"/>
      <c r="D16" s="71">
        <f>+Input!D55</f>
        <v>10</v>
      </c>
      <c r="E16" s="71">
        <f>+Input!E55</f>
        <v>20</v>
      </c>
      <c r="F16" s="74">
        <f>+Input!F55</f>
        <v>20</v>
      </c>
    </row>
    <row r="17" spans="2:11" x14ac:dyDescent="0.25">
      <c r="B17" s="3" t="s">
        <v>12</v>
      </c>
      <c r="C17" s="4"/>
      <c r="D17" s="71">
        <f>+Input!D56</f>
        <v>10</v>
      </c>
      <c r="E17" s="71">
        <f>+Input!E56</f>
        <v>20</v>
      </c>
      <c r="F17" s="74">
        <f>+Input!F56</f>
        <v>20</v>
      </c>
    </row>
    <row r="18" spans="2:11" x14ac:dyDescent="0.25">
      <c r="B18" s="3" t="s">
        <v>13</v>
      </c>
      <c r="C18" s="4"/>
      <c r="D18" s="71">
        <f>+Input!D57</f>
        <v>10</v>
      </c>
      <c r="E18" s="71">
        <f>+Input!E57</f>
        <v>20</v>
      </c>
      <c r="F18" s="74">
        <f>+Input!F57</f>
        <v>30</v>
      </c>
    </row>
    <row r="19" spans="2:11" x14ac:dyDescent="0.25">
      <c r="B19" s="3" t="s">
        <v>14</v>
      </c>
      <c r="C19" s="4"/>
      <c r="D19" s="71">
        <f>+Input!D58</f>
        <v>10</v>
      </c>
      <c r="E19" s="71">
        <f>+Input!E58</f>
        <v>10</v>
      </c>
      <c r="F19" s="74">
        <f>+Input!F58</f>
        <v>30</v>
      </c>
    </row>
    <row r="20" spans="2:11" x14ac:dyDescent="0.25">
      <c r="B20" s="3" t="s">
        <v>15</v>
      </c>
      <c r="C20" s="4"/>
      <c r="D20" s="71">
        <f>+Input!D59</f>
        <v>10</v>
      </c>
      <c r="E20" s="71">
        <f>+Input!E59</f>
        <v>10</v>
      </c>
      <c r="F20" s="74">
        <f>+Input!F59</f>
        <v>30</v>
      </c>
    </row>
    <row r="21" spans="2:11" ht="15.75" thickBot="1" x14ac:dyDescent="0.3">
      <c r="B21" s="5" t="s">
        <v>16</v>
      </c>
      <c r="C21" s="6"/>
      <c r="D21" s="72">
        <f>+Input!D60</f>
        <v>5</v>
      </c>
      <c r="E21" s="72">
        <f>+Input!E60</f>
        <v>10</v>
      </c>
      <c r="F21" s="75">
        <f>+Input!F60</f>
        <v>30</v>
      </c>
    </row>
    <row r="24" spans="2:11" ht="15.75" thickBot="1" x14ac:dyDescent="0.3">
      <c r="B24" s="49" t="s">
        <v>108</v>
      </c>
    </row>
    <row r="25" spans="2:11" x14ac:dyDescent="0.25">
      <c r="B25" s="273" t="s">
        <v>105</v>
      </c>
      <c r="C25" s="274"/>
      <c r="D25" s="249" t="s">
        <v>106</v>
      </c>
      <c r="E25" s="240" t="s">
        <v>19</v>
      </c>
      <c r="F25" s="22" t="s">
        <v>20</v>
      </c>
      <c r="G25" s="22" t="s">
        <v>21</v>
      </c>
      <c r="H25" s="22" t="s">
        <v>22</v>
      </c>
      <c r="I25" s="22" t="s">
        <v>20</v>
      </c>
      <c r="J25" s="22" t="s">
        <v>21</v>
      </c>
      <c r="K25" s="25" t="s">
        <v>22</v>
      </c>
    </row>
    <row r="26" spans="2:11" x14ac:dyDescent="0.25">
      <c r="B26" s="275"/>
      <c r="C26" s="276"/>
      <c r="D26" s="250"/>
      <c r="E26" s="241"/>
      <c r="F26" s="243" t="s">
        <v>23</v>
      </c>
      <c r="G26" s="244"/>
      <c r="H26" s="245"/>
      <c r="I26" s="243" t="s">
        <v>107</v>
      </c>
      <c r="J26" s="244"/>
      <c r="K26" s="301"/>
    </row>
    <row r="27" spans="2:11" ht="15.75" thickBot="1" x14ac:dyDescent="0.3">
      <c r="B27" s="277"/>
      <c r="C27" s="278"/>
      <c r="D27" s="251"/>
      <c r="E27" s="242"/>
      <c r="F27" s="24" t="s">
        <v>24</v>
      </c>
      <c r="G27" s="24" t="s">
        <v>25</v>
      </c>
      <c r="H27" s="24" t="s">
        <v>26</v>
      </c>
      <c r="I27" s="24" t="s">
        <v>24</v>
      </c>
      <c r="J27" s="24" t="s">
        <v>25</v>
      </c>
      <c r="K27" s="27" t="s">
        <v>26</v>
      </c>
    </row>
    <row r="28" spans="2:11" x14ac:dyDescent="0.25">
      <c r="B28" s="47">
        <v>1</v>
      </c>
      <c r="C28" s="50" t="str">
        <f>+Input!C27</f>
        <v>A</v>
      </c>
      <c r="D28" s="104" t="str">
        <f>+Input!D27</f>
        <v>PZ</v>
      </c>
      <c r="E28" s="70">
        <f>+Input!E17</f>
        <v>30</v>
      </c>
      <c r="F28" s="104">
        <f>+Input!F27</f>
        <v>10</v>
      </c>
      <c r="G28" s="104">
        <f>+Input!G27</f>
        <v>20</v>
      </c>
      <c r="H28" s="104">
        <f>+Input!H27</f>
        <v>20</v>
      </c>
      <c r="I28" s="147">
        <f>+'Calcoli mcl'!D4</f>
        <v>300</v>
      </c>
      <c r="J28" s="147">
        <f>+'Calcoli mcl'!E4</f>
        <v>600</v>
      </c>
      <c r="K28" s="148">
        <f>+'Calcoli mcl'!F4</f>
        <v>600</v>
      </c>
    </row>
    <row r="29" spans="2:11" x14ac:dyDescent="0.25">
      <c r="B29" s="9">
        <v>2</v>
      </c>
      <c r="C29" s="50" t="str">
        <f>+Input!C28</f>
        <v>B</v>
      </c>
      <c r="D29" s="105" t="str">
        <f>+Input!D28</f>
        <v>PZ</v>
      </c>
      <c r="E29" s="71">
        <f>+Input!E18</f>
        <v>20</v>
      </c>
      <c r="F29" s="105">
        <f>+Input!F28</f>
        <v>10</v>
      </c>
      <c r="G29" s="105">
        <f>+Input!G28</f>
        <v>20</v>
      </c>
      <c r="H29" s="105">
        <f>+Input!H28</f>
        <v>20</v>
      </c>
      <c r="I29" s="147">
        <f>+'Calcoli mcl'!D5</f>
        <v>200</v>
      </c>
      <c r="J29" s="147">
        <f>+'Calcoli mcl'!E5</f>
        <v>400</v>
      </c>
      <c r="K29" s="149">
        <f>+'Calcoli mcl'!F5</f>
        <v>400</v>
      </c>
    </row>
    <row r="30" spans="2:11" x14ac:dyDescent="0.25">
      <c r="B30" s="9">
        <v>3</v>
      </c>
      <c r="C30" s="50" t="str">
        <f>+Input!C29</f>
        <v>C</v>
      </c>
      <c r="D30" s="105" t="str">
        <f>+Input!D29</f>
        <v>PZ</v>
      </c>
      <c r="E30" s="71">
        <f>+Input!E19</f>
        <v>40</v>
      </c>
      <c r="F30" s="105">
        <f>+Input!F29</f>
        <v>10</v>
      </c>
      <c r="G30" s="105">
        <f>+Input!G29</f>
        <v>20</v>
      </c>
      <c r="H30" s="105">
        <f>+Input!H29</f>
        <v>20</v>
      </c>
      <c r="I30" s="147">
        <f>+'Calcoli mcl'!D6</f>
        <v>400</v>
      </c>
      <c r="J30" s="147">
        <f>+'Calcoli mcl'!E6</f>
        <v>800</v>
      </c>
      <c r="K30" s="149">
        <f>+'Calcoli mcl'!F6</f>
        <v>800</v>
      </c>
    </row>
    <row r="31" spans="2:11" x14ac:dyDescent="0.25">
      <c r="B31" s="9">
        <v>4</v>
      </c>
      <c r="C31" s="50" t="str">
        <f>+Input!C30</f>
        <v>D</v>
      </c>
      <c r="D31" s="105" t="str">
        <f>+Input!D30</f>
        <v>PZ</v>
      </c>
      <c r="E31" s="71">
        <f>+Input!E20</f>
        <v>50</v>
      </c>
      <c r="F31" s="105">
        <f>+Input!F30</f>
        <v>10</v>
      </c>
      <c r="G31" s="105">
        <f>+Input!G30</f>
        <v>20</v>
      </c>
      <c r="H31" s="105">
        <f>+Input!H30</f>
        <v>20</v>
      </c>
      <c r="I31" s="147">
        <f>+'Calcoli mcl'!D7</f>
        <v>500</v>
      </c>
      <c r="J31" s="147">
        <f>+'Calcoli mcl'!E7</f>
        <v>1000</v>
      </c>
      <c r="K31" s="149">
        <f>+'Calcoli mcl'!F7</f>
        <v>1000</v>
      </c>
    </row>
    <row r="32" spans="2:11" ht="15.75" thickBot="1" x14ac:dyDescent="0.3">
      <c r="B32" s="11">
        <v>5</v>
      </c>
      <c r="C32" s="50" t="str">
        <f>+Input!C31</f>
        <v>E</v>
      </c>
      <c r="D32" s="106" t="str">
        <f>+Input!D31</f>
        <v>PZ</v>
      </c>
      <c r="E32" s="72">
        <f>+Input!E21</f>
        <v>60</v>
      </c>
      <c r="F32" s="106">
        <f>+Input!F31</f>
        <v>10</v>
      </c>
      <c r="G32" s="106">
        <f>+Input!G31</f>
        <v>20</v>
      </c>
      <c r="H32" s="106">
        <f>+Input!H31</f>
        <v>20</v>
      </c>
      <c r="I32" s="147">
        <f>+'Calcoli mcl'!D8</f>
        <v>600</v>
      </c>
      <c r="J32" s="147">
        <f>+'Calcoli mcl'!E8</f>
        <v>1200</v>
      </c>
      <c r="K32" s="149">
        <f>+'Calcoli mcl'!F8</f>
        <v>1200</v>
      </c>
    </row>
    <row r="33" spans="2:11" ht="15.75" thickBot="1" x14ac:dyDescent="0.3">
      <c r="B33" s="285" t="s">
        <v>91</v>
      </c>
      <c r="C33" s="286"/>
      <c r="D33" s="286"/>
      <c r="E33" s="286"/>
      <c r="F33" s="144">
        <f>SUM(F28:F32)</f>
        <v>50</v>
      </c>
      <c r="G33" s="144">
        <f t="shared" ref="G33:H33" si="0">SUM(G28:G32)</f>
        <v>100</v>
      </c>
      <c r="H33" s="144">
        <f t="shared" si="0"/>
        <v>100</v>
      </c>
      <c r="I33" s="145">
        <f>SUM(I28:I32)</f>
        <v>2000</v>
      </c>
      <c r="J33" s="145">
        <f t="shared" ref="J33:K33" si="1">SUM(J28:J32)</f>
        <v>4000</v>
      </c>
      <c r="K33" s="146">
        <f t="shared" si="1"/>
        <v>4000</v>
      </c>
    </row>
    <row r="35" spans="2:11" ht="15.75" thickBot="1" x14ac:dyDescent="0.3">
      <c r="B35" s="49" t="s">
        <v>475</v>
      </c>
    </row>
    <row r="36" spans="2:11" ht="60.75" thickBot="1" x14ac:dyDescent="0.3">
      <c r="B36" s="268" t="s">
        <v>27</v>
      </c>
      <c r="C36" s="269"/>
      <c r="D36" s="12" t="s">
        <v>28</v>
      </c>
      <c r="E36" s="13" t="s">
        <v>32</v>
      </c>
      <c r="F36" s="14" t="s">
        <v>33</v>
      </c>
      <c r="G36" s="14" t="s">
        <v>34</v>
      </c>
    </row>
    <row r="37" spans="2:11" ht="15.75" thickBot="1" x14ac:dyDescent="0.3">
      <c r="B37" s="30" t="s">
        <v>30</v>
      </c>
      <c r="C37" s="16"/>
      <c r="D37" s="16"/>
      <c r="E37" s="16"/>
      <c r="F37" s="16"/>
      <c r="G37" s="17"/>
    </row>
    <row r="38" spans="2:11" x14ac:dyDescent="0.25">
      <c r="B38" s="28">
        <v>1</v>
      </c>
      <c r="C38" s="46" t="str">
        <f>+Input!C36</f>
        <v>MP1</v>
      </c>
      <c r="D38" s="100" t="str">
        <f>+Input!D36</f>
        <v>PZ</v>
      </c>
      <c r="E38" s="104">
        <f>+Input!E36</f>
        <v>10</v>
      </c>
      <c r="F38" s="70">
        <f>+Input!H36</f>
        <v>5</v>
      </c>
      <c r="G38" s="150">
        <f>+E38*F38</f>
        <v>50</v>
      </c>
    </row>
    <row r="39" spans="2:11" x14ac:dyDescent="0.25">
      <c r="B39" s="28">
        <f>+B38+1</f>
        <v>2</v>
      </c>
      <c r="C39" s="46" t="str">
        <f>+Input!C37</f>
        <v>MP2</v>
      </c>
      <c r="D39" s="101" t="str">
        <f>+Input!D37</f>
        <v>PZ</v>
      </c>
      <c r="E39" s="105">
        <f>+Input!E37</f>
        <v>10</v>
      </c>
      <c r="F39" s="71">
        <f>+Input!H37</f>
        <v>5</v>
      </c>
      <c r="G39" s="151">
        <f t="shared" ref="G39:G42" si="2">+E39*F39</f>
        <v>50</v>
      </c>
    </row>
    <row r="40" spans="2:11" ht="15" customHeight="1" x14ac:dyDescent="0.25">
      <c r="B40" s="28">
        <f t="shared" ref="B40:B41" si="3">+B39+1</f>
        <v>3</v>
      </c>
      <c r="C40" s="46" t="str">
        <f>+Input!C38</f>
        <v>MP3</v>
      </c>
      <c r="D40" s="101" t="str">
        <f>+Input!D38</f>
        <v>PZ</v>
      </c>
      <c r="E40" s="105">
        <f>+Input!E38</f>
        <v>10</v>
      </c>
      <c r="F40" s="71">
        <f>+Input!H38</f>
        <v>5</v>
      </c>
      <c r="G40" s="151">
        <f t="shared" si="2"/>
        <v>50</v>
      </c>
    </row>
    <row r="41" spans="2:11" x14ac:dyDescent="0.25">
      <c r="B41" s="28">
        <f t="shared" si="3"/>
        <v>4</v>
      </c>
      <c r="C41" s="46" t="str">
        <f>+Input!C39</f>
        <v>MP4</v>
      </c>
      <c r="D41" s="101" t="str">
        <f>+Input!D39</f>
        <v>PZ</v>
      </c>
      <c r="E41" s="105">
        <f>+Input!E39</f>
        <v>10</v>
      </c>
      <c r="F41" s="71">
        <f>+Input!H39</f>
        <v>5</v>
      </c>
      <c r="G41" s="151">
        <f t="shared" si="2"/>
        <v>50</v>
      </c>
    </row>
    <row r="42" spans="2:11" ht="15.75" thickBot="1" x14ac:dyDescent="0.3">
      <c r="B42" s="28">
        <f>+B41+1</f>
        <v>5</v>
      </c>
      <c r="C42" s="46" t="str">
        <f>+Input!C40</f>
        <v>MP5</v>
      </c>
      <c r="D42" s="102" t="str">
        <f>+Input!D40</f>
        <v>PZ</v>
      </c>
      <c r="E42" s="106">
        <f>+Input!E40</f>
        <v>10</v>
      </c>
      <c r="F42" s="72">
        <f>+Input!H40</f>
        <v>5</v>
      </c>
      <c r="G42" s="152">
        <f t="shared" si="2"/>
        <v>50</v>
      </c>
    </row>
    <row r="43" spans="2:11" x14ac:dyDescent="0.25">
      <c r="B43" s="15"/>
      <c r="C43" s="16"/>
      <c r="D43" s="16"/>
      <c r="E43" s="16"/>
      <c r="F43" s="16"/>
      <c r="G43" s="17"/>
    </row>
    <row r="44" spans="2:11" ht="15.75" thickBot="1" x14ac:dyDescent="0.3">
      <c r="B44" s="30" t="s">
        <v>31</v>
      </c>
      <c r="C44" s="16"/>
      <c r="D44" s="16"/>
      <c r="E44" s="16"/>
      <c r="F44" s="16"/>
      <c r="G44" s="17"/>
    </row>
    <row r="45" spans="2:11" x14ac:dyDescent="0.25">
      <c r="B45" s="28">
        <v>1</v>
      </c>
      <c r="C45" s="46" t="str">
        <f>+Input!C43</f>
        <v>S1</v>
      </c>
      <c r="D45" s="111">
        <f>+Input!D43</f>
        <v>0</v>
      </c>
      <c r="E45" s="108">
        <f>+Input!E43</f>
        <v>10</v>
      </c>
      <c r="F45" s="70">
        <f>+Input!H43</f>
        <v>5</v>
      </c>
      <c r="G45" s="150">
        <f>+E45*F45</f>
        <v>50</v>
      </c>
    </row>
    <row r="46" spans="2:11" x14ac:dyDescent="0.25">
      <c r="B46" s="28">
        <f>+B45+1</f>
        <v>2</v>
      </c>
      <c r="C46" s="46" t="str">
        <f>+Input!C44</f>
        <v>S2</v>
      </c>
      <c r="D46" s="112">
        <f>+Input!D44</f>
        <v>0</v>
      </c>
      <c r="E46" s="109">
        <f>+Input!E44</f>
        <v>10</v>
      </c>
      <c r="F46" s="71">
        <f>+Input!H44</f>
        <v>5</v>
      </c>
      <c r="G46" s="151">
        <f t="shared" ref="G46:G49" si="4">+E46*F46</f>
        <v>50</v>
      </c>
    </row>
    <row r="47" spans="2:11" x14ac:dyDescent="0.25">
      <c r="B47" s="28">
        <f t="shared" ref="B47:B49" si="5">+B46+1</f>
        <v>3</v>
      </c>
      <c r="C47" s="46" t="str">
        <f>+Input!C45</f>
        <v>S3</v>
      </c>
      <c r="D47" s="112">
        <f>+Input!D45</f>
        <v>0</v>
      </c>
      <c r="E47" s="109">
        <f>+Input!E45</f>
        <v>10</v>
      </c>
      <c r="F47" s="71">
        <f>+Input!H45</f>
        <v>5</v>
      </c>
      <c r="G47" s="151">
        <f t="shared" si="4"/>
        <v>50</v>
      </c>
    </row>
    <row r="48" spans="2:11" x14ac:dyDescent="0.25">
      <c r="B48" s="28">
        <f t="shared" si="5"/>
        <v>4</v>
      </c>
      <c r="C48" s="46" t="str">
        <f>+Input!C46</f>
        <v>S4</v>
      </c>
      <c r="D48" s="112">
        <f>+Input!D46</f>
        <v>0</v>
      </c>
      <c r="E48" s="109">
        <f>+Input!E46</f>
        <v>10</v>
      </c>
      <c r="F48" s="71">
        <f>+Input!H46</f>
        <v>5</v>
      </c>
      <c r="G48" s="151">
        <f t="shared" si="4"/>
        <v>50</v>
      </c>
    </row>
    <row r="49" spans="2:11" ht="15.75" thickBot="1" x14ac:dyDescent="0.3">
      <c r="B49" s="28">
        <f t="shared" si="5"/>
        <v>5</v>
      </c>
      <c r="C49" s="46" t="str">
        <f>+Input!C47</f>
        <v>S5</v>
      </c>
      <c r="D49" s="113">
        <f>+Input!D47</f>
        <v>0</v>
      </c>
      <c r="E49" s="110">
        <f>+Input!E47</f>
        <v>10</v>
      </c>
      <c r="F49" s="72">
        <f>+Input!H47</f>
        <v>5</v>
      </c>
      <c r="G49" s="152">
        <f t="shared" si="4"/>
        <v>50</v>
      </c>
    </row>
    <row r="50" spans="2:11" ht="15.75" thickBot="1" x14ac:dyDescent="0.3">
      <c r="B50" s="31"/>
      <c r="C50" s="18"/>
      <c r="D50" s="18"/>
      <c r="E50" s="18"/>
      <c r="F50" s="18"/>
      <c r="G50" s="19"/>
    </row>
    <row r="52" spans="2:11" ht="15.75" thickBot="1" x14ac:dyDescent="0.3">
      <c r="B52" s="49" t="s">
        <v>476</v>
      </c>
    </row>
    <row r="53" spans="2:11" x14ac:dyDescent="0.25">
      <c r="B53" s="297" t="s">
        <v>37</v>
      </c>
      <c r="C53" s="240" t="s">
        <v>38</v>
      </c>
      <c r="D53" s="274" t="s">
        <v>39</v>
      </c>
      <c r="E53" s="2" t="s">
        <v>40</v>
      </c>
      <c r="F53" s="249" t="s">
        <v>42</v>
      </c>
      <c r="G53" s="249"/>
      <c r="H53" s="249"/>
      <c r="I53" s="300"/>
      <c r="J53" s="240" t="s">
        <v>48</v>
      </c>
      <c r="K53" s="240" t="s">
        <v>49</v>
      </c>
    </row>
    <row r="54" spans="2:11" x14ac:dyDescent="0.25">
      <c r="B54" s="298"/>
      <c r="C54" s="241"/>
      <c r="D54" s="276"/>
      <c r="E54" s="290" t="s">
        <v>41</v>
      </c>
      <c r="F54" s="276" t="s">
        <v>43</v>
      </c>
      <c r="G54" s="276"/>
      <c r="H54" s="276" t="s">
        <v>44</v>
      </c>
      <c r="I54" s="289"/>
      <c r="J54" s="241"/>
      <c r="K54" s="241"/>
    </row>
    <row r="55" spans="2:11" ht="57" customHeight="1" x14ac:dyDescent="0.25">
      <c r="B55" s="298"/>
      <c r="C55" s="241"/>
      <c r="D55" s="299"/>
      <c r="E55" s="291"/>
      <c r="F55" s="35" t="s">
        <v>45</v>
      </c>
      <c r="G55" s="35" t="s">
        <v>46</v>
      </c>
      <c r="H55" s="35" t="s">
        <v>47</v>
      </c>
      <c r="I55" s="35" t="s">
        <v>46</v>
      </c>
      <c r="J55" s="241"/>
      <c r="K55" s="241"/>
    </row>
    <row r="56" spans="2:11" x14ac:dyDescent="0.25">
      <c r="B56" s="37" t="s">
        <v>35</v>
      </c>
      <c r="C56" s="38"/>
      <c r="D56" s="38"/>
      <c r="E56" s="38"/>
      <c r="F56" s="38"/>
      <c r="G56" s="38"/>
      <c r="H56" s="38"/>
      <c r="I56" s="38"/>
      <c r="J56" s="38"/>
      <c r="K56" s="39"/>
    </row>
    <row r="57" spans="2:11" x14ac:dyDescent="0.25">
      <c r="B57" s="156">
        <f>+Input!B68</f>
        <v>1</v>
      </c>
      <c r="C57" s="159" t="str">
        <f>+Input!C68</f>
        <v>A</v>
      </c>
      <c r="D57" s="159"/>
      <c r="E57" s="159"/>
      <c r="F57" s="159"/>
      <c r="G57" s="159"/>
      <c r="H57" s="159"/>
      <c r="I57" s="159"/>
      <c r="J57" s="160">
        <f>+Input!D68</f>
        <v>30000</v>
      </c>
      <c r="K57" s="161">
        <f>+Input!E68</f>
        <v>30000</v>
      </c>
    </row>
    <row r="58" spans="2:11" x14ac:dyDescent="0.25">
      <c r="B58" s="156">
        <f>+Input!B69</f>
        <v>1</v>
      </c>
      <c r="C58" s="159" t="str">
        <f>+Input!C69</f>
        <v>B</v>
      </c>
      <c r="D58" s="159"/>
      <c r="E58" s="159"/>
      <c r="F58" s="159"/>
      <c r="G58" s="159"/>
      <c r="H58" s="159"/>
      <c r="I58" s="159"/>
      <c r="J58" s="160">
        <f>+Input!D69</f>
        <v>10000</v>
      </c>
      <c r="K58" s="161">
        <f>+Input!E69</f>
        <v>10000</v>
      </c>
    </row>
    <row r="59" spans="2:11" x14ac:dyDescent="0.25">
      <c r="B59" s="156">
        <f>+Input!B70</f>
        <v>1</v>
      </c>
      <c r="C59" s="159" t="str">
        <f>+Input!C70</f>
        <v>C</v>
      </c>
      <c r="D59" s="159"/>
      <c r="E59" s="159"/>
      <c r="F59" s="159"/>
      <c r="G59" s="159"/>
      <c r="H59" s="159"/>
      <c r="I59" s="159"/>
      <c r="J59" s="160">
        <f>+Input!D70</f>
        <v>10000</v>
      </c>
      <c r="K59" s="161">
        <f>+Input!E70</f>
        <v>10000</v>
      </c>
    </row>
    <row r="60" spans="2:11" x14ac:dyDescent="0.25">
      <c r="B60" s="28"/>
      <c r="C60" s="46"/>
      <c r="D60" s="16"/>
      <c r="E60" s="16"/>
      <c r="F60" s="16"/>
      <c r="G60" s="295" t="s">
        <v>50</v>
      </c>
      <c r="H60" s="295"/>
      <c r="I60" s="295"/>
      <c r="J60" s="61">
        <f>SUM(J57:J59)</f>
        <v>50000</v>
      </c>
      <c r="K60" s="162">
        <f>SUM(K57:K59)</f>
        <v>50000</v>
      </c>
    </row>
    <row r="61" spans="2:11" x14ac:dyDescent="0.25">
      <c r="B61" s="37" t="s">
        <v>36</v>
      </c>
      <c r="C61" s="38"/>
      <c r="D61" s="38"/>
      <c r="E61" s="38"/>
      <c r="F61" s="38"/>
      <c r="G61" s="38"/>
      <c r="H61" s="38"/>
      <c r="I61" s="38"/>
      <c r="J61" s="38"/>
      <c r="K61" s="39"/>
    </row>
    <row r="62" spans="2:11" x14ac:dyDescent="0.25">
      <c r="B62" s="156">
        <f>+Input!B72</f>
        <v>1</v>
      </c>
      <c r="C62" s="159" t="str">
        <f>+Input!C72</f>
        <v xml:space="preserve">D </v>
      </c>
      <c r="D62" s="159"/>
      <c r="E62" s="159"/>
      <c r="F62" s="159"/>
      <c r="G62" s="159"/>
      <c r="H62" s="159"/>
      <c r="I62" s="159"/>
      <c r="J62" s="160">
        <f>+Input!D72</f>
        <v>10000</v>
      </c>
      <c r="K62" s="161">
        <f>+Input!E72</f>
        <v>10000</v>
      </c>
    </row>
    <row r="63" spans="2:11" x14ac:dyDescent="0.25">
      <c r="B63" s="156">
        <f>+Input!B73</f>
        <v>1</v>
      </c>
      <c r="C63" s="159" t="str">
        <f>+Input!C73</f>
        <v>E</v>
      </c>
      <c r="D63" s="159"/>
      <c r="E63" s="159"/>
      <c r="F63" s="159"/>
      <c r="G63" s="159"/>
      <c r="H63" s="159"/>
      <c r="I63" s="159"/>
      <c r="J63" s="160">
        <f>+Input!D73</f>
        <v>10000</v>
      </c>
      <c r="K63" s="161">
        <f>+Input!E73</f>
        <v>10000</v>
      </c>
    </row>
    <row r="64" spans="2:11" x14ac:dyDescent="0.25">
      <c r="B64" s="156">
        <f>+Input!B74</f>
        <v>1</v>
      </c>
      <c r="C64" s="159" t="str">
        <f>+Input!C74</f>
        <v>F</v>
      </c>
      <c r="D64" s="159"/>
      <c r="E64" s="159"/>
      <c r="F64" s="159"/>
      <c r="G64" s="159"/>
      <c r="H64" s="159"/>
      <c r="I64" s="159"/>
      <c r="J64" s="160">
        <f>+Input!D74</f>
        <v>10000</v>
      </c>
      <c r="K64" s="161">
        <f>+Input!E74</f>
        <v>10000</v>
      </c>
    </row>
    <row r="65" spans="2:11" x14ac:dyDescent="0.25">
      <c r="B65" s="28"/>
      <c r="C65" s="46"/>
      <c r="D65" s="16"/>
      <c r="E65" s="16"/>
      <c r="F65" s="16"/>
      <c r="G65" s="295" t="s">
        <v>51</v>
      </c>
      <c r="H65" s="295"/>
      <c r="I65" s="295"/>
      <c r="J65" s="61">
        <f>SUM(J62:J64)</f>
        <v>30000</v>
      </c>
      <c r="K65" s="162">
        <f>SUM(K62:K64)</f>
        <v>30000</v>
      </c>
    </row>
    <row r="66" spans="2:11" x14ac:dyDescent="0.25">
      <c r="B66" s="37" t="s">
        <v>52</v>
      </c>
      <c r="C66" s="38"/>
      <c r="D66" s="38"/>
      <c r="E66" s="38"/>
      <c r="F66" s="38"/>
      <c r="G66" s="38"/>
      <c r="H66" s="38"/>
      <c r="I66" s="38"/>
      <c r="J66" s="38"/>
      <c r="K66" s="39"/>
    </row>
    <row r="67" spans="2:11" x14ac:dyDescent="0.25">
      <c r="B67" s="156"/>
      <c r="C67" s="159"/>
      <c r="D67" s="159"/>
      <c r="E67" s="159"/>
      <c r="F67" s="159"/>
      <c r="G67" s="159"/>
      <c r="H67" s="159"/>
      <c r="I67" s="159"/>
      <c r="J67" s="160">
        <f>+Input!D76</f>
        <v>5000</v>
      </c>
      <c r="K67" s="161">
        <f>+Input!E76</f>
        <v>5000</v>
      </c>
    </row>
    <row r="68" spans="2:11" x14ac:dyDescent="0.25">
      <c r="B68" s="156"/>
      <c r="C68" s="159"/>
      <c r="D68" s="159"/>
      <c r="E68" s="159"/>
      <c r="F68" s="159"/>
      <c r="G68" s="159"/>
      <c r="H68" s="159"/>
      <c r="I68" s="159"/>
      <c r="J68" s="160">
        <f>+Input!D77</f>
        <v>5000</v>
      </c>
      <c r="K68" s="161">
        <f>+Input!E77</f>
        <v>5000</v>
      </c>
    </row>
    <row r="69" spans="2:11" x14ac:dyDescent="0.25">
      <c r="B69" s="156"/>
      <c r="C69" s="159"/>
      <c r="D69" s="159"/>
      <c r="E69" s="159"/>
      <c r="F69" s="159"/>
      <c r="G69" s="159"/>
      <c r="H69" s="159"/>
      <c r="I69" s="159"/>
      <c r="J69" s="160">
        <f>+Input!D78</f>
        <v>5000</v>
      </c>
      <c r="K69" s="161">
        <f>+Input!E78</f>
        <v>5000</v>
      </c>
    </row>
    <row r="70" spans="2:11" x14ac:dyDescent="0.25">
      <c r="B70" s="15"/>
      <c r="C70" s="16"/>
      <c r="D70" s="16"/>
      <c r="E70" s="16"/>
      <c r="F70" s="16"/>
      <c r="G70" s="295" t="s">
        <v>53</v>
      </c>
      <c r="H70" s="295"/>
      <c r="I70" s="295"/>
      <c r="J70" s="61">
        <f>SUM(J67:J69)</f>
        <v>15000</v>
      </c>
      <c r="K70" s="162">
        <f>SUM(K67:K69)</f>
        <v>15000</v>
      </c>
    </row>
    <row r="71" spans="2:11" ht="15.75" thickBot="1" x14ac:dyDescent="0.3">
      <c r="B71" s="15"/>
      <c r="C71" s="16"/>
      <c r="D71" s="16"/>
      <c r="E71" s="16"/>
      <c r="F71" s="296" t="s">
        <v>54</v>
      </c>
      <c r="G71" s="296"/>
      <c r="H71" s="296"/>
      <c r="I71" s="296"/>
      <c r="J71" s="40"/>
      <c r="K71" s="41"/>
    </row>
    <row r="72" spans="2:11" x14ac:dyDescent="0.25">
      <c r="B72" s="15"/>
      <c r="C72" s="16"/>
      <c r="D72" s="16"/>
      <c r="E72" s="16"/>
      <c r="F72" s="16"/>
      <c r="G72" s="16"/>
      <c r="H72" s="16"/>
      <c r="I72" s="16"/>
      <c r="J72" s="240" t="s">
        <v>55</v>
      </c>
      <c r="K72" s="292" t="s">
        <v>56</v>
      </c>
    </row>
    <row r="73" spans="2:11" x14ac:dyDescent="0.25">
      <c r="B73" s="15"/>
      <c r="C73" s="16"/>
      <c r="D73" s="16"/>
      <c r="E73" s="16"/>
      <c r="F73" s="16"/>
      <c r="G73" s="16"/>
      <c r="H73" s="16"/>
      <c r="I73" s="16"/>
      <c r="J73" s="241"/>
      <c r="K73" s="293"/>
    </row>
    <row r="74" spans="2:11" ht="15.75" thickBot="1" x14ac:dyDescent="0.3">
      <c r="B74" s="31"/>
      <c r="C74" s="18"/>
      <c r="D74" s="18"/>
      <c r="E74" s="18"/>
      <c r="F74" s="18"/>
      <c r="G74" s="18"/>
      <c r="H74" s="18"/>
      <c r="I74" s="18"/>
      <c r="J74" s="242"/>
      <c r="K74" s="294"/>
    </row>
    <row r="75" spans="2:11" x14ac:dyDescent="0.25">
      <c r="E75" s="229" t="s">
        <v>57</v>
      </c>
      <c r="F75" s="229"/>
      <c r="G75" s="229"/>
      <c r="H75" s="229"/>
      <c r="I75" s="229"/>
      <c r="J75" s="91">
        <f>+J70+J65+J60</f>
        <v>95000</v>
      </c>
      <c r="K75" s="91">
        <f>+K70+K65+K60</f>
        <v>95000</v>
      </c>
    </row>
    <row r="76" spans="2:11" x14ac:dyDescent="0.25">
      <c r="E76" s="252" t="s">
        <v>58</v>
      </c>
      <c r="F76" s="252"/>
      <c r="G76" s="252"/>
      <c r="H76" s="252"/>
      <c r="I76" s="252"/>
      <c r="J76" s="253">
        <v>129114</v>
      </c>
      <c r="K76" s="253"/>
    </row>
    <row r="78" spans="2:11" x14ac:dyDescent="0.25">
      <c r="B78" s="49" t="s">
        <v>59</v>
      </c>
    </row>
    <row r="79" spans="2:11" ht="15.75" thickBot="1" x14ac:dyDescent="0.3">
      <c r="D79" s="229"/>
      <c r="E79" s="229"/>
    </row>
    <row r="80" spans="2:11" ht="75.75" thickBot="1" x14ac:dyDescent="0.3">
      <c r="B80" s="234" t="s">
        <v>63</v>
      </c>
      <c r="C80" s="235"/>
      <c r="D80" s="42" t="s">
        <v>64</v>
      </c>
      <c r="F80" s="42" t="s">
        <v>65</v>
      </c>
      <c r="G80" s="43" t="s">
        <v>66</v>
      </c>
    </row>
    <row r="81" spans="2:10" ht="33" customHeight="1" x14ac:dyDescent="0.25">
      <c r="B81" s="279" t="s">
        <v>67</v>
      </c>
      <c r="C81" s="280"/>
      <c r="D81" s="163">
        <f>+CE!B3+CE!B8</f>
        <v>341.66666666666669</v>
      </c>
      <c r="F81" s="165">
        <f>+CE!C3+CE!C8</f>
        <v>383.33333333333331</v>
      </c>
      <c r="G81" s="148">
        <f>+CE!D3+CE!D8</f>
        <v>0</v>
      </c>
    </row>
    <row r="82" spans="2:10" x14ac:dyDescent="0.25">
      <c r="B82" s="9" t="s">
        <v>68</v>
      </c>
      <c r="C82" s="44"/>
      <c r="D82" s="166">
        <f>+Input!D82</f>
        <v>100</v>
      </c>
      <c r="F82" s="147">
        <f>+Input!F82</f>
        <v>100</v>
      </c>
      <c r="G82" s="149">
        <f>+Input!G82</f>
        <v>100</v>
      </c>
    </row>
    <row r="83" spans="2:10" x14ac:dyDescent="0.25">
      <c r="B83" s="9" t="s">
        <v>69</v>
      </c>
      <c r="C83" s="44"/>
      <c r="D83" s="166">
        <f>+Input!D83</f>
        <v>100</v>
      </c>
      <c r="F83" s="147">
        <f>+Input!F83</f>
        <v>100</v>
      </c>
      <c r="G83" s="149">
        <f>+Input!G83</f>
        <v>100</v>
      </c>
    </row>
    <row r="84" spans="2:10" x14ac:dyDescent="0.25">
      <c r="B84" s="9" t="s">
        <v>70</v>
      </c>
      <c r="C84" s="44"/>
      <c r="D84" s="166">
        <f>+CE!B20</f>
        <v>930.16681598396985</v>
      </c>
      <c r="F84" s="147">
        <f>+CE!C20</f>
        <v>827.63272855191894</v>
      </c>
      <c r="G84" s="149">
        <f>+CE!D20</f>
        <v>699.2540849658443</v>
      </c>
    </row>
    <row r="85" spans="2:10" x14ac:dyDescent="0.25">
      <c r="B85" s="9" t="s">
        <v>71</v>
      </c>
      <c r="C85" s="44"/>
      <c r="D85" s="166">
        <f>+Input!D84</f>
        <v>100</v>
      </c>
      <c r="F85" s="147">
        <f>+Input!F84</f>
        <v>100</v>
      </c>
      <c r="G85" s="149">
        <f>+Input!G84</f>
        <v>100</v>
      </c>
    </row>
    <row r="86" spans="2:10" x14ac:dyDescent="0.25">
      <c r="B86" s="9" t="s">
        <v>72</v>
      </c>
      <c r="C86" s="44"/>
      <c r="D86" s="166">
        <f>+Input!D85</f>
        <v>100</v>
      </c>
      <c r="F86" s="147">
        <f>+Input!F85</f>
        <v>100</v>
      </c>
      <c r="G86" s="149">
        <f>+Input!G85</f>
        <v>100</v>
      </c>
    </row>
    <row r="87" spans="2:10" ht="15.75" thickBot="1" x14ac:dyDescent="0.3">
      <c r="B87" s="5" t="s">
        <v>73</v>
      </c>
      <c r="C87" s="7"/>
      <c r="D87" s="167">
        <f>+Input!D86</f>
        <v>100</v>
      </c>
      <c r="F87" s="168">
        <f>+Input!F86</f>
        <v>100</v>
      </c>
      <c r="G87" s="169">
        <f>+Input!G86</f>
        <v>100</v>
      </c>
    </row>
    <row r="88" spans="2:10" ht="15.75" thickBot="1" x14ac:dyDescent="0.3">
      <c r="B88" s="287" t="s">
        <v>74</v>
      </c>
      <c r="C88" s="288"/>
      <c r="D88" s="164">
        <f>SUM(D81:D87)</f>
        <v>1771.8334826506366</v>
      </c>
      <c r="F88" s="164">
        <f t="shared" ref="F88:G88" si="6">SUM(F81:F87)</f>
        <v>1710.9660618852522</v>
      </c>
      <c r="G88" s="164">
        <f t="shared" si="6"/>
        <v>1199.2540849658444</v>
      </c>
    </row>
    <row r="90" spans="2:10" x14ac:dyDescent="0.25">
      <c r="B90" s="49" t="s">
        <v>75</v>
      </c>
    </row>
    <row r="91" spans="2:10" ht="15.75" thickBot="1" x14ac:dyDescent="0.3"/>
    <row r="92" spans="2:10" x14ac:dyDescent="0.25">
      <c r="B92" s="236" t="s">
        <v>76</v>
      </c>
      <c r="C92" s="238" t="s">
        <v>77</v>
      </c>
      <c r="D92" s="238" t="s">
        <v>78</v>
      </c>
      <c r="E92" s="243" t="s">
        <v>79</v>
      </c>
      <c r="F92" s="245"/>
      <c r="G92" s="243" t="s">
        <v>80</v>
      </c>
      <c r="H92" s="245"/>
      <c r="I92" s="243" t="s">
        <v>81</v>
      </c>
      <c r="J92" s="245"/>
    </row>
    <row r="93" spans="2:10" ht="15.75" thickBot="1" x14ac:dyDescent="0.3">
      <c r="B93" s="237"/>
      <c r="C93" s="239"/>
      <c r="D93" s="281"/>
      <c r="E93" s="34" t="s">
        <v>82</v>
      </c>
      <c r="F93" s="34" t="s">
        <v>83</v>
      </c>
      <c r="G93" s="34" t="s">
        <v>84</v>
      </c>
      <c r="H93" s="34" t="s">
        <v>85</v>
      </c>
      <c r="I93" s="34" t="s">
        <v>84</v>
      </c>
      <c r="J93" s="34" t="s">
        <v>86</v>
      </c>
    </row>
    <row r="94" spans="2:10" x14ac:dyDescent="0.25">
      <c r="B94" s="4" t="s">
        <v>87</v>
      </c>
      <c r="C94" s="52"/>
      <c r="D94" s="170">
        <f>+Input!D93</f>
        <v>30000</v>
      </c>
      <c r="E94" s="111">
        <f>+Input!E93</f>
        <v>1</v>
      </c>
      <c r="F94" s="165">
        <f>+E94*$D94</f>
        <v>30000</v>
      </c>
      <c r="G94" s="108">
        <f>+Input!F93</f>
        <v>1</v>
      </c>
      <c r="H94" s="165">
        <f>+G94*$D94</f>
        <v>30000</v>
      </c>
      <c r="I94" s="108">
        <f>+Input!G93</f>
        <v>1</v>
      </c>
      <c r="J94" s="148">
        <f>+I94*$D94</f>
        <v>30000</v>
      </c>
    </row>
    <row r="95" spans="2:10" x14ac:dyDescent="0.25">
      <c r="B95" s="4" t="s">
        <v>88</v>
      </c>
      <c r="C95" s="52"/>
      <c r="D95" s="170">
        <f>+Input!D94</f>
        <v>15000</v>
      </c>
      <c r="E95" s="112">
        <f>+Input!E94</f>
        <v>1</v>
      </c>
      <c r="F95" s="147">
        <f t="shared" ref="F95:H97" si="7">+E95*$D95</f>
        <v>15000</v>
      </c>
      <c r="G95" s="109">
        <f>+Input!F94</f>
        <v>1</v>
      </c>
      <c r="H95" s="147">
        <f t="shared" si="7"/>
        <v>15000</v>
      </c>
      <c r="I95" s="109">
        <f>+Input!G94</f>
        <v>1</v>
      </c>
      <c r="J95" s="149">
        <f t="shared" ref="J95" si="8">+I95*$D95</f>
        <v>15000</v>
      </c>
    </row>
    <row r="96" spans="2:10" x14ac:dyDescent="0.25">
      <c r="B96" s="4" t="s">
        <v>89</v>
      </c>
      <c r="C96" s="52"/>
      <c r="D96" s="170">
        <f>+Input!D95</f>
        <v>15000</v>
      </c>
      <c r="E96" s="112">
        <f>+Input!E95</f>
        <v>1</v>
      </c>
      <c r="F96" s="147">
        <f t="shared" si="7"/>
        <v>15000</v>
      </c>
      <c r="G96" s="109">
        <f>+Input!F95</f>
        <v>1</v>
      </c>
      <c r="H96" s="147">
        <f t="shared" si="7"/>
        <v>15000</v>
      </c>
      <c r="I96" s="109">
        <f>+Input!G95</f>
        <v>1</v>
      </c>
      <c r="J96" s="149">
        <f t="shared" ref="J96" si="9">+I96*$D96</f>
        <v>15000</v>
      </c>
    </row>
    <row r="97" spans="2:10" ht="15.75" thickBot="1" x14ac:dyDescent="0.3">
      <c r="B97" s="4" t="s">
        <v>90</v>
      </c>
      <c r="C97" s="52"/>
      <c r="D97" s="170">
        <f>+Input!D96</f>
        <v>15000</v>
      </c>
      <c r="E97" s="113">
        <f>+Input!E96</f>
        <v>1</v>
      </c>
      <c r="F97" s="168">
        <f t="shared" si="7"/>
        <v>15000</v>
      </c>
      <c r="G97" s="110">
        <f>+Input!F96</f>
        <v>1</v>
      </c>
      <c r="H97" s="168">
        <f t="shared" si="7"/>
        <v>15000</v>
      </c>
      <c r="I97" s="110">
        <f>+Input!G96</f>
        <v>1</v>
      </c>
      <c r="J97" s="169">
        <f t="shared" ref="J97" si="10">+I97*$D97</f>
        <v>15000</v>
      </c>
    </row>
    <row r="98" spans="2:10" ht="15.75" thickBot="1" x14ac:dyDescent="0.3">
      <c r="B98" s="282" t="s">
        <v>91</v>
      </c>
      <c r="C98" s="283"/>
      <c r="D98" s="284"/>
      <c r="E98" s="171">
        <f t="shared" ref="E98:J98" si="11">SUM(E94:E97)</f>
        <v>4</v>
      </c>
      <c r="F98" s="172">
        <f t="shared" si="11"/>
        <v>75000</v>
      </c>
      <c r="G98" s="171">
        <f t="shared" si="11"/>
        <v>4</v>
      </c>
      <c r="H98" s="172">
        <f t="shared" si="11"/>
        <v>75000</v>
      </c>
      <c r="I98" s="171">
        <f t="shared" si="11"/>
        <v>4</v>
      </c>
      <c r="J98" s="172">
        <f t="shared" si="11"/>
        <v>75000</v>
      </c>
    </row>
  </sheetData>
  <mergeCells count="37">
    <mergeCell ref="J53:J55"/>
    <mergeCell ref="K53:K55"/>
    <mergeCell ref="B3:C3"/>
    <mergeCell ref="B36:C36"/>
    <mergeCell ref="B53:B55"/>
    <mergeCell ref="C53:C55"/>
    <mergeCell ref="D53:D55"/>
    <mergeCell ref="B25:C27"/>
    <mergeCell ref="F53:I53"/>
    <mergeCell ref="E25:E27"/>
    <mergeCell ref="F26:H26"/>
    <mergeCell ref="I26:K26"/>
    <mergeCell ref="J72:J74"/>
    <mergeCell ref="K72:K74"/>
    <mergeCell ref="E75:I75"/>
    <mergeCell ref="G60:I60"/>
    <mergeCell ref="G65:I65"/>
    <mergeCell ref="G70:I70"/>
    <mergeCell ref="F71:I71"/>
    <mergeCell ref="B98:D98"/>
    <mergeCell ref="D25:D27"/>
    <mergeCell ref="B33:E33"/>
    <mergeCell ref="B88:C88"/>
    <mergeCell ref="E92:F92"/>
    <mergeCell ref="E76:I76"/>
    <mergeCell ref="B80:C80"/>
    <mergeCell ref="F54:G54"/>
    <mergeCell ref="H54:I54"/>
    <mergeCell ref="E54:E55"/>
    <mergeCell ref="J76:K76"/>
    <mergeCell ref="B81:C81"/>
    <mergeCell ref="D79:E79"/>
    <mergeCell ref="G92:H92"/>
    <mergeCell ref="I92:J92"/>
    <mergeCell ref="B92:B93"/>
    <mergeCell ref="C92:C93"/>
    <mergeCell ref="D92:D93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showGridLines="0" workbookViewId="0">
      <selection activeCell="K16" sqref="K16"/>
    </sheetView>
  </sheetViews>
  <sheetFormatPr defaultRowHeight="15" x14ac:dyDescent="0.25"/>
  <cols>
    <col min="2" max="2" width="48.140625" bestFit="1" customWidth="1"/>
    <col min="3" max="3" width="27.140625" bestFit="1" customWidth="1"/>
    <col min="4" max="4" width="11.5703125" bestFit="1" customWidth="1"/>
    <col min="9" max="9" width="3.42578125" customWidth="1"/>
    <col min="10" max="10" width="27.85546875" bestFit="1" customWidth="1"/>
    <col min="11" max="11" width="10.5703125" bestFit="1" customWidth="1"/>
    <col min="14" max="14" width="3.42578125" customWidth="1"/>
    <col min="255" max="255" width="23.42578125" bestFit="1" customWidth="1"/>
    <col min="256" max="256" width="11.5703125" bestFit="1" customWidth="1"/>
    <col min="263" max="263" width="3.42578125" customWidth="1"/>
    <col min="264" max="264" width="27.85546875" bestFit="1" customWidth="1"/>
    <col min="270" max="270" width="3.42578125" customWidth="1"/>
    <col min="511" max="511" width="23.42578125" bestFit="1" customWidth="1"/>
    <col min="512" max="512" width="11.5703125" bestFit="1" customWidth="1"/>
    <col min="519" max="519" width="3.42578125" customWidth="1"/>
    <col min="520" max="520" width="27.85546875" bestFit="1" customWidth="1"/>
    <col min="526" max="526" width="3.42578125" customWidth="1"/>
    <col min="767" max="767" width="23.42578125" bestFit="1" customWidth="1"/>
    <col min="768" max="768" width="11.5703125" bestFit="1" customWidth="1"/>
    <col min="775" max="775" width="3.42578125" customWidth="1"/>
    <col min="776" max="776" width="27.85546875" bestFit="1" customWidth="1"/>
    <col min="782" max="782" width="3.42578125" customWidth="1"/>
    <col min="1023" max="1023" width="23.42578125" bestFit="1" customWidth="1"/>
    <col min="1024" max="1024" width="11.5703125" bestFit="1" customWidth="1"/>
    <col min="1031" max="1031" width="3.42578125" customWidth="1"/>
    <col min="1032" max="1032" width="27.85546875" bestFit="1" customWidth="1"/>
    <col min="1038" max="1038" width="3.42578125" customWidth="1"/>
    <col min="1279" max="1279" width="23.42578125" bestFit="1" customWidth="1"/>
    <col min="1280" max="1280" width="11.5703125" bestFit="1" customWidth="1"/>
    <col min="1287" max="1287" width="3.42578125" customWidth="1"/>
    <col min="1288" max="1288" width="27.85546875" bestFit="1" customWidth="1"/>
    <col min="1294" max="1294" width="3.42578125" customWidth="1"/>
    <col min="1535" max="1535" width="23.42578125" bestFit="1" customWidth="1"/>
    <col min="1536" max="1536" width="11.5703125" bestFit="1" customWidth="1"/>
    <col min="1543" max="1543" width="3.42578125" customWidth="1"/>
    <col min="1544" max="1544" width="27.85546875" bestFit="1" customWidth="1"/>
    <col min="1550" max="1550" width="3.42578125" customWidth="1"/>
    <col min="1791" max="1791" width="23.42578125" bestFit="1" customWidth="1"/>
    <col min="1792" max="1792" width="11.5703125" bestFit="1" customWidth="1"/>
    <col min="1799" max="1799" width="3.42578125" customWidth="1"/>
    <col min="1800" max="1800" width="27.85546875" bestFit="1" customWidth="1"/>
    <col min="1806" max="1806" width="3.42578125" customWidth="1"/>
    <col min="2047" max="2047" width="23.42578125" bestFit="1" customWidth="1"/>
    <col min="2048" max="2048" width="11.5703125" bestFit="1" customWidth="1"/>
    <col min="2055" max="2055" width="3.42578125" customWidth="1"/>
    <col min="2056" max="2056" width="27.85546875" bestFit="1" customWidth="1"/>
    <col min="2062" max="2062" width="3.42578125" customWidth="1"/>
    <col min="2303" max="2303" width="23.42578125" bestFit="1" customWidth="1"/>
    <col min="2304" max="2304" width="11.5703125" bestFit="1" customWidth="1"/>
    <col min="2311" max="2311" width="3.42578125" customWidth="1"/>
    <col min="2312" max="2312" width="27.85546875" bestFit="1" customWidth="1"/>
    <col min="2318" max="2318" width="3.42578125" customWidth="1"/>
    <col min="2559" max="2559" width="23.42578125" bestFit="1" customWidth="1"/>
    <col min="2560" max="2560" width="11.5703125" bestFit="1" customWidth="1"/>
    <col min="2567" max="2567" width="3.42578125" customWidth="1"/>
    <col min="2568" max="2568" width="27.85546875" bestFit="1" customWidth="1"/>
    <col min="2574" max="2574" width="3.42578125" customWidth="1"/>
    <col min="2815" max="2815" width="23.42578125" bestFit="1" customWidth="1"/>
    <col min="2816" max="2816" width="11.5703125" bestFit="1" customWidth="1"/>
    <col min="2823" max="2823" width="3.42578125" customWidth="1"/>
    <col min="2824" max="2824" width="27.85546875" bestFit="1" customWidth="1"/>
    <col min="2830" max="2830" width="3.42578125" customWidth="1"/>
    <col min="3071" max="3071" width="23.42578125" bestFit="1" customWidth="1"/>
    <col min="3072" max="3072" width="11.5703125" bestFit="1" customWidth="1"/>
    <col min="3079" max="3079" width="3.42578125" customWidth="1"/>
    <col min="3080" max="3080" width="27.85546875" bestFit="1" customWidth="1"/>
    <col min="3086" max="3086" width="3.42578125" customWidth="1"/>
    <col min="3327" max="3327" width="23.42578125" bestFit="1" customWidth="1"/>
    <col min="3328" max="3328" width="11.5703125" bestFit="1" customWidth="1"/>
    <col min="3335" max="3335" width="3.42578125" customWidth="1"/>
    <col min="3336" max="3336" width="27.85546875" bestFit="1" customWidth="1"/>
    <col min="3342" max="3342" width="3.42578125" customWidth="1"/>
    <col min="3583" max="3583" width="23.42578125" bestFit="1" customWidth="1"/>
    <col min="3584" max="3584" width="11.5703125" bestFit="1" customWidth="1"/>
    <col min="3591" max="3591" width="3.42578125" customWidth="1"/>
    <col min="3592" max="3592" width="27.85546875" bestFit="1" customWidth="1"/>
    <col min="3598" max="3598" width="3.42578125" customWidth="1"/>
    <col min="3839" max="3839" width="23.42578125" bestFit="1" customWidth="1"/>
    <col min="3840" max="3840" width="11.5703125" bestFit="1" customWidth="1"/>
    <col min="3847" max="3847" width="3.42578125" customWidth="1"/>
    <col min="3848" max="3848" width="27.85546875" bestFit="1" customWidth="1"/>
    <col min="3854" max="3854" width="3.42578125" customWidth="1"/>
    <col min="4095" max="4095" width="23.42578125" bestFit="1" customWidth="1"/>
    <col min="4096" max="4096" width="11.5703125" bestFit="1" customWidth="1"/>
    <col min="4103" max="4103" width="3.42578125" customWidth="1"/>
    <col min="4104" max="4104" width="27.85546875" bestFit="1" customWidth="1"/>
    <col min="4110" max="4110" width="3.42578125" customWidth="1"/>
    <col min="4351" max="4351" width="23.42578125" bestFit="1" customWidth="1"/>
    <col min="4352" max="4352" width="11.5703125" bestFit="1" customWidth="1"/>
    <col min="4359" max="4359" width="3.42578125" customWidth="1"/>
    <col min="4360" max="4360" width="27.85546875" bestFit="1" customWidth="1"/>
    <col min="4366" max="4366" width="3.42578125" customWidth="1"/>
    <col min="4607" max="4607" width="23.42578125" bestFit="1" customWidth="1"/>
    <col min="4608" max="4608" width="11.5703125" bestFit="1" customWidth="1"/>
    <col min="4615" max="4615" width="3.42578125" customWidth="1"/>
    <col min="4616" max="4616" width="27.85546875" bestFit="1" customWidth="1"/>
    <col min="4622" max="4622" width="3.42578125" customWidth="1"/>
    <col min="4863" max="4863" width="23.42578125" bestFit="1" customWidth="1"/>
    <col min="4864" max="4864" width="11.5703125" bestFit="1" customWidth="1"/>
    <col min="4871" max="4871" width="3.42578125" customWidth="1"/>
    <col min="4872" max="4872" width="27.85546875" bestFit="1" customWidth="1"/>
    <col min="4878" max="4878" width="3.42578125" customWidth="1"/>
    <col min="5119" max="5119" width="23.42578125" bestFit="1" customWidth="1"/>
    <col min="5120" max="5120" width="11.5703125" bestFit="1" customWidth="1"/>
    <col min="5127" max="5127" width="3.42578125" customWidth="1"/>
    <col min="5128" max="5128" width="27.85546875" bestFit="1" customWidth="1"/>
    <col min="5134" max="5134" width="3.42578125" customWidth="1"/>
    <col min="5375" max="5375" width="23.42578125" bestFit="1" customWidth="1"/>
    <col min="5376" max="5376" width="11.5703125" bestFit="1" customWidth="1"/>
    <col min="5383" max="5383" width="3.42578125" customWidth="1"/>
    <col min="5384" max="5384" width="27.85546875" bestFit="1" customWidth="1"/>
    <col min="5390" max="5390" width="3.42578125" customWidth="1"/>
    <col min="5631" max="5631" width="23.42578125" bestFit="1" customWidth="1"/>
    <col min="5632" max="5632" width="11.5703125" bestFit="1" customWidth="1"/>
    <col min="5639" max="5639" width="3.42578125" customWidth="1"/>
    <col min="5640" max="5640" width="27.85546875" bestFit="1" customWidth="1"/>
    <col min="5646" max="5646" width="3.42578125" customWidth="1"/>
    <col min="5887" max="5887" width="23.42578125" bestFit="1" customWidth="1"/>
    <col min="5888" max="5888" width="11.5703125" bestFit="1" customWidth="1"/>
    <col min="5895" max="5895" width="3.42578125" customWidth="1"/>
    <col min="5896" max="5896" width="27.85546875" bestFit="1" customWidth="1"/>
    <col min="5902" max="5902" width="3.42578125" customWidth="1"/>
    <col min="6143" max="6143" width="23.42578125" bestFit="1" customWidth="1"/>
    <col min="6144" max="6144" width="11.5703125" bestFit="1" customWidth="1"/>
    <col min="6151" max="6151" width="3.42578125" customWidth="1"/>
    <col min="6152" max="6152" width="27.85546875" bestFit="1" customWidth="1"/>
    <col min="6158" max="6158" width="3.42578125" customWidth="1"/>
    <col min="6399" max="6399" width="23.42578125" bestFit="1" customWidth="1"/>
    <col min="6400" max="6400" width="11.5703125" bestFit="1" customWidth="1"/>
    <col min="6407" max="6407" width="3.42578125" customWidth="1"/>
    <col min="6408" max="6408" width="27.85546875" bestFit="1" customWidth="1"/>
    <col min="6414" max="6414" width="3.42578125" customWidth="1"/>
    <col min="6655" max="6655" width="23.42578125" bestFit="1" customWidth="1"/>
    <col min="6656" max="6656" width="11.5703125" bestFit="1" customWidth="1"/>
    <col min="6663" max="6663" width="3.42578125" customWidth="1"/>
    <col min="6664" max="6664" width="27.85546875" bestFit="1" customWidth="1"/>
    <col min="6670" max="6670" width="3.42578125" customWidth="1"/>
    <col min="6911" max="6911" width="23.42578125" bestFit="1" customWidth="1"/>
    <col min="6912" max="6912" width="11.5703125" bestFit="1" customWidth="1"/>
    <col min="6919" max="6919" width="3.42578125" customWidth="1"/>
    <col min="6920" max="6920" width="27.85546875" bestFit="1" customWidth="1"/>
    <col min="6926" max="6926" width="3.42578125" customWidth="1"/>
    <col min="7167" max="7167" width="23.42578125" bestFit="1" customWidth="1"/>
    <col min="7168" max="7168" width="11.5703125" bestFit="1" customWidth="1"/>
    <col min="7175" max="7175" width="3.42578125" customWidth="1"/>
    <col min="7176" max="7176" width="27.85546875" bestFit="1" customWidth="1"/>
    <col min="7182" max="7182" width="3.42578125" customWidth="1"/>
    <col min="7423" max="7423" width="23.42578125" bestFit="1" customWidth="1"/>
    <col min="7424" max="7424" width="11.5703125" bestFit="1" customWidth="1"/>
    <col min="7431" max="7431" width="3.42578125" customWidth="1"/>
    <col min="7432" max="7432" width="27.85546875" bestFit="1" customWidth="1"/>
    <col min="7438" max="7438" width="3.42578125" customWidth="1"/>
    <col min="7679" max="7679" width="23.42578125" bestFit="1" customWidth="1"/>
    <col min="7680" max="7680" width="11.5703125" bestFit="1" customWidth="1"/>
    <col min="7687" max="7687" width="3.42578125" customWidth="1"/>
    <col min="7688" max="7688" width="27.85546875" bestFit="1" customWidth="1"/>
    <col min="7694" max="7694" width="3.42578125" customWidth="1"/>
    <col min="7935" max="7935" width="23.42578125" bestFit="1" customWidth="1"/>
    <col min="7936" max="7936" width="11.5703125" bestFit="1" customWidth="1"/>
    <col min="7943" max="7943" width="3.42578125" customWidth="1"/>
    <col min="7944" max="7944" width="27.85546875" bestFit="1" customWidth="1"/>
    <col min="7950" max="7950" width="3.42578125" customWidth="1"/>
    <col min="8191" max="8191" width="23.42578125" bestFit="1" customWidth="1"/>
    <col min="8192" max="8192" width="11.5703125" bestFit="1" customWidth="1"/>
    <col min="8199" max="8199" width="3.42578125" customWidth="1"/>
    <col min="8200" max="8200" width="27.85546875" bestFit="1" customWidth="1"/>
    <col min="8206" max="8206" width="3.42578125" customWidth="1"/>
    <col min="8447" max="8447" width="23.42578125" bestFit="1" customWidth="1"/>
    <col min="8448" max="8448" width="11.5703125" bestFit="1" customWidth="1"/>
    <col min="8455" max="8455" width="3.42578125" customWidth="1"/>
    <col min="8456" max="8456" width="27.85546875" bestFit="1" customWidth="1"/>
    <col min="8462" max="8462" width="3.42578125" customWidth="1"/>
    <col min="8703" max="8703" width="23.42578125" bestFit="1" customWidth="1"/>
    <col min="8704" max="8704" width="11.5703125" bestFit="1" customWidth="1"/>
    <col min="8711" max="8711" width="3.42578125" customWidth="1"/>
    <col min="8712" max="8712" width="27.85546875" bestFit="1" customWidth="1"/>
    <col min="8718" max="8718" width="3.42578125" customWidth="1"/>
    <col min="8959" max="8959" width="23.42578125" bestFit="1" customWidth="1"/>
    <col min="8960" max="8960" width="11.5703125" bestFit="1" customWidth="1"/>
    <col min="8967" max="8967" width="3.42578125" customWidth="1"/>
    <col min="8968" max="8968" width="27.85546875" bestFit="1" customWidth="1"/>
    <col min="8974" max="8974" width="3.42578125" customWidth="1"/>
    <col min="9215" max="9215" width="23.42578125" bestFit="1" customWidth="1"/>
    <col min="9216" max="9216" width="11.5703125" bestFit="1" customWidth="1"/>
    <col min="9223" max="9223" width="3.42578125" customWidth="1"/>
    <col min="9224" max="9224" width="27.85546875" bestFit="1" customWidth="1"/>
    <col min="9230" max="9230" width="3.42578125" customWidth="1"/>
    <col min="9471" max="9471" width="23.42578125" bestFit="1" customWidth="1"/>
    <col min="9472" max="9472" width="11.5703125" bestFit="1" customWidth="1"/>
    <col min="9479" max="9479" width="3.42578125" customWidth="1"/>
    <col min="9480" max="9480" width="27.85546875" bestFit="1" customWidth="1"/>
    <col min="9486" max="9486" width="3.42578125" customWidth="1"/>
    <col min="9727" max="9727" width="23.42578125" bestFit="1" customWidth="1"/>
    <col min="9728" max="9728" width="11.5703125" bestFit="1" customWidth="1"/>
    <col min="9735" max="9735" width="3.42578125" customWidth="1"/>
    <col min="9736" max="9736" width="27.85546875" bestFit="1" customWidth="1"/>
    <col min="9742" max="9742" width="3.42578125" customWidth="1"/>
    <col min="9983" max="9983" width="23.42578125" bestFit="1" customWidth="1"/>
    <col min="9984" max="9984" width="11.5703125" bestFit="1" customWidth="1"/>
    <col min="9991" max="9991" width="3.42578125" customWidth="1"/>
    <col min="9992" max="9992" width="27.85546875" bestFit="1" customWidth="1"/>
    <col min="9998" max="9998" width="3.42578125" customWidth="1"/>
    <col min="10239" max="10239" width="23.42578125" bestFit="1" customWidth="1"/>
    <col min="10240" max="10240" width="11.5703125" bestFit="1" customWidth="1"/>
    <col min="10247" max="10247" width="3.42578125" customWidth="1"/>
    <col min="10248" max="10248" width="27.85546875" bestFit="1" customWidth="1"/>
    <col min="10254" max="10254" width="3.42578125" customWidth="1"/>
    <col min="10495" max="10495" width="23.42578125" bestFit="1" customWidth="1"/>
    <col min="10496" max="10496" width="11.5703125" bestFit="1" customWidth="1"/>
    <col min="10503" max="10503" width="3.42578125" customWidth="1"/>
    <col min="10504" max="10504" width="27.85546875" bestFit="1" customWidth="1"/>
    <col min="10510" max="10510" width="3.42578125" customWidth="1"/>
    <col min="10751" max="10751" width="23.42578125" bestFit="1" customWidth="1"/>
    <col min="10752" max="10752" width="11.5703125" bestFit="1" customWidth="1"/>
    <col min="10759" max="10759" width="3.42578125" customWidth="1"/>
    <col min="10760" max="10760" width="27.85546875" bestFit="1" customWidth="1"/>
    <col min="10766" max="10766" width="3.42578125" customWidth="1"/>
    <col min="11007" max="11007" width="23.42578125" bestFit="1" customWidth="1"/>
    <col min="11008" max="11008" width="11.5703125" bestFit="1" customWidth="1"/>
    <col min="11015" max="11015" width="3.42578125" customWidth="1"/>
    <col min="11016" max="11016" width="27.85546875" bestFit="1" customWidth="1"/>
    <col min="11022" max="11022" width="3.42578125" customWidth="1"/>
    <col min="11263" max="11263" width="23.42578125" bestFit="1" customWidth="1"/>
    <col min="11264" max="11264" width="11.5703125" bestFit="1" customWidth="1"/>
    <col min="11271" max="11271" width="3.42578125" customWidth="1"/>
    <col min="11272" max="11272" width="27.85546875" bestFit="1" customWidth="1"/>
    <col min="11278" max="11278" width="3.42578125" customWidth="1"/>
    <col min="11519" max="11519" width="23.42578125" bestFit="1" customWidth="1"/>
    <col min="11520" max="11520" width="11.5703125" bestFit="1" customWidth="1"/>
    <col min="11527" max="11527" width="3.42578125" customWidth="1"/>
    <col min="11528" max="11528" width="27.85546875" bestFit="1" customWidth="1"/>
    <col min="11534" max="11534" width="3.42578125" customWidth="1"/>
    <col min="11775" max="11775" width="23.42578125" bestFit="1" customWidth="1"/>
    <col min="11776" max="11776" width="11.5703125" bestFit="1" customWidth="1"/>
    <col min="11783" max="11783" width="3.42578125" customWidth="1"/>
    <col min="11784" max="11784" width="27.85546875" bestFit="1" customWidth="1"/>
    <col min="11790" max="11790" width="3.42578125" customWidth="1"/>
    <col min="12031" max="12031" width="23.42578125" bestFit="1" customWidth="1"/>
    <col min="12032" max="12032" width="11.5703125" bestFit="1" customWidth="1"/>
    <col min="12039" max="12039" width="3.42578125" customWidth="1"/>
    <col min="12040" max="12040" width="27.85546875" bestFit="1" customWidth="1"/>
    <col min="12046" max="12046" width="3.42578125" customWidth="1"/>
    <col min="12287" max="12287" width="23.42578125" bestFit="1" customWidth="1"/>
    <col min="12288" max="12288" width="11.5703125" bestFit="1" customWidth="1"/>
    <col min="12295" max="12295" width="3.42578125" customWidth="1"/>
    <col min="12296" max="12296" width="27.85546875" bestFit="1" customWidth="1"/>
    <col min="12302" max="12302" width="3.42578125" customWidth="1"/>
    <col min="12543" max="12543" width="23.42578125" bestFit="1" customWidth="1"/>
    <col min="12544" max="12544" width="11.5703125" bestFit="1" customWidth="1"/>
    <col min="12551" max="12551" width="3.42578125" customWidth="1"/>
    <col min="12552" max="12552" width="27.85546875" bestFit="1" customWidth="1"/>
    <col min="12558" max="12558" width="3.42578125" customWidth="1"/>
    <col min="12799" max="12799" width="23.42578125" bestFit="1" customWidth="1"/>
    <col min="12800" max="12800" width="11.5703125" bestFit="1" customWidth="1"/>
    <col min="12807" max="12807" width="3.42578125" customWidth="1"/>
    <col min="12808" max="12808" width="27.85546875" bestFit="1" customWidth="1"/>
    <col min="12814" max="12814" width="3.42578125" customWidth="1"/>
    <col min="13055" max="13055" width="23.42578125" bestFit="1" customWidth="1"/>
    <col min="13056" max="13056" width="11.5703125" bestFit="1" customWidth="1"/>
    <col min="13063" max="13063" width="3.42578125" customWidth="1"/>
    <col min="13064" max="13064" width="27.85546875" bestFit="1" customWidth="1"/>
    <col min="13070" max="13070" width="3.42578125" customWidth="1"/>
    <col min="13311" max="13311" width="23.42578125" bestFit="1" customWidth="1"/>
    <col min="13312" max="13312" width="11.5703125" bestFit="1" customWidth="1"/>
    <col min="13319" max="13319" width="3.42578125" customWidth="1"/>
    <col min="13320" max="13320" width="27.85546875" bestFit="1" customWidth="1"/>
    <col min="13326" max="13326" width="3.42578125" customWidth="1"/>
    <col min="13567" max="13567" width="23.42578125" bestFit="1" customWidth="1"/>
    <col min="13568" max="13568" width="11.5703125" bestFit="1" customWidth="1"/>
    <col min="13575" max="13575" width="3.42578125" customWidth="1"/>
    <col min="13576" max="13576" width="27.85546875" bestFit="1" customWidth="1"/>
    <col min="13582" max="13582" width="3.42578125" customWidth="1"/>
    <col min="13823" max="13823" width="23.42578125" bestFit="1" customWidth="1"/>
    <col min="13824" max="13824" width="11.5703125" bestFit="1" customWidth="1"/>
    <col min="13831" max="13831" width="3.42578125" customWidth="1"/>
    <col min="13832" max="13832" width="27.85546875" bestFit="1" customWidth="1"/>
    <col min="13838" max="13838" width="3.42578125" customWidth="1"/>
    <col min="14079" max="14079" width="23.42578125" bestFit="1" customWidth="1"/>
    <col min="14080" max="14080" width="11.5703125" bestFit="1" customWidth="1"/>
    <col min="14087" max="14087" width="3.42578125" customWidth="1"/>
    <col min="14088" max="14088" width="27.85546875" bestFit="1" customWidth="1"/>
    <col min="14094" max="14094" width="3.42578125" customWidth="1"/>
    <col min="14335" max="14335" width="23.42578125" bestFit="1" customWidth="1"/>
    <col min="14336" max="14336" width="11.5703125" bestFit="1" customWidth="1"/>
    <col min="14343" max="14343" width="3.42578125" customWidth="1"/>
    <col min="14344" max="14344" width="27.85546875" bestFit="1" customWidth="1"/>
    <col min="14350" max="14350" width="3.42578125" customWidth="1"/>
    <col min="14591" max="14591" width="23.42578125" bestFit="1" customWidth="1"/>
    <col min="14592" max="14592" width="11.5703125" bestFit="1" customWidth="1"/>
    <col min="14599" max="14599" width="3.42578125" customWidth="1"/>
    <col min="14600" max="14600" width="27.85546875" bestFit="1" customWidth="1"/>
    <col min="14606" max="14606" width="3.42578125" customWidth="1"/>
    <col min="14847" max="14847" width="23.42578125" bestFit="1" customWidth="1"/>
    <col min="14848" max="14848" width="11.5703125" bestFit="1" customWidth="1"/>
    <col min="14855" max="14855" width="3.42578125" customWidth="1"/>
    <col min="14856" max="14856" width="27.85546875" bestFit="1" customWidth="1"/>
    <col min="14862" max="14862" width="3.42578125" customWidth="1"/>
    <col min="15103" max="15103" width="23.42578125" bestFit="1" customWidth="1"/>
    <col min="15104" max="15104" width="11.5703125" bestFit="1" customWidth="1"/>
    <col min="15111" max="15111" width="3.42578125" customWidth="1"/>
    <col min="15112" max="15112" width="27.85546875" bestFit="1" customWidth="1"/>
    <col min="15118" max="15118" width="3.42578125" customWidth="1"/>
    <col min="15359" max="15359" width="23.42578125" bestFit="1" customWidth="1"/>
    <col min="15360" max="15360" width="11.5703125" bestFit="1" customWidth="1"/>
    <col min="15367" max="15367" width="3.42578125" customWidth="1"/>
    <col min="15368" max="15368" width="27.85546875" bestFit="1" customWidth="1"/>
    <col min="15374" max="15374" width="3.42578125" customWidth="1"/>
    <col min="15615" max="15615" width="23.42578125" bestFit="1" customWidth="1"/>
    <col min="15616" max="15616" width="11.5703125" bestFit="1" customWidth="1"/>
    <col min="15623" max="15623" width="3.42578125" customWidth="1"/>
    <col min="15624" max="15624" width="27.85546875" bestFit="1" customWidth="1"/>
    <col min="15630" max="15630" width="3.42578125" customWidth="1"/>
    <col min="15871" max="15871" width="23.42578125" bestFit="1" customWidth="1"/>
    <col min="15872" max="15872" width="11.5703125" bestFit="1" customWidth="1"/>
    <col min="15879" max="15879" width="3.42578125" customWidth="1"/>
    <col min="15880" max="15880" width="27.85546875" bestFit="1" customWidth="1"/>
    <col min="15886" max="15886" width="3.42578125" customWidth="1"/>
    <col min="16127" max="16127" width="23.42578125" bestFit="1" customWidth="1"/>
    <col min="16128" max="16128" width="11.5703125" bestFit="1" customWidth="1"/>
    <col min="16135" max="16135" width="3.42578125" customWidth="1"/>
    <col min="16136" max="16136" width="27.85546875" bestFit="1" customWidth="1"/>
    <col min="16142" max="16142" width="3.42578125" customWidth="1"/>
  </cols>
  <sheetData>
    <row r="1" spans="2:14" ht="15.75" thickBot="1" x14ac:dyDescent="0.3"/>
    <row r="2" spans="2:14" ht="15.75" thickTop="1" x14ac:dyDescent="0.25">
      <c r="B2" s="76"/>
      <c r="C2" s="77"/>
      <c r="D2" s="77"/>
      <c r="E2" s="77"/>
      <c r="F2" s="77"/>
      <c r="G2" s="78"/>
      <c r="I2" s="56"/>
      <c r="J2" s="32"/>
      <c r="K2" s="32"/>
      <c r="L2" s="32"/>
      <c r="M2" s="32"/>
      <c r="N2" s="55"/>
    </row>
    <row r="3" spans="2:14" x14ac:dyDescent="0.25">
      <c r="B3" s="79"/>
      <c r="C3" s="58" t="s">
        <v>142</v>
      </c>
      <c r="D3" s="59" t="s">
        <v>60</v>
      </c>
      <c r="E3" s="59"/>
      <c r="F3" s="59"/>
      <c r="G3" s="80"/>
      <c r="I3" s="15"/>
      <c r="J3" s="58" t="s">
        <v>143</v>
      </c>
      <c r="K3" s="58" t="s">
        <v>60</v>
      </c>
      <c r="L3" s="58"/>
      <c r="M3" s="58"/>
      <c r="N3" s="17"/>
    </row>
    <row r="4" spans="2:14" x14ac:dyDescent="0.25">
      <c r="B4" s="79" t="s">
        <v>35</v>
      </c>
      <c r="C4" s="16" t="str">
        <f>+IF(Input!C68="","",Input!C68)</f>
        <v>A</v>
      </c>
      <c r="D4" s="60">
        <f>+Input!D68</f>
        <v>30000</v>
      </c>
      <c r="E4" s="60"/>
      <c r="F4" s="60"/>
      <c r="G4" s="80"/>
      <c r="I4" s="15"/>
      <c r="J4" s="16" t="str">
        <f>+C4</f>
        <v>A</v>
      </c>
      <c r="K4" s="60">
        <f>+D4*Input!$G68</f>
        <v>6600</v>
      </c>
      <c r="L4" s="60"/>
      <c r="M4" s="60"/>
      <c r="N4" s="17"/>
    </row>
    <row r="5" spans="2:14" x14ac:dyDescent="0.25">
      <c r="B5" s="79" t="s">
        <v>35</v>
      </c>
      <c r="C5" s="16" t="str">
        <f>+IF(Input!C69="","",Input!C69)</f>
        <v>B</v>
      </c>
      <c r="D5" s="60">
        <f>+Input!D69</f>
        <v>10000</v>
      </c>
      <c r="E5" s="60"/>
      <c r="F5" s="60"/>
      <c r="G5" s="80"/>
      <c r="I5" s="15"/>
      <c r="J5" s="16" t="str">
        <f t="shared" ref="J5:J12" si="0">+C5</f>
        <v>B</v>
      </c>
      <c r="K5" s="60">
        <f>+D5*Input!$G69</f>
        <v>2200</v>
      </c>
      <c r="L5" s="60"/>
      <c r="M5" s="60"/>
      <c r="N5" s="17"/>
    </row>
    <row r="6" spans="2:14" x14ac:dyDescent="0.25">
      <c r="B6" s="79" t="s">
        <v>35</v>
      </c>
      <c r="C6" s="16" t="str">
        <f>+IF(Input!C70="","",Input!C70)</f>
        <v>C</v>
      </c>
      <c r="D6" s="60">
        <f>+Input!D70</f>
        <v>10000</v>
      </c>
      <c r="E6" s="60"/>
      <c r="F6" s="60"/>
      <c r="G6" s="80"/>
      <c r="I6" s="15"/>
      <c r="J6" s="16" t="str">
        <f t="shared" si="0"/>
        <v>C</v>
      </c>
      <c r="K6" s="60">
        <f>+D6*Input!$G70</f>
        <v>2200</v>
      </c>
      <c r="L6" s="60"/>
      <c r="M6" s="60"/>
      <c r="N6" s="17"/>
    </row>
    <row r="7" spans="2:14" x14ac:dyDescent="0.25">
      <c r="B7" s="79" t="s">
        <v>36</v>
      </c>
      <c r="C7" s="16" t="str">
        <f>+IF(Input!C72="","",Input!C72)</f>
        <v xml:space="preserve">D </v>
      </c>
      <c r="D7" s="60">
        <f>+Input!D72</f>
        <v>10000</v>
      </c>
      <c r="E7" s="60"/>
      <c r="F7" s="60"/>
      <c r="G7" s="80"/>
      <c r="I7" s="15"/>
      <c r="J7" s="16" t="str">
        <f t="shared" si="0"/>
        <v xml:space="preserve">D </v>
      </c>
      <c r="K7" s="60">
        <f>+D7*Input!$G72</f>
        <v>2200</v>
      </c>
      <c r="L7" s="60"/>
      <c r="M7" s="60"/>
      <c r="N7" s="17"/>
    </row>
    <row r="8" spans="2:14" x14ac:dyDescent="0.25">
      <c r="B8" s="79" t="s">
        <v>36</v>
      </c>
      <c r="C8" s="16" t="str">
        <f>+IF(Input!C73="","",Input!C73)</f>
        <v>E</v>
      </c>
      <c r="D8" s="60">
        <f>+Input!D73</f>
        <v>10000</v>
      </c>
      <c r="E8" s="60"/>
      <c r="F8" s="60"/>
      <c r="G8" s="80"/>
      <c r="I8" s="15"/>
      <c r="J8" s="16" t="str">
        <f t="shared" si="0"/>
        <v>E</v>
      </c>
      <c r="K8" s="60">
        <f>+D8*Input!$G73</f>
        <v>2200</v>
      </c>
      <c r="L8" s="60"/>
      <c r="M8" s="60"/>
      <c r="N8" s="17"/>
    </row>
    <row r="9" spans="2:14" x14ac:dyDescent="0.25">
      <c r="B9" s="79" t="s">
        <v>36</v>
      </c>
      <c r="C9" s="16" t="str">
        <f>+IF(Input!C74="","",Input!C74)</f>
        <v>F</v>
      </c>
      <c r="D9" s="60">
        <f>+Input!D74</f>
        <v>10000</v>
      </c>
      <c r="E9" s="60"/>
      <c r="F9" s="60"/>
      <c r="G9" s="80"/>
      <c r="I9" s="15"/>
      <c r="J9" s="16" t="str">
        <f t="shared" si="0"/>
        <v>F</v>
      </c>
      <c r="K9" s="60">
        <f>+D9*Input!$G74</f>
        <v>2200</v>
      </c>
      <c r="L9" s="60"/>
      <c r="M9" s="60"/>
      <c r="N9" s="17"/>
    </row>
    <row r="10" spans="2:14" x14ac:dyDescent="0.25">
      <c r="B10" s="79" t="s">
        <v>52</v>
      </c>
      <c r="C10" s="16" t="str">
        <f>+IF(Input!C76="","",Input!C76)</f>
        <v>G</v>
      </c>
      <c r="D10" s="60">
        <f>+Input!D76</f>
        <v>5000</v>
      </c>
      <c r="E10" s="60"/>
      <c r="F10" s="60"/>
      <c r="G10" s="80"/>
      <c r="I10" s="15"/>
      <c r="J10" s="16" t="str">
        <f t="shared" si="0"/>
        <v>G</v>
      </c>
      <c r="K10" s="60">
        <f>+D10*Input!$G76</f>
        <v>1100</v>
      </c>
      <c r="L10" s="60"/>
      <c r="M10" s="60"/>
      <c r="N10" s="17"/>
    </row>
    <row r="11" spans="2:14" x14ac:dyDescent="0.25">
      <c r="B11" s="79" t="s">
        <v>52</v>
      </c>
      <c r="C11" s="16" t="str">
        <f>+IF(Input!C77="","",Input!C77)</f>
        <v>H</v>
      </c>
      <c r="D11" s="60">
        <f>+Input!D77</f>
        <v>5000</v>
      </c>
      <c r="E11" s="60"/>
      <c r="F11" s="60"/>
      <c r="G11" s="80"/>
      <c r="I11" s="15"/>
      <c r="J11" s="16" t="str">
        <f t="shared" si="0"/>
        <v>H</v>
      </c>
      <c r="K11" s="60">
        <f>+D11*Input!$G77</f>
        <v>1100</v>
      </c>
      <c r="L11" s="60"/>
      <c r="M11" s="60"/>
      <c r="N11" s="17"/>
    </row>
    <row r="12" spans="2:14" x14ac:dyDescent="0.25">
      <c r="B12" s="79" t="s">
        <v>52</v>
      </c>
      <c r="C12" s="16" t="str">
        <f>+IF(Input!C78="","",Input!C78)</f>
        <v>I</v>
      </c>
      <c r="D12" s="60">
        <f>+Input!D78</f>
        <v>5000</v>
      </c>
      <c r="E12" s="60"/>
      <c r="F12" s="60"/>
      <c r="G12" s="80"/>
      <c r="I12" s="15"/>
      <c r="J12" s="16" t="str">
        <f t="shared" si="0"/>
        <v>I</v>
      </c>
      <c r="K12" s="60">
        <f>+D12*Input!$G78</f>
        <v>1100</v>
      </c>
      <c r="L12" s="60"/>
      <c r="M12" s="60"/>
      <c r="N12" s="17"/>
    </row>
    <row r="13" spans="2:14" x14ac:dyDescent="0.25">
      <c r="B13" s="79"/>
      <c r="C13" s="58" t="s">
        <v>153</v>
      </c>
      <c r="D13" s="61">
        <f>SUM(D4:D12)</f>
        <v>95000</v>
      </c>
      <c r="E13" s="58"/>
      <c r="F13" s="58"/>
      <c r="G13" s="80"/>
      <c r="I13" s="15"/>
      <c r="J13" s="58" t="s">
        <v>144</v>
      </c>
      <c r="K13" s="61">
        <f>SUM(K4:K12)</f>
        <v>20900</v>
      </c>
      <c r="L13" s="61"/>
      <c r="M13" s="61"/>
      <c r="N13" s="17"/>
    </row>
    <row r="14" spans="2:14" x14ac:dyDescent="0.25">
      <c r="B14" s="79"/>
      <c r="C14" s="16"/>
      <c r="D14" s="16"/>
      <c r="E14" s="16"/>
      <c r="F14" s="16"/>
      <c r="G14" s="80"/>
      <c r="I14" s="15"/>
      <c r="J14" s="16"/>
      <c r="K14" s="16"/>
      <c r="L14" s="16"/>
      <c r="M14" s="16"/>
      <c r="N14" s="17"/>
    </row>
    <row r="15" spans="2:14" x14ac:dyDescent="0.25">
      <c r="B15" s="81"/>
      <c r="C15" s="58" t="s">
        <v>145</v>
      </c>
      <c r="D15" s="59" t="s">
        <v>60</v>
      </c>
      <c r="E15" s="59" t="s">
        <v>61</v>
      </c>
      <c r="F15" s="59" t="s">
        <v>62</v>
      </c>
      <c r="G15" s="80"/>
      <c r="I15" s="15"/>
      <c r="J15" s="16" t="s">
        <v>126</v>
      </c>
      <c r="K15" s="58" t="s">
        <v>60</v>
      </c>
      <c r="L15" s="16"/>
      <c r="M15" s="16"/>
      <c r="N15" s="17"/>
    </row>
    <row r="16" spans="2:14" x14ac:dyDescent="0.25">
      <c r="B16" s="79"/>
      <c r="C16" s="16" t="str">
        <f>+C4</f>
        <v>A</v>
      </c>
      <c r="D16" s="60">
        <f>+Input!$D$68*Input!$F68</f>
        <v>3000</v>
      </c>
      <c r="E16" s="60">
        <f>+Input!$D$68*Input!$F68</f>
        <v>3000</v>
      </c>
      <c r="F16" s="60">
        <f>+Input!$D$68*Input!$F68</f>
        <v>3000</v>
      </c>
      <c r="G16" s="80"/>
      <c r="I16" s="15"/>
      <c r="J16" s="16" t="str">
        <f>+J4</f>
        <v>A</v>
      </c>
      <c r="K16" s="82">
        <f>+D4+K4</f>
        <v>36600</v>
      </c>
      <c r="L16" s="16"/>
      <c r="M16" s="16"/>
      <c r="N16" s="17"/>
    </row>
    <row r="17" spans="2:14" x14ac:dyDescent="0.25">
      <c r="B17" s="79"/>
      <c r="C17" s="16" t="str">
        <f t="shared" ref="C17:C24" si="1">+C5</f>
        <v>B</v>
      </c>
      <c r="D17" s="60">
        <f>+Input!$D$69*Input!$F69</f>
        <v>1000</v>
      </c>
      <c r="E17" s="60">
        <f>+Input!$D$69*Input!$F69</f>
        <v>1000</v>
      </c>
      <c r="F17" s="60">
        <f>+Input!$D$69*Input!$F69</f>
        <v>1000</v>
      </c>
      <c r="G17" s="80"/>
      <c r="I17" s="15"/>
      <c r="J17" s="16" t="str">
        <f t="shared" ref="J17:J24" si="2">+J5</f>
        <v>B</v>
      </c>
      <c r="K17" s="82">
        <f t="shared" ref="K17:K24" si="3">+D5+K5</f>
        <v>12200</v>
      </c>
      <c r="L17" s="16"/>
      <c r="M17" s="16"/>
      <c r="N17" s="17"/>
    </row>
    <row r="18" spans="2:14" x14ac:dyDescent="0.25">
      <c r="B18" s="79"/>
      <c r="C18" s="16" t="str">
        <f t="shared" si="1"/>
        <v>C</v>
      </c>
      <c r="D18" s="60">
        <f>+Input!$D$70*Input!$F70</f>
        <v>1000</v>
      </c>
      <c r="E18" s="60">
        <f>+Input!$D$70*Input!$F70</f>
        <v>1000</v>
      </c>
      <c r="F18" s="60">
        <f>+Input!$D$70*Input!$F70</f>
        <v>1000</v>
      </c>
      <c r="G18" s="80"/>
      <c r="I18" s="15"/>
      <c r="J18" s="16" t="str">
        <f t="shared" si="2"/>
        <v>C</v>
      </c>
      <c r="K18" s="82">
        <f t="shared" si="3"/>
        <v>12200</v>
      </c>
      <c r="L18" s="16"/>
      <c r="M18" s="16"/>
      <c r="N18" s="17"/>
    </row>
    <row r="19" spans="2:14" x14ac:dyDescent="0.25">
      <c r="B19" s="79"/>
      <c r="C19" s="16" t="str">
        <f t="shared" si="1"/>
        <v xml:space="preserve">D </v>
      </c>
      <c r="D19" s="60">
        <f>+Input!$D$72*Input!$F72</f>
        <v>1000</v>
      </c>
      <c r="E19" s="60">
        <f>+Input!$D$72*Input!$F72</f>
        <v>1000</v>
      </c>
      <c r="F19" s="60">
        <f>+Input!$D$72*Input!$F72</f>
        <v>1000</v>
      </c>
      <c r="G19" s="80"/>
      <c r="I19" s="15"/>
      <c r="J19" s="16" t="str">
        <f t="shared" si="2"/>
        <v xml:space="preserve">D </v>
      </c>
      <c r="K19" s="82">
        <f t="shared" si="3"/>
        <v>12200</v>
      </c>
      <c r="L19" s="16"/>
      <c r="M19" s="16"/>
      <c r="N19" s="17"/>
    </row>
    <row r="20" spans="2:14" x14ac:dyDescent="0.25">
      <c r="B20" s="79"/>
      <c r="C20" s="16" t="str">
        <f t="shared" si="1"/>
        <v>E</v>
      </c>
      <c r="D20" s="60">
        <f>+Input!$D$73*Input!$F73</f>
        <v>1000</v>
      </c>
      <c r="E20" s="60">
        <f>+Input!$D$73*Input!$F73</f>
        <v>1000</v>
      </c>
      <c r="F20" s="60">
        <f>+Input!$D$73*Input!$F73</f>
        <v>1000</v>
      </c>
      <c r="G20" s="80"/>
      <c r="I20" s="15"/>
      <c r="J20" s="16" t="str">
        <f t="shared" si="2"/>
        <v>E</v>
      </c>
      <c r="K20" s="82">
        <f t="shared" si="3"/>
        <v>12200</v>
      </c>
      <c r="L20" s="16"/>
      <c r="M20" s="16"/>
      <c r="N20" s="17"/>
    </row>
    <row r="21" spans="2:14" x14ac:dyDescent="0.25">
      <c r="B21" s="79"/>
      <c r="C21" s="16" t="str">
        <f t="shared" si="1"/>
        <v>F</v>
      </c>
      <c r="D21" s="60">
        <f>+Input!$D$74*Input!$F74</f>
        <v>1000</v>
      </c>
      <c r="E21" s="60">
        <f>+Input!$D$74*Input!$F74</f>
        <v>1000</v>
      </c>
      <c r="F21" s="60">
        <f>+Input!$D$74*Input!$F74</f>
        <v>1000</v>
      </c>
      <c r="G21" s="80"/>
      <c r="I21" s="15"/>
      <c r="J21" s="16" t="str">
        <f t="shared" si="2"/>
        <v>F</v>
      </c>
      <c r="K21" s="82">
        <f t="shared" si="3"/>
        <v>12200</v>
      </c>
      <c r="L21" s="16"/>
      <c r="M21" s="16"/>
      <c r="N21" s="17"/>
    </row>
    <row r="22" spans="2:14" x14ac:dyDescent="0.25">
      <c r="B22" s="79"/>
      <c r="C22" s="16" t="str">
        <f t="shared" si="1"/>
        <v>G</v>
      </c>
      <c r="D22" s="60">
        <f>+Input!$D$76*Input!$F76</f>
        <v>500</v>
      </c>
      <c r="E22" s="60">
        <f>+Input!$D$76*Input!$F76</f>
        <v>500</v>
      </c>
      <c r="F22" s="60">
        <f>+Input!$D$76*Input!$F76</f>
        <v>500</v>
      </c>
      <c r="G22" s="80"/>
      <c r="I22" s="15"/>
      <c r="J22" s="16" t="str">
        <f t="shared" si="2"/>
        <v>G</v>
      </c>
      <c r="K22" s="82">
        <f t="shared" si="3"/>
        <v>6100</v>
      </c>
      <c r="L22" s="16"/>
      <c r="M22" s="16"/>
      <c r="N22" s="17"/>
    </row>
    <row r="23" spans="2:14" x14ac:dyDescent="0.25">
      <c r="B23" s="79"/>
      <c r="C23" s="16" t="str">
        <f t="shared" si="1"/>
        <v>H</v>
      </c>
      <c r="D23" s="60">
        <f>+Input!$D$77*Input!$F77</f>
        <v>500</v>
      </c>
      <c r="E23" s="60">
        <f>+Input!$D$77*Input!$F77</f>
        <v>500</v>
      </c>
      <c r="F23" s="60">
        <f>+Input!$D$77*Input!$F77</f>
        <v>500</v>
      </c>
      <c r="G23" s="80"/>
      <c r="I23" s="15"/>
      <c r="J23" s="16" t="str">
        <f t="shared" si="2"/>
        <v>H</v>
      </c>
      <c r="K23" s="82">
        <f t="shared" si="3"/>
        <v>6100</v>
      </c>
      <c r="L23" s="16"/>
      <c r="M23" s="16"/>
      <c r="N23" s="17"/>
    </row>
    <row r="24" spans="2:14" x14ac:dyDescent="0.25">
      <c r="B24" s="81"/>
      <c r="C24" s="16" t="str">
        <f t="shared" si="1"/>
        <v>I</v>
      </c>
      <c r="D24" s="60">
        <f>+Input!$D$78*Input!$F78</f>
        <v>500</v>
      </c>
      <c r="E24" s="60">
        <f>+Input!$D$78*Input!$F78</f>
        <v>500</v>
      </c>
      <c r="F24" s="60">
        <f>+Input!$D$78*Input!$F78</f>
        <v>500</v>
      </c>
      <c r="G24" s="80"/>
      <c r="I24" s="15"/>
      <c r="J24" s="16" t="str">
        <f t="shared" si="2"/>
        <v>I</v>
      </c>
      <c r="K24" s="82">
        <f t="shared" si="3"/>
        <v>6100</v>
      </c>
      <c r="L24" s="16"/>
      <c r="M24" s="16"/>
      <c r="N24" s="17"/>
    </row>
    <row r="25" spans="2:14" x14ac:dyDescent="0.25">
      <c r="B25" s="79"/>
      <c r="C25" s="58" t="s">
        <v>154</v>
      </c>
      <c r="D25" s="61">
        <f>SUM(D16:D24)</f>
        <v>9500</v>
      </c>
      <c r="E25" s="61">
        <f t="shared" ref="E25:F25" si="4">SUM(E16:E24)</f>
        <v>9500</v>
      </c>
      <c r="F25" s="61">
        <f t="shared" si="4"/>
        <v>9500</v>
      </c>
      <c r="G25" s="80"/>
      <c r="I25" s="15"/>
      <c r="J25" s="58" t="s">
        <v>147</v>
      </c>
      <c r="K25" s="86">
        <f>SUM(K16:K24)</f>
        <v>115900</v>
      </c>
      <c r="L25" s="16"/>
      <c r="M25" s="16"/>
      <c r="N25" s="17"/>
    </row>
    <row r="26" spans="2:14" ht="15.75" thickBot="1" x14ac:dyDescent="0.3">
      <c r="B26" s="79"/>
      <c r="C26" s="16"/>
      <c r="D26" s="60"/>
      <c r="E26" s="60"/>
      <c r="F26" s="60"/>
      <c r="G26" s="80"/>
      <c r="I26" s="31"/>
      <c r="J26" s="18"/>
      <c r="K26" s="18"/>
      <c r="L26" s="18"/>
      <c r="M26" s="18"/>
      <c r="N26" s="19"/>
    </row>
    <row r="27" spans="2:14" x14ac:dyDescent="0.25">
      <c r="B27" s="79"/>
      <c r="C27" s="58" t="s">
        <v>146</v>
      </c>
      <c r="D27" s="59" t="s">
        <v>60</v>
      </c>
      <c r="E27" s="59" t="s">
        <v>61</v>
      </c>
      <c r="F27" s="59" t="s">
        <v>62</v>
      </c>
      <c r="G27" s="80"/>
    </row>
    <row r="28" spans="2:14" x14ac:dyDescent="0.25">
      <c r="B28" s="79"/>
      <c r="C28" s="16" t="str">
        <f>+C16</f>
        <v>A</v>
      </c>
      <c r="D28" s="60">
        <f>+D16</f>
        <v>3000</v>
      </c>
      <c r="E28" s="60">
        <f>+D28+E16</f>
        <v>6000</v>
      </c>
      <c r="F28" s="60">
        <f>+E28+F16</f>
        <v>9000</v>
      </c>
      <c r="G28" s="80"/>
    </row>
    <row r="29" spans="2:14" x14ac:dyDescent="0.25">
      <c r="B29" s="79"/>
      <c r="C29" s="16" t="str">
        <f t="shared" ref="C29:D36" si="5">+C17</f>
        <v>B</v>
      </c>
      <c r="D29" s="60">
        <f t="shared" si="5"/>
        <v>1000</v>
      </c>
      <c r="E29" s="60">
        <f t="shared" ref="E29:F36" si="6">+D29+E17</f>
        <v>2000</v>
      </c>
      <c r="F29" s="60">
        <f t="shared" si="6"/>
        <v>3000</v>
      </c>
      <c r="G29" s="80"/>
    </row>
    <row r="30" spans="2:14" x14ac:dyDescent="0.25">
      <c r="B30" s="79"/>
      <c r="C30" s="16" t="str">
        <f t="shared" si="5"/>
        <v>C</v>
      </c>
      <c r="D30" s="60">
        <f t="shared" si="5"/>
        <v>1000</v>
      </c>
      <c r="E30" s="60">
        <f t="shared" si="6"/>
        <v>2000</v>
      </c>
      <c r="F30" s="60">
        <f t="shared" si="6"/>
        <v>3000</v>
      </c>
      <c r="G30" s="80"/>
    </row>
    <row r="31" spans="2:14" x14ac:dyDescent="0.25">
      <c r="B31" s="79"/>
      <c r="C31" s="16" t="str">
        <f t="shared" si="5"/>
        <v xml:space="preserve">D </v>
      </c>
      <c r="D31" s="60">
        <f t="shared" si="5"/>
        <v>1000</v>
      </c>
      <c r="E31" s="60">
        <f t="shared" si="6"/>
        <v>2000</v>
      </c>
      <c r="F31" s="60">
        <f t="shared" si="6"/>
        <v>3000</v>
      </c>
      <c r="G31" s="80"/>
    </row>
    <row r="32" spans="2:14" x14ac:dyDescent="0.25">
      <c r="B32" s="79"/>
      <c r="C32" s="16" t="str">
        <f t="shared" si="5"/>
        <v>E</v>
      </c>
      <c r="D32" s="60">
        <f t="shared" si="5"/>
        <v>1000</v>
      </c>
      <c r="E32" s="60">
        <f t="shared" si="6"/>
        <v>2000</v>
      </c>
      <c r="F32" s="60">
        <f t="shared" si="6"/>
        <v>3000</v>
      </c>
      <c r="G32" s="80"/>
    </row>
    <row r="33" spans="2:7" x14ac:dyDescent="0.25">
      <c r="B33" s="81"/>
      <c r="C33" s="16" t="str">
        <f t="shared" si="5"/>
        <v>F</v>
      </c>
      <c r="D33" s="60">
        <f t="shared" si="5"/>
        <v>1000</v>
      </c>
      <c r="E33" s="60">
        <f t="shared" si="6"/>
        <v>2000</v>
      </c>
      <c r="F33" s="60">
        <f t="shared" si="6"/>
        <v>3000</v>
      </c>
      <c r="G33" s="80"/>
    </row>
    <row r="34" spans="2:7" x14ac:dyDescent="0.25">
      <c r="B34" s="79"/>
      <c r="C34" s="16" t="str">
        <f t="shared" si="5"/>
        <v>G</v>
      </c>
      <c r="D34" s="60">
        <f t="shared" si="5"/>
        <v>500</v>
      </c>
      <c r="E34" s="60">
        <f t="shared" si="6"/>
        <v>1000</v>
      </c>
      <c r="F34" s="60">
        <f t="shared" si="6"/>
        <v>1500</v>
      </c>
      <c r="G34" s="80"/>
    </row>
    <row r="35" spans="2:7" x14ac:dyDescent="0.25">
      <c r="B35" s="79"/>
      <c r="C35" s="16" t="str">
        <f t="shared" si="5"/>
        <v>H</v>
      </c>
      <c r="D35" s="60">
        <f t="shared" si="5"/>
        <v>500</v>
      </c>
      <c r="E35" s="60">
        <f t="shared" si="6"/>
        <v>1000</v>
      </c>
      <c r="F35" s="60">
        <f t="shared" si="6"/>
        <v>1500</v>
      </c>
      <c r="G35" s="80"/>
    </row>
    <row r="36" spans="2:7" x14ac:dyDescent="0.25">
      <c r="B36" s="79"/>
      <c r="C36" s="16" t="str">
        <f t="shared" si="5"/>
        <v>I</v>
      </c>
      <c r="D36" s="60">
        <f t="shared" si="5"/>
        <v>500</v>
      </c>
      <c r="E36" s="60">
        <f t="shared" si="6"/>
        <v>1000</v>
      </c>
      <c r="F36" s="60">
        <f t="shared" si="6"/>
        <v>1500</v>
      </c>
      <c r="G36" s="80"/>
    </row>
    <row r="37" spans="2:7" x14ac:dyDescent="0.25">
      <c r="B37" s="79"/>
      <c r="C37" s="58" t="s">
        <v>155</v>
      </c>
      <c r="D37" s="61">
        <f>SUM(D28:D36)</f>
        <v>9500</v>
      </c>
      <c r="E37" s="61">
        <f t="shared" ref="E37:F37" si="7">SUM(E28:E36)</f>
        <v>19000</v>
      </c>
      <c r="F37" s="61">
        <f t="shared" si="7"/>
        <v>28500</v>
      </c>
      <c r="G37" s="80"/>
    </row>
    <row r="38" spans="2:7" ht="15.75" thickBot="1" x14ac:dyDescent="0.3">
      <c r="B38" s="83"/>
      <c r="C38" s="84"/>
      <c r="D38" s="84"/>
      <c r="E38" s="84"/>
      <c r="F38" s="84"/>
      <c r="G38" s="85"/>
    </row>
    <row r="39" spans="2:7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showGridLines="0" topLeftCell="B1" workbookViewId="0">
      <selection activeCell="D4" sqref="D4"/>
    </sheetView>
  </sheetViews>
  <sheetFormatPr defaultRowHeight="15" x14ac:dyDescent="0.25"/>
  <cols>
    <col min="2" max="2" width="3.85546875" customWidth="1"/>
    <col min="3" max="3" width="20.7109375" customWidth="1"/>
    <col min="4" max="5" width="10.5703125" bestFit="1" customWidth="1"/>
    <col min="7" max="7" width="3.7109375" customWidth="1"/>
    <col min="10" max="10" width="26.5703125" customWidth="1"/>
    <col min="11" max="13" width="10.5703125" bestFit="1" customWidth="1"/>
    <col min="17" max="17" width="30.7109375" bestFit="1" customWidth="1"/>
    <col min="18" max="20" width="10.5703125" bestFit="1" customWidth="1"/>
    <col min="21" max="21" width="4" customWidth="1"/>
    <col min="252" max="252" width="3.85546875" customWidth="1"/>
    <col min="253" max="253" width="20.7109375" customWidth="1"/>
    <col min="254" max="255" width="10.5703125" bestFit="1" customWidth="1"/>
    <col min="257" max="258" width="10.5703125" bestFit="1" customWidth="1"/>
    <col min="259" max="259" width="3.42578125" customWidth="1"/>
    <col min="262" max="262" width="13.7109375" bestFit="1" customWidth="1"/>
    <col min="263" max="267" width="10.5703125" bestFit="1" customWidth="1"/>
    <col min="271" max="271" width="12.140625" bestFit="1" customWidth="1"/>
    <col min="272" max="276" width="10.5703125" bestFit="1" customWidth="1"/>
    <col min="277" max="277" width="4" customWidth="1"/>
    <col min="508" max="508" width="3.85546875" customWidth="1"/>
    <col min="509" max="509" width="20.7109375" customWidth="1"/>
    <col min="510" max="511" width="10.5703125" bestFit="1" customWidth="1"/>
    <col min="513" max="514" width="10.5703125" bestFit="1" customWidth="1"/>
    <col min="515" max="515" width="3.42578125" customWidth="1"/>
    <col min="518" max="518" width="13.7109375" bestFit="1" customWidth="1"/>
    <col min="519" max="523" width="10.5703125" bestFit="1" customWidth="1"/>
    <col min="527" max="527" width="12.140625" bestFit="1" customWidth="1"/>
    <col min="528" max="532" width="10.5703125" bestFit="1" customWidth="1"/>
    <col min="533" max="533" width="4" customWidth="1"/>
    <col min="764" max="764" width="3.85546875" customWidth="1"/>
    <col min="765" max="765" width="20.7109375" customWidth="1"/>
    <col min="766" max="767" width="10.5703125" bestFit="1" customWidth="1"/>
    <col min="769" max="770" width="10.5703125" bestFit="1" customWidth="1"/>
    <col min="771" max="771" width="3.42578125" customWidth="1"/>
    <col min="774" max="774" width="13.7109375" bestFit="1" customWidth="1"/>
    <col min="775" max="779" width="10.5703125" bestFit="1" customWidth="1"/>
    <col min="783" max="783" width="12.140625" bestFit="1" customWidth="1"/>
    <col min="784" max="788" width="10.5703125" bestFit="1" customWidth="1"/>
    <col min="789" max="789" width="4" customWidth="1"/>
    <col min="1020" max="1020" width="3.85546875" customWidth="1"/>
    <col min="1021" max="1021" width="20.7109375" customWidth="1"/>
    <col min="1022" max="1023" width="10.5703125" bestFit="1" customWidth="1"/>
    <col min="1025" max="1026" width="10.5703125" bestFit="1" customWidth="1"/>
    <col min="1027" max="1027" width="3.42578125" customWidth="1"/>
    <col min="1030" max="1030" width="13.7109375" bestFit="1" customWidth="1"/>
    <col min="1031" max="1035" width="10.5703125" bestFit="1" customWidth="1"/>
    <col min="1039" max="1039" width="12.140625" bestFit="1" customWidth="1"/>
    <col min="1040" max="1044" width="10.5703125" bestFit="1" customWidth="1"/>
    <col min="1045" max="1045" width="4" customWidth="1"/>
    <col min="1276" max="1276" width="3.85546875" customWidth="1"/>
    <col min="1277" max="1277" width="20.7109375" customWidth="1"/>
    <col min="1278" max="1279" width="10.5703125" bestFit="1" customWidth="1"/>
    <col min="1281" max="1282" width="10.5703125" bestFit="1" customWidth="1"/>
    <col min="1283" max="1283" width="3.42578125" customWidth="1"/>
    <col min="1286" max="1286" width="13.7109375" bestFit="1" customWidth="1"/>
    <col min="1287" max="1291" width="10.5703125" bestFit="1" customWidth="1"/>
    <col min="1295" max="1295" width="12.140625" bestFit="1" customWidth="1"/>
    <col min="1296" max="1300" width="10.5703125" bestFit="1" customWidth="1"/>
    <col min="1301" max="1301" width="4" customWidth="1"/>
    <col min="1532" max="1532" width="3.85546875" customWidth="1"/>
    <col min="1533" max="1533" width="20.7109375" customWidth="1"/>
    <col min="1534" max="1535" width="10.5703125" bestFit="1" customWidth="1"/>
    <col min="1537" max="1538" width="10.5703125" bestFit="1" customWidth="1"/>
    <col min="1539" max="1539" width="3.42578125" customWidth="1"/>
    <col min="1542" max="1542" width="13.7109375" bestFit="1" customWidth="1"/>
    <col min="1543" max="1547" width="10.5703125" bestFit="1" customWidth="1"/>
    <col min="1551" max="1551" width="12.140625" bestFit="1" customWidth="1"/>
    <col min="1552" max="1556" width="10.5703125" bestFit="1" customWidth="1"/>
    <col min="1557" max="1557" width="4" customWidth="1"/>
    <col min="1788" max="1788" width="3.85546875" customWidth="1"/>
    <col min="1789" max="1789" width="20.7109375" customWidth="1"/>
    <col min="1790" max="1791" width="10.5703125" bestFit="1" customWidth="1"/>
    <col min="1793" max="1794" width="10.5703125" bestFit="1" customWidth="1"/>
    <col min="1795" max="1795" width="3.42578125" customWidth="1"/>
    <col min="1798" max="1798" width="13.7109375" bestFit="1" customWidth="1"/>
    <col min="1799" max="1803" width="10.5703125" bestFit="1" customWidth="1"/>
    <col min="1807" max="1807" width="12.140625" bestFit="1" customWidth="1"/>
    <col min="1808" max="1812" width="10.5703125" bestFit="1" customWidth="1"/>
    <col min="1813" max="1813" width="4" customWidth="1"/>
    <col min="2044" max="2044" width="3.85546875" customWidth="1"/>
    <col min="2045" max="2045" width="20.7109375" customWidth="1"/>
    <col min="2046" max="2047" width="10.5703125" bestFit="1" customWidth="1"/>
    <col min="2049" max="2050" width="10.5703125" bestFit="1" customWidth="1"/>
    <col min="2051" max="2051" width="3.42578125" customWidth="1"/>
    <col min="2054" max="2054" width="13.7109375" bestFit="1" customWidth="1"/>
    <col min="2055" max="2059" width="10.5703125" bestFit="1" customWidth="1"/>
    <col min="2063" max="2063" width="12.140625" bestFit="1" customWidth="1"/>
    <col min="2064" max="2068" width="10.5703125" bestFit="1" customWidth="1"/>
    <col min="2069" max="2069" width="4" customWidth="1"/>
    <col min="2300" max="2300" width="3.85546875" customWidth="1"/>
    <col min="2301" max="2301" width="20.7109375" customWidth="1"/>
    <col min="2302" max="2303" width="10.5703125" bestFit="1" customWidth="1"/>
    <col min="2305" max="2306" width="10.5703125" bestFit="1" customWidth="1"/>
    <col min="2307" max="2307" width="3.42578125" customWidth="1"/>
    <col min="2310" max="2310" width="13.7109375" bestFit="1" customWidth="1"/>
    <col min="2311" max="2315" width="10.5703125" bestFit="1" customWidth="1"/>
    <col min="2319" max="2319" width="12.140625" bestFit="1" customWidth="1"/>
    <col min="2320" max="2324" width="10.5703125" bestFit="1" customWidth="1"/>
    <col min="2325" max="2325" width="4" customWidth="1"/>
    <col min="2556" max="2556" width="3.85546875" customWidth="1"/>
    <col min="2557" max="2557" width="20.7109375" customWidth="1"/>
    <col min="2558" max="2559" width="10.5703125" bestFit="1" customWidth="1"/>
    <col min="2561" max="2562" width="10.5703125" bestFit="1" customWidth="1"/>
    <col min="2563" max="2563" width="3.42578125" customWidth="1"/>
    <col min="2566" max="2566" width="13.7109375" bestFit="1" customWidth="1"/>
    <col min="2567" max="2571" width="10.5703125" bestFit="1" customWidth="1"/>
    <col min="2575" max="2575" width="12.140625" bestFit="1" customWidth="1"/>
    <col min="2576" max="2580" width="10.5703125" bestFit="1" customWidth="1"/>
    <col min="2581" max="2581" width="4" customWidth="1"/>
    <col min="2812" max="2812" width="3.85546875" customWidth="1"/>
    <col min="2813" max="2813" width="20.7109375" customWidth="1"/>
    <col min="2814" max="2815" width="10.5703125" bestFit="1" customWidth="1"/>
    <col min="2817" max="2818" width="10.5703125" bestFit="1" customWidth="1"/>
    <col min="2819" max="2819" width="3.42578125" customWidth="1"/>
    <col min="2822" max="2822" width="13.7109375" bestFit="1" customWidth="1"/>
    <col min="2823" max="2827" width="10.5703125" bestFit="1" customWidth="1"/>
    <col min="2831" max="2831" width="12.140625" bestFit="1" customWidth="1"/>
    <col min="2832" max="2836" width="10.5703125" bestFit="1" customWidth="1"/>
    <col min="2837" max="2837" width="4" customWidth="1"/>
    <col min="3068" max="3068" width="3.85546875" customWidth="1"/>
    <col min="3069" max="3069" width="20.7109375" customWidth="1"/>
    <col min="3070" max="3071" width="10.5703125" bestFit="1" customWidth="1"/>
    <col min="3073" max="3074" width="10.5703125" bestFit="1" customWidth="1"/>
    <col min="3075" max="3075" width="3.42578125" customWidth="1"/>
    <col min="3078" max="3078" width="13.7109375" bestFit="1" customWidth="1"/>
    <col min="3079" max="3083" width="10.5703125" bestFit="1" customWidth="1"/>
    <col min="3087" max="3087" width="12.140625" bestFit="1" customWidth="1"/>
    <col min="3088" max="3092" width="10.5703125" bestFit="1" customWidth="1"/>
    <col min="3093" max="3093" width="4" customWidth="1"/>
    <col min="3324" max="3324" width="3.85546875" customWidth="1"/>
    <col min="3325" max="3325" width="20.7109375" customWidth="1"/>
    <col min="3326" max="3327" width="10.5703125" bestFit="1" customWidth="1"/>
    <col min="3329" max="3330" width="10.5703125" bestFit="1" customWidth="1"/>
    <col min="3331" max="3331" width="3.42578125" customWidth="1"/>
    <col min="3334" max="3334" width="13.7109375" bestFit="1" customWidth="1"/>
    <col min="3335" max="3339" width="10.5703125" bestFit="1" customWidth="1"/>
    <col min="3343" max="3343" width="12.140625" bestFit="1" customWidth="1"/>
    <col min="3344" max="3348" width="10.5703125" bestFit="1" customWidth="1"/>
    <col min="3349" max="3349" width="4" customWidth="1"/>
    <col min="3580" max="3580" width="3.85546875" customWidth="1"/>
    <col min="3581" max="3581" width="20.7109375" customWidth="1"/>
    <col min="3582" max="3583" width="10.5703125" bestFit="1" customWidth="1"/>
    <col min="3585" max="3586" width="10.5703125" bestFit="1" customWidth="1"/>
    <col min="3587" max="3587" width="3.42578125" customWidth="1"/>
    <col min="3590" max="3590" width="13.7109375" bestFit="1" customWidth="1"/>
    <col min="3591" max="3595" width="10.5703125" bestFit="1" customWidth="1"/>
    <col min="3599" max="3599" width="12.140625" bestFit="1" customWidth="1"/>
    <col min="3600" max="3604" width="10.5703125" bestFit="1" customWidth="1"/>
    <col min="3605" max="3605" width="4" customWidth="1"/>
    <col min="3836" max="3836" width="3.85546875" customWidth="1"/>
    <col min="3837" max="3837" width="20.7109375" customWidth="1"/>
    <col min="3838" max="3839" width="10.5703125" bestFit="1" customWidth="1"/>
    <col min="3841" max="3842" width="10.5703125" bestFit="1" customWidth="1"/>
    <col min="3843" max="3843" width="3.42578125" customWidth="1"/>
    <col min="3846" max="3846" width="13.7109375" bestFit="1" customWidth="1"/>
    <col min="3847" max="3851" width="10.5703125" bestFit="1" customWidth="1"/>
    <col min="3855" max="3855" width="12.140625" bestFit="1" customWidth="1"/>
    <col min="3856" max="3860" width="10.5703125" bestFit="1" customWidth="1"/>
    <col min="3861" max="3861" width="4" customWidth="1"/>
    <col min="4092" max="4092" width="3.85546875" customWidth="1"/>
    <col min="4093" max="4093" width="20.7109375" customWidth="1"/>
    <col min="4094" max="4095" width="10.5703125" bestFit="1" customWidth="1"/>
    <col min="4097" max="4098" width="10.5703125" bestFit="1" customWidth="1"/>
    <col min="4099" max="4099" width="3.42578125" customWidth="1"/>
    <col min="4102" max="4102" width="13.7109375" bestFit="1" customWidth="1"/>
    <col min="4103" max="4107" width="10.5703125" bestFit="1" customWidth="1"/>
    <col min="4111" max="4111" width="12.140625" bestFit="1" customWidth="1"/>
    <col min="4112" max="4116" width="10.5703125" bestFit="1" customWidth="1"/>
    <col min="4117" max="4117" width="4" customWidth="1"/>
    <col min="4348" max="4348" width="3.85546875" customWidth="1"/>
    <col min="4349" max="4349" width="20.7109375" customWidth="1"/>
    <col min="4350" max="4351" width="10.5703125" bestFit="1" customWidth="1"/>
    <col min="4353" max="4354" width="10.5703125" bestFit="1" customWidth="1"/>
    <col min="4355" max="4355" width="3.42578125" customWidth="1"/>
    <col min="4358" max="4358" width="13.7109375" bestFit="1" customWidth="1"/>
    <col min="4359" max="4363" width="10.5703125" bestFit="1" customWidth="1"/>
    <col min="4367" max="4367" width="12.140625" bestFit="1" customWidth="1"/>
    <col min="4368" max="4372" width="10.5703125" bestFit="1" customWidth="1"/>
    <col min="4373" max="4373" width="4" customWidth="1"/>
    <col min="4604" max="4604" width="3.85546875" customWidth="1"/>
    <col min="4605" max="4605" width="20.7109375" customWidth="1"/>
    <col min="4606" max="4607" width="10.5703125" bestFit="1" customWidth="1"/>
    <col min="4609" max="4610" width="10.5703125" bestFit="1" customWidth="1"/>
    <col min="4611" max="4611" width="3.42578125" customWidth="1"/>
    <col min="4614" max="4614" width="13.7109375" bestFit="1" customWidth="1"/>
    <col min="4615" max="4619" width="10.5703125" bestFit="1" customWidth="1"/>
    <col min="4623" max="4623" width="12.140625" bestFit="1" customWidth="1"/>
    <col min="4624" max="4628" width="10.5703125" bestFit="1" customWidth="1"/>
    <col min="4629" max="4629" width="4" customWidth="1"/>
    <col min="4860" max="4860" width="3.85546875" customWidth="1"/>
    <col min="4861" max="4861" width="20.7109375" customWidth="1"/>
    <col min="4862" max="4863" width="10.5703125" bestFit="1" customWidth="1"/>
    <col min="4865" max="4866" width="10.5703125" bestFit="1" customWidth="1"/>
    <col min="4867" max="4867" width="3.42578125" customWidth="1"/>
    <col min="4870" max="4870" width="13.7109375" bestFit="1" customWidth="1"/>
    <col min="4871" max="4875" width="10.5703125" bestFit="1" customWidth="1"/>
    <col min="4879" max="4879" width="12.140625" bestFit="1" customWidth="1"/>
    <col min="4880" max="4884" width="10.5703125" bestFit="1" customWidth="1"/>
    <col min="4885" max="4885" width="4" customWidth="1"/>
    <col min="5116" max="5116" width="3.85546875" customWidth="1"/>
    <col min="5117" max="5117" width="20.7109375" customWidth="1"/>
    <col min="5118" max="5119" width="10.5703125" bestFit="1" customWidth="1"/>
    <col min="5121" max="5122" width="10.5703125" bestFit="1" customWidth="1"/>
    <col min="5123" max="5123" width="3.42578125" customWidth="1"/>
    <col min="5126" max="5126" width="13.7109375" bestFit="1" customWidth="1"/>
    <col min="5127" max="5131" width="10.5703125" bestFit="1" customWidth="1"/>
    <col min="5135" max="5135" width="12.140625" bestFit="1" customWidth="1"/>
    <col min="5136" max="5140" width="10.5703125" bestFit="1" customWidth="1"/>
    <col min="5141" max="5141" width="4" customWidth="1"/>
    <col min="5372" max="5372" width="3.85546875" customWidth="1"/>
    <col min="5373" max="5373" width="20.7109375" customWidth="1"/>
    <col min="5374" max="5375" width="10.5703125" bestFit="1" customWidth="1"/>
    <col min="5377" max="5378" width="10.5703125" bestFit="1" customWidth="1"/>
    <col min="5379" max="5379" width="3.42578125" customWidth="1"/>
    <col min="5382" max="5382" width="13.7109375" bestFit="1" customWidth="1"/>
    <col min="5383" max="5387" width="10.5703125" bestFit="1" customWidth="1"/>
    <col min="5391" max="5391" width="12.140625" bestFit="1" customWidth="1"/>
    <col min="5392" max="5396" width="10.5703125" bestFit="1" customWidth="1"/>
    <col min="5397" max="5397" width="4" customWidth="1"/>
    <col min="5628" max="5628" width="3.85546875" customWidth="1"/>
    <col min="5629" max="5629" width="20.7109375" customWidth="1"/>
    <col min="5630" max="5631" width="10.5703125" bestFit="1" customWidth="1"/>
    <col min="5633" max="5634" width="10.5703125" bestFit="1" customWidth="1"/>
    <col min="5635" max="5635" width="3.42578125" customWidth="1"/>
    <col min="5638" max="5638" width="13.7109375" bestFit="1" customWidth="1"/>
    <col min="5639" max="5643" width="10.5703125" bestFit="1" customWidth="1"/>
    <col min="5647" max="5647" width="12.140625" bestFit="1" customWidth="1"/>
    <col min="5648" max="5652" width="10.5703125" bestFit="1" customWidth="1"/>
    <col min="5653" max="5653" width="4" customWidth="1"/>
    <col min="5884" max="5884" width="3.85546875" customWidth="1"/>
    <col min="5885" max="5885" width="20.7109375" customWidth="1"/>
    <col min="5886" max="5887" width="10.5703125" bestFit="1" customWidth="1"/>
    <col min="5889" max="5890" width="10.5703125" bestFit="1" customWidth="1"/>
    <col min="5891" max="5891" width="3.42578125" customWidth="1"/>
    <col min="5894" max="5894" width="13.7109375" bestFit="1" customWidth="1"/>
    <col min="5895" max="5899" width="10.5703125" bestFit="1" customWidth="1"/>
    <col min="5903" max="5903" width="12.140625" bestFit="1" customWidth="1"/>
    <col min="5904" max="5908" width="10.5703125" bestFit="1" customWidth="1"/>
    <col min="5909" max="5909" width="4" customWidth="1"/>
    <col min="6140" max="6140" width="3.85546875" customWidth="1"/>
    <col min="6141" max="6141" width="20.7109375" customWidth="1"/>
    <col min="6142" max="6143" width="10.5703125" bestFit="1" customWidth="1"/>
    <col min="6145" max="6146" width="10.5703125" bestFit="1" customWidth="1"/>
    <col min="6147" max="6147" width="3.42578125" customWidth="1"/>
    <col min="6150" max="6150" width="13.7109375" bestFit="1" customWidth="1"/>
    <col min="6151" max="6155" width="10.5703125" bestFit="1" customWidth="1"/>
    <col min="6159" max="6159" width="12.140625" bestFit="1" customWidth="1"/>
    <col min="6160" max="6164" width="10.5703125" bestFit="1" customWidth="1"/>
    <col min="6165" max="6165" width="4" customWidth="1"/>
    <col min="6396" max="6396" width="3.85546875" customWidth="1"/>
    <col min="6397" max="6397" width="20.7109375" customWidth="1"/>
    <col min="6398" max="6399" width="10.5703125" bestFit="1" customWidth="1"/>
    <col min="6401" max="6402" width="10.5703125" bestFit="1" customWidth="1"/>
    <col min="6403" max="6403" width="3.42578125" customWidth="1"/>
    <col min="6406" max="6406" width="13.7109375" bestFit="1" customWidth="1"/>
    <col min="6407" max="6411" width="10.5703125" bestFit="1" customWidth="1"/>
    <col min="6415" max="6415" width="12.140625" bestFit="1" customWidth="1"/>
    <col min="6416" max="6420" width="10.5703125" bestFit="1" customWidth="1"/>
    <col min="6421" max="6421" width="4" customWidth="1"/>
    <col min="6652" max="6652" width="3.85546875" customWidth="1"/>
    <col min="6653" max="6653" width="20.7109375" customWidth="1"/>
    <col min="6654" max="6655" width="10.5703125" bestFit="1" customWidth="1"/>
    <col min="6657" max="6658" width="10.5703125" bestFit="1" customWidth="1"/>
    <col min="6659" max="6659" width="3.42578125" customWidth="1"/>
    <col min="6662" max="6662" width="13.7109375" bestFit="1" customWidth="1"/>
    <col min="6663" max="6667" width="10.5703125" bestFit="1" customWidth="1"/>
    <col min="6671" max="6671" width="12.140625" bestFit="1" customWidth="1"/>
    <col min="6672" max="6676" width="10.5703125" bestFit="1" customWidth="1"/>
    <col min="6677" max="6677" width="4" customWidth="1"/>
    <col min="6908" max="6908" width="3.85546875" customWidth="1"/>
    <col min="6909" max="6909" width="20.7109375" customWidth="1"/>
    <col min="6910" max="6911" width="10.5703125" bestFit="1" customWidth="1"/>
    <col min="6913" max="6914" width="10.5703125" bestFit="1" customWidth="1"/>
    <col min="6915" max="6915" width="3.42578125" customWidth="1"/>
    <col min="6918" max="6918" width="13.7109375" bestFit="1" customWidth="1"/>
    <col min="6919" max="6923" width="10.5703125" bestFit="1" customWidth="1"/>
    <col min="6927" max="6927" width="12.140625" bestFit="1" customWidth="1"/>
    <col min="6928" max="6932" width="10.5703125" bestFit="1" customWidth="1"/>
    <col min="6933" max="6933" width="4" customWidth="1"/>
    <col min="7164" max="7164" width="3.85546875" customWidth="1"/>
    <col min="7165" max="7165" width="20.7109375" customWidth="1"/>
    <col min="7166" max="7167" width="10.5703125" bestFit="1" customWidth="1"/>
    <col min="7169" max="7170" width="10.5703125" bestFit="1" customWidth="1"/>
    <col min="7171" max="7171" width="3.42578125" customWidth="1"/>
    <col min="7174" max="7174" width="13.7109375" bestFit="1" customWidth="1"/>
    <col min="7175" max="7179" width="10.5703125" bestFit="1" customWidth="1"/>
    <col min="7183" max="7183" width="12.140625" bestFit="1" customWidth="1"/>
    <col min="7184" max="7188" width="10.5703125" bestFit="1" customWidth="1"/>
    <col min="7189" max="7189" width="4" customWidth="1"/>
    <col min="7420" max="7420" width="3.85546875" customWidth="1"/>
    <col min="7421" max="7421" width="20.7109375" customWidth="1"/>
    <col min="7422" max="7423" width="10.5703125" bestFit="1" customWidth="1"/>
    <col min="7425" max="7426" width="10.5703125" bestFit="1" customWidth="1"/>
    <col min="7427" max="7427" width="3.42578125" customWidth="1"/>
    <col min="7430" max="7430" width="13.7109375" bestFit="1" customWidth="1"/>
    <col min="7431" max="7435" width="10.5703125" bestFit="1" customWidth="1"/>
    <col min="7439" max="7439" width="12.140625" bestFit="1" customWidth="1"/>
    <col min="7440" max="7444" width="10.5703125" bestFit="1" customWidth="1"/>
    <col min="7445" max="7445" width="4" customWidth="1"/>
    <col min="7676" max="7676" width="3.85546875" customWidth="1"/>
    <col min="7677" max="7677" width="20.7109375" customWidth="1"/>
    <col min="7678" max="7679" width="10.5703125" bestFit="1" customWidth="1"/>
    <col min="7681" max="7682" width="10.5703125" bestFit="1" customWidth="1"/>
    <col min="7683" max="7683" width="3.42578125" customWidth="1"/>
    <col min="7686" max="7686" width="13.7109375" bestFit="1" customWidth="1"/>
    <col min="7687" max="7691" width="10.5703125" bestFit="1" customWidth="1"/>
    <col min="7695" max="7695" width="12.140625" bestFit="1" customWidth="1"/>
    <col min="7696" max="7700" width="10.5703125" bestFit="1" customWidth="1"/>
    <col min="7701" max="7701" width="4" customWidth="1"/>
    <col min="7932" max="7932" width="3.85546875" customWidth="1"/>
    <col min="7933" max="7933" width="20.7109375" customWidth="1"/>
    <col min="7934" max="7935" width="10.5703125" bestFit="1" customWidth="1"/>
    <col min="7937" max="7938" width="10.5703125" bestFit="1" customWidth="1"/>
    <col min="7939" max="7939" width="3.42578125" customWidth="1"/>
    <col min="7942" max="7942" width="13.7109375" bestFit="1" customWidth="1"/>
    <col min="7943" max="7947" width="10.5703125" bestFit="1" customWidth="1"/>
    <col min="7951" max="7951" width="12.140625" bestFit="1" customWidth="1"/>
    <col min="7952" max="7956" width="10.5703125" bestFit="1" customWidth="1"/>
    <col min="7957" max="7957" width="4" customWidth="1"/>
    <col min="8188" max="8188" width="3.85546875" customWidth="1"/>
    <col min="8189" max="8189" width="20.7109375" customWidth="1"/>
    <col min="8190" max="8191" width="10.5703125" bestFit="1" customWidth="1"/>
    <col min="8193" max="8194" width="10.5703125" bestFit="1" customWidth="1"/>
    <col min="8195" max="8195" width="3.42578125" customWidth="1"/>
    <col min="8198" max="8198" width="13.7109375" bestFit="1" customWidth="1"/>
    <col min="8199" max="8203" width="10.5703125" bestFit="1" customWidth="1"/>
    <col min="8207" max="8207" width="12.140625" bestFit="1" customWidth="1"/>
    <col min="8208" max="8212" width="10.5703125" bestFit="1" customWidth="1"/>
    <col min="8213" max="8213" width="4" customWidth="1"/>
    <col min="8444" max="8444" width="3.85546875" customWidth="1"/>
    <col min="8445" max="8445" width="20.7109375" customWidth="1"/>
    <col min="8446" max="8447" width="10.5703125" bestFit="1" customWidth="1"/>
    <col min="8449" max="8450" width="10.5703125" bestFit="1" customWidth="1"/>
    <col min="8451" max="8451" width="3.42578125" customWidth="1"/>
    <col min="8454" max="8454" width="13.7109375" bestFit="1" customWidth="1"/>
    <col min="8455" max="8459" width="10.5703125" bestFit="1" customWidth="1"/>
    <col min="8463" max="8463" width="12.140625" bestFit="1" customWidth="1"/>
    <col min="8464" max="8468" width="10.5703125" bestFit="1" customWidth="1"/>
    <col min="8469" max="8469" width="4" customWidth="1"/>
    <col min="8700" max="8700" width="3.85546875" customWidth="1"/>
    <col min="8701" max="8701" width="20.7109375" customWidth="1"/>
    <col min="8702" max="8703" width="10.5703125" bestFit="1" customWidth="1"/>
    <col min="8705" max="8706" width="10.5703125" bestFit="1" customWidth="1"/>
    <col min="8707" max="8707" width="3.42578125" customWidth="1"/>
    <col min="8710" max="8710" width="13.7109375" bestFit="1" customWidth="1"/>
    <col min="8711" max="8715" width="10.5703125" bestFit="1" customWidth="1"/>
    <col min="8719" max="8719" width="12.140625" bestFit="1" customWidth="1"/>
    <col min="8720" max="8724" width="10.5703125" bestFit="1" customWidth="1"/>
    <col min="8725" max="8725" width="4" customWidth="1"/>
    <col min="8956" max="8956" width="3.85546875" customWidth="1"/>
    <col min="8957" max="8957" width="20.7109375" customWidth="1"/>
    <col min="8958" max="8959" width="10.5703125" bestFit="1" customWidth="1"/>
    <col min="8961" max="8962" width="10.5703125" bestFit="1" customWidth="1"/>
    <col min="8963" max="8963" width="3.42578125" customWidth="1"/>
    <col min="8966" max="8966" width="13.7109375" bestFit="1" customWidth="1"/>
    <col min="8967" max="8971" width="10.5703125" bestFit="1" customWidth="1"/>
    <col min="8975" max="8975" width="12.140625" bestFit="1" customWidth="1"/>
    <col min="8976" max="8980" width="10.5703125" bestFit="1" customWidth="1"/>
    <col min="8981" max="8981" width="4" customWidth="1"/>
    <col min="9212" max="9212" width="3.85546875" customWidth="1"/>
    <col min="9213" max="9213" width="20.7109375" customWidth="1"/>
    <col min="9214" max="9215" width="10.5703125" bestFit="1" customWidth="1"/>
    <col min="9217" max="9218" width="10.5703125" bestFit="1" customWidth="1"/>
    <col min="9219" max="9219" width="3.42578125" customWidth="1"/>
    <col min="9222" max="9222" width="13.7109375" bestFit="1" customWidth="1"/>
    <col min="9223" max="9227" width="10.5703125" bestFit="1" customWidth="1"/>
    <col min="9231" max="9231" width="12.140625" bestFit="1" customWidth="1"/>
    <col min="9232" max="9236" width="10.5703125" bestFit="1" customWidth="1"/>
    <col min="9237" max="9237" width="4" customWidth="1"/>
    <col min="9468" max="9468" width="3.85546875" customWidth="1"/>
    <col min="9469" max="9469" width="20.7109375" customWidth="1"/>
    <col min="9470" max="9471" width="10.5703125" bestFit="1" customWidth="1"/>
    <col min="9473" max="9474" width="10.5703125" bestFit="1" customWidth="1"/>
    <col min="9475" max="9475" width="3.42578125" customWidth="1"/>
    <col min="9478" max="9478" width="13.7109375" bestFit="1" customWidth="1"/>
    <col min="9479" max="9483" width="10.5703125" bestFit="1" customWidth="1"/>
    <col min="9487" max="9487" width="12.140625" bestFit="1" customWidth="1"/>
    <col min="9488" max="9492" width="10.5703125" bestFit="1" customWidth="1"/>
    <col min="9493" max="9493" width="4" customWidth="1"/>
    <col min="9724" max="9724" width="3.85546875" customWidth="1"/>
    <col min="9725" max="9725" width="20.7109375" customWidth="1"/>
    <col min="9726" max="9727" width="10.5703125" bestFit="1" customWidth="1"/>
    <col min="9729" max="9730" width="10.5703125" bestFit="1" customWidth="1"/>
    <col min="9731" max="9731" width="3.42578125" customWidth="1"/>
    <col min="9734" max="9734" width="13.7109375" bestFit="1" customWidth="1"/>
    <col min="9735" max="9739" width="10.5703125" bestFit="1" customWidth="1"/>
    <col min="9743" max="9743" width="12.140625" bestFit="1" customWidth="1"/>
    <col min="9744" max="9748" width="10.5703125" bestFit="1" customWidth="1"/>
    <col min="9749" max="9749" width="4" customWidth="1"/>
    <col min="9980" max="9980" width="3.85546875" customWidth="1"/>
    <col min="9981" max="9981" width="20.7109375" customWidth="1"/>
    <col min="9982" max="9983" width="10.5703125" bestFit="1" customWidth="1"/>
    <col min="9985" max="9986" width="10.5703125" bestFit="1" customWidth="1"/>
    <col min="9987" max="9987" width="3.42578125" customWidth="1"/>
    <col min="9990" max="9990" width="13.7109375" bestFit="1" customWidth="1"/>
    <col min="9991" max="9995" width="10.5703125" bestFit="1" customWidth="1"/>
    <col min="9999" max="9999" width="12.140625" bestFit="1" customWidth="1"/>
    <col min="10000" max="10004" width="10.5703125" bestFit="1" customWidth="1"/>
    <col min="10005" max="10005" width="4" customWidth="1"/>
    <col min="10236" max="10236" width="3.85546875" customWidth="1"/>
    <col min="10237" max="10237" width="20.7109375" customWidth="1"/>
    <col min="10238" max="10239" width="10.5703125" bestFit="1" customWidth="1"/>
    <col min="10241" max="10242" width="10.5703125" bestFit="1" customWidth="1"/>
    <col min="10243" max="10243" width="3.42578125" customWidth="1"/>
    <col min="10246" max="10246" width="13.7109375" bestFit="1" customWidth="1"/>
    <col min="10247" max="10251" width="10.5703125" bestFit="1" customWidth="1"/>
    <col min="10255" max="10255" width="12.140625" bestFit="1" customWidth="1"/>
    <col min="10256" max="10260" width="10.5703125" bestFit="1" customWidth="1"/>
    <col min="10261" max="10261" width="4" customWidth="1"/>
    <col min="10492" max="10492" width="3.85546875" customWidth="1"/>
    <col min="10493" max="10493" width="20.7109375" customWidth="1"/>
    <col min="10494" max="10495" width="10.5703125" bestFit="1" customWidth="1"/>
    <col min="10497" max="10498" width="10.5703125" bestFit="1" customWidth="1"/>
    <col min="10499" max="10499" width="3.42578125" customWidth="1"/>
    <col min="10502" max="10502" width="13.7109375" bestFit="1" customWidth="1"/>
    <col min="10503" max="10507" width="10.5703125" bestFit="1" customWidth="1"/>
    <col min="10511" max="10511" width="12.140625" bestFit="1" customWidth="1"/>
    <col min="10512" max="10516" width="10.5703125" bestFit="1" customWidth="1"/>
    <col min="10517" max="10517" width="4" customWidth="1"/>
    <col min="10748" max="10748" width="3.85546875" customWidth="1"/>
    <col min="10749" max="10749" width="20.7109375" customWidth="1"/>
    <col min="10750" max="10751" width="10.5703125" bestFit="1" customWidth="1"/>
    <col min="10753" max="10754" width="10.5703125" bestFit="1" customWidth="1"/>
    <col min="10755" max="10755" width="3.42578125" customWidth="1"/>
    <col min="10758" max="10758" width="13.7109375" bestFit="1" customWidth="1"/>
    <col min="10759" max="10763" width="10.5703125" bestFit="1" customWidth="1"/>
    <col min="10767" max="10767" width="12.140625" bestFit="1" customWidth="1"/>
    <col min="10768" max="10772" width="10.5703125" bestFit="1" customWidth="1"/>
    <col min="10773" max="10773" width="4" customWidth="1"/>
    <col min="11004" max="11004" width="3.85546875" customWidth="1"/>
    <col min="11005" max="11005" width="20.7109375" customWidth="1"/>
    <col min="11006" max="11007" width="10.5703125" bestFit="1" customWidth="1"/>
    <col min="11009" max="11010" width="10.5703125" bestFit="1" customWidth="1"/>
    <col min="11011" max="11011" width="3.42578125" customWidth="1"/>
    <col min="11014" max="11014" width="13.7109375" bestFit="1" customWidth="1"/>
    <col min="11015" max="11019" width="10.5703125" bestFit="1" customWidth="1"/>
    <col min="11023" max="11023" width="12.140625" bestFit="1" customWidth="1"/>
    <col min="11024" max="11028" width="10.5703125" bestFit="1" customWidth="1"/>
    <col min="11029" max="11029" width="4" customWidth="1"/>
    <col min="11260" max="11260" width="3.85546875" customWidth="1"/>
    <col min="11261" max="11261" width="20.7109375" customWidth="1"/>
    <col min="11262" max="11263" width="10.5703125" bestFit="1" customWidth="1"/>
    <col min="11265" max="11266" width="10.5703125" bestFit="1" customWidth="1"/>
    <col min="11267" max="11267" width="3.42578125" customWidth="1"/>
    <col min="11270" max="11270" width="13.7109375" bestFit="1" customWidth="1"/>
    <col min="11271" max="11275" width="10.5703125" bestFit="1" customWidth="1"/>
    <col min="11279" max="11279" width="12.140625" bestFit="1" customWidth="1"/>
    <col min="11280" max="11284" width="10.5703125" bestFit="1" customWidth="1"/>
    <col min="11285" max="11285" width="4" customWidth="1"/>
    <col min="11516" max="11516" width="3.85546875" customWidth="1"/>
    <col min="11517" max="11517" width="20.7109375" customWidth="1"/>
    <col min="11518" max="11519" width="10.5703125" bestFit="1" customWidth="1"/>
    <col min="11521" max="11522" width="10.5703125" bestFit="1" customWidth="1"/>
    <col min="11523" max="11523" width="3.42578125" customWidth="1"/>
    <col min="11526" max="11526" width="13.7109375" bestFit="1" customWidth="1"/>
    <col min="11527" max="11531" width="10.5703125" bestFit="1" customWidth="1"/>
    <col min="11535" max="11535" width="12.140625" bestFit="1" customWidth="1"/>
    <col min="11536" max="11540" width="10.5703125" bestFit="1" customWidth="1"/>
    <col min="11541" max="11541" width="4" customWidth="1"/>
    <col min="11772" max="11772" width="3.85546875" customWidth="1"/>
    <col min="11773" max="11773" width="20.7109375" customWidth="1"/>
    <col min="11774" max="11775" width="10.5703125" bestFit="1" customWidth="1"/>
    <col min="11777" max="11778" width="10.5703125" bestFit="1" customWidth="1"/>
    <col min="11779" max="11779" width="3.42578125" customWidth="1"/>
    <col min="11782" max="11782" width="13.7109375" bestFit="1" customWidth="1"/>
    <col min="11783" max="11787" width="10.5703125" bestFit="1" customWidth="1"/>
    <col min="11791" max="11791" width="12.140625" bestFit="1" customWidth="1"/>
    <col min="11792" max="11796" width="10.5703125" bestFit="1" customWidth="1"/>
    <col min="11797" max="11797" width="4" customWidth="1"/>
    <col min="12028" max="12028" width="3.85546875" customWidth="1"/>
    <col min="12029" max="12029" width="20.7109375" customWidth="1"/>
    <col min="12030" max="12031" width="10.5703125" bestFit="1" customWidth="1"/>
    <col min="12033" max="12034" width="10.5703125" bestFit="1" customWidth="1"/>
    <col min="12035" max="12035" width="3.42578125" customWidth="1"/>
    <col min="12038" max="12038" width="13.7109375" bestFit="1" customWidth="1"/>
    <col min="12039" max="12043" width="10.5703125" bestFit="1" customWidth="1"/>
    <col min="12047" max="12047" width="12.140625" bestFit="1" customWidth="1"/>
    <col min="12048" max="12052" width="10.5703125" bestFit="1" customWidth="1"/>
    <col min="12053" max="12053" width="4" customWidth="1"/>
    <col min="12284" max="12284" width="3.85546875" customWidth="1"/>
    <col min="12285" max="12285" width="20.7109375" customWidth="1"/>
    <col min="12286" max="12287" width="10.5703125" bestFit="1" customWidth="1"/>
    <col min="12289" max="12290" width="10.5703125" bestFit="1" customWidth="1"/>
    <col min="12291" max="12291" width="3.42578125" customWidth="1"/>
    <col min="12294" max="12294" width="13.7109375" bestFit="1" customWidth="1"/>
    <col min="12295" max="12299" width="10.5703125" bestFit="1" customWidth="1"/>
    <col min="12303" max="12303" width="12.140625" bestFit="1" customWidth="1"/>
    <col min="12304" max="12308" width="10.5703125" bestFit="1" customWidth="1"/>
    <col min="12309" max="12309" width="4" customWidth="1"/>
    <col min="12540" max="12540" width="3.85546875" customWidth="1"/>
    <col min="12541" max="12541" width="20.7109375" customWidth="1"/>
    <col min="12542" max="12543" width="10.5703125" bestFit="1" customWidth="1"/>
    <col min="12545" max="12546" width="10.5703125" bestFit="1" customWidth="1"/>
    <col min="12547" max="12547" width="3.42578125" customWidth="1"/>
    <col min="12550" max="12550" width="13.7109375" bestFit="1" customWidth="1"/>
    <col min="12551" max="12555" width="10.5703125" bestFit="1" customWidth="1"/>
    <col min="12559" max="12559" width="12.140625" bestFit="1" customWidth="1"/>
    <col min="12560" max="12564" width="10.5703125" bestFit="1" customWidth="1"/>
    <col min="12565" max="12565" width="4" customWidth="1"/>
    <col min="12796" max="12796" width="3.85546875" customWidth="1"/>
    <col min="12797" max="12797" width="20.7109375" customWidth="1"/>
    <col min="12798" max="12799" width="10.5703125" bestFit="1" customWidth="1"/>
    <col min="12801" max="12802" width="10.5703125" bestFit="1" customWidth="1"/>
    <col min="12803" max="12803" width="3.42578125" customWidth="1"/>
    <col min="12806" max="12806" width="13.7109375" bestFit="1" customWidth="1"/>
    <col min="12807" max="12811" width="10.5703125" bestFit="1" customWidth="1"/>
    <col min="12815" max="12815" width="12.140625" bestFit="1" customWidth="1"/>
    <col min="12816" max="12820" width="10.5703125" bestFit="1" customWidth="1"/>
    <col min="12821" max="12821" width="4" customWidth="1"/>
    <col min="13052" max="13052" width="3.85546875" customWidth="1"/>
    <col min="13053" max="13053" width="20.7109375" customWidth="1"/>
    <col min="13054" max="13055" width="10.5703125" bestFit="1" customWidth="1"/>
    <col min="13057" max="13058" width="10.5703125" bestFit="1" customWidth="1"/>
    <col min="13059" max="13059" width="3.42578125" customWidth="1"/>
    <col min="13062" max="13062" width="13.7109375" bestFit="1" customWidth="1"/>
    <col min="13063" max="13067" width="10.5703125" bestFit="1" customWidth="1"/>
    <col min="13071" max="13071" width="12.140625" bestFit="1" customWidth="1"/>
    <col min="13072" max="13076" width="10.5703125" bestFit="1" customWidth="1"/>
    <col min="13077" max="13077" width="4" customWidth="1"/>
    <col min="13308" max="13308" width="3.85546875" customWidth="1"/>
    <col min="13309" max="13309" width="20.7109375" customWidth="1"/>
    <col min="13310" max="13311" width="10.5703125" bestFit="1" customWidth="1"/>
    <col min="13313" max="13314" width="10.5703125" bestFit="1" customWidth="1"/>
    <col min="13315" max="13315" width="3.42578125" customWidth="1"/>
    <col min="13318" max="13318" width="13.7109375" bestFit="1" customWidth="1"/>
    <col min="13319" max="13323" width="10.5703125" bestFit="1" customWidth="1"/>
    <col min="13327" max="13327" width="12.140625" bestFit="1" customWidth="1"/>
    <col min="13328" max="13332" width="10.5703125" bestFit="1" customWidth="1"/>
    <col min="13333" max="13333" width="4" customWidth="1"/>
    <col min="13564" max="13564" width="3.85546875" customWidth="1"/>
    <col min="13565" max="13565" width="20.7109375" customWidth="1"/>
    <col min="13566" max="13567" width="10.5703125" bestFit="1" customWidth="1"/>
    <col min="13569" max="13570" width="10.5703125" bestFit="1" customWidth="1"/>
    <col min="13571" max="13571" width="3.42578125" customWidth="1"/>
    <col min="13574" max="13574" width="13.7109375" bestFit="1" customWidth="1"/>
    <col min="13575" max="13579" width="10.5703125" bestFit="1" customWidth="1"/>
    <col min="13583" max="13583" width="12.140625" bestFit="1" customWidth="1"/>
    <col min="13584" max="13588" width="10.5703125" bestFit="1" customWidth="1"/>
    <col min="13589" max="13589" width="4" customWidth="1"/>
    <col min="13820" max="13820" width="3.85546875" customWidth="1"/>
    <col min="13821" max="13821" width="20.7109375" customWidth="1"/>
    <col min="13822" max="13823" width="10.5703125" bestFit="1" customWidth="1"/>
    <col min="13825" max="13826" width="10.5703125" bestFit="1" customWidth="1"/>
    <col min="13827" max="13827" width="3.42578125" customWidth="1"/>
    <col min="13830" max="13830" width="13.7109375" bestFit="1" customWidth="1"/>
    <col min="13831" max="13835" width="10.5703125" bestFit="1" customWidth="1"/>
    <col min="13839" max="13839" width="12.140625" bestFit="1" customWidth="1"/>
    <col min="13840" max="13844" width="10.5703125" bestFit="1" customWidth="1"/>
    <col min="13845" max="13845" width="4" customWidth="1"/>
    <col min="14076" max="14076" width="3.85546875" customWidth="1"/>
    <col min="14077" max="14077" width="20.7109375" customWidth="1"/>
    <col min="14078" max="14079" width="10.5703125" bestFit="1" customWidth="1"/>
    <col min="14081" max="14082" width="10.5703125" bestFit="1" customWidth="1"/>
    <col min="14083" max="14083" width="3.42578125" customWidth="1"/>
    <col min="14086" max="14086" width="13.7109375" bestFit="1" customWidth="1"/>
    <col min="14087" max="14091" width="10.5703125" bestFit="1" customWidth="1"/>
    <col min="14095" max="14095" width="12.140625" bestFit="1" customWidth="1"/>
    <col min="14096" max="14100" width="10.5703125" bestFit="1" customWidth="1"/>
    <col min="14101" max="14101" width="4" customWidth="1"/>
    <col min="14332" max="14332" width="3.85546875" customWidth="1"/>
    <col min="14333" max="14333" width="20.7109375" customWidth="1"/>
    <col min="14334" max="14335" width="10.5703125" bestFit="1" customWidth="1"/>
    <col min="14337" max="14338" width="10.5703125" bestFit="1" customWidth="1"/>
    <col min="14339" max="14339" width="3.42578125" customWidth="1"/>
    <col min="14342" max="14342" width="13.7109375" bestFit="1" customWidth="1"/>
    <col min="14343" max="14347" width="10.5703125" bestFit="1" customWidth="1"/>
    <col min="14351" max="14351" width="12.140625" bestFit="1" customWidth="1"/>
    <col min="14352" max="14356" width="10.5703125" bestFit="1" customWidth="1"/>
    <col min="14357" max="14357" width="4" customWidth="1"/>
    <col min="14588" max="14588" width="3.85546875" customWidth="1"/>
    <col min="14589" max="14589" width="20.7109375" customWidth="1"/>
    <col min="14590" max="14591" width="10.5703125" bestFit="1" customWidth="1"/>
    <col min="14593" max="14594" width="10.5703125" bestFit="1" customWidth="1"/>
    <col min="14595" max="14595" width="3.42578125" customWidth="1"/>
    <col min="14598" max="14598" width="13.7109375" bestFit="1" customWidth="1"/>
    <col min="14599" max="14603" width="10.5703125" bestFit="1" customWidth="1"/>
    <col min="14607" max="14607" width="12.140625" bestFit="1" customWidth="1"/>
    <col min="14608" max="14612" width="10.5703125" bestFit="1" customWidth="1"/>
    <col min="14613" max="14613" width="4" customWidth="1"/>
    <col min="14844" max="14844" width="3.85546875" customWidth="1"/>
    <col min="14845" max="14845" width="20.7109375" customWidth="1"/>
    <col min="14846" max="14847" width="10.5703125" bestFit="1" customWidth="1"/>
    <col min="14849" max="14850" width="10.5703125" bestFit="1" customWidth="1"/>
    <col min="14851" max="14851" width="3.42578125" customWidth="1"/>
    <col min="14854" max="14854" width="13.7109375" bestFit="1" customWidth="1"/>
    <col min="14855" max="14859" width="10.5703125" bestFit="1" customWidth="1"/>
    <col min="14863" max="14863" width="12.140625" bestFit="1" customWidth="1"/>
    <col min="14864" max="14868" width="10.5703125" bestFit="1" customWidth="1"/>
    <col min="14869" max="14869" width="4" customWidth="1"/>
    <col min="15100" max="15100" width="3.85546875" customWidth="1"/>
    <col min="15101" max="15101" width="20.7109375" customWidth="1"/>
    <col min="15102" max="15103" width="10.5703125" bestFit="1" customWidth="1"/>
    <col min="15105" max="15106" width="10.5703125" bestFit="1" customWidth="1"/>
    <col min="15107" max="15107" width="3.42578125" customWidth="1"/>
    <col min="15110" max="15110" width="13.7109375" bestFit="1" customWidth="1"/>
    <col min="15111" max="15115" width="10.5703125" bestFit="1" customWidth="1"/>
    <col min="15119" max="15119" width="12.140625" bestFit="1" customWidth="1"/>
    <col min="15120" max="15124" width="10.5703125" bestFit="1" customWidth="1"/>
    <col min="15125" max="15125" width="4" customWidth="1"/>
    <col min="15356" max="15356" width="3.85546875" customWidth="1"/>
    <col min="15357" max="15357" width="20.7109375" customWidth="1"/>
    <col min="15358" max="15359" width="10.5703125" bestFit="1" customWidth="1"/>
    <col min="15361" max="15362" width="10.5703125" bestFit="1" customWidth="1"/>
    <col min="15363" max="15363" width="3.42578125" customWidth="1"/>
    <col min="15366" max="15366" width="13.7109375" bestFit="1" customWidth="1"/>
    <col min="15367" max="15371" width="10.5703125" bestFit="1" customWidth="1"/>
    <col min="15375" max="15375" width="12.140625" bestFit="1" customWidth="1"/>
    <col min="15376" max="15380" width="10.5703125" bestFit="1" customWidth="1"/>
    <col min="15381" max="15381" width="4" customWidth="1"/>
    <col min="15612" max="15612" width="3.85546875" customWidth="1"/>
    <col min="15613" max="15613" width="20.7109375" customWidth="1"/>
    <col min="15614" max="15615" width="10.5703125" bestFit="1" customWidth="1"/>
    <col min="15617" max="15618" width="10.5703125" bestFit="1" customWidth="1"/>
    <col min="15619" max="15619" width="3.42578125" customWidth="1"/>
    <col min="15622" max="15622" width="13.7109375" bestFit="1" customWidth="1"/>
    <col min="15623" max="15627" width="10.5703125" bestFit="1" customWidth="1"/>
    <col min="15631" max="15631" width="12.140625" bestFit="1" customWidth="1"/>
    <col min="15632" max="15636" width="10.5703125" bestFit="1" customWidth="1"/>
    <col min="15637" max="15637" width="4" customWidth="1"/>
    <col min="15868" max="15868" width="3.85546875" customWidth="1"/>
    <col min="15869" max="15869" width="20.7109375" customWidth="1"/>
    <col min="15870" max="15871" width="10.5703125" bestFit="1" customWidth="1"/>
    <col min="15873" max="15874" width="10.5703125" bestFit="1" customWidth="1"/>
    <col min="15875" max="15875" width="3.42578125" customWidth="1"/>
    <col min="15878" max="15878" width="13.7109375" bestFit="1" customWidth="1"/>
    <col min="15879" max="15883" width="10.5703125" bestFit="1" customWidth="1"/>
    <col min="15887" max="15887" width="12.140625" bestFit="1" customWidth="1"/>
    <col min="15888" max="15892" width="10.5703125" bestFit="1" customWidth="1"/>
    <col min="15893" max="15893" width="4" customWidth="1"/>
    <col min="16124" max="16124" width="3.85546875" customWidth="1"/>
    <col min="16125" max="16125" width="20.7109375" customWidth="1"/>
    <col min="16126" max="16127" width="10.5703125" bestFit="1" customWidth="1"/>
    <col min="16129" max="16130" width="10.5703125" bestFit="1" customWidth="1"/>
    <col min="16131" max="16131" width="3.42578125" customWidth="1"/>
    <col min="16134" max="16134" width="13.7109375" bestFit="1" customWidth="1"/>
    <col min="16135" max="16139" width="10.5703125" bestFit="1" customWidth="1"/>
    <col min="16143" max="16143" width="12.140625" bestFit="1" customWidth="1"/>
    <col min="16144" max="16148" width="10.5703125" bestFit="1" customWidth="1"/>
    <col min="16149" max="16149" width="4" customWidth="1"/>
  </cols>
  <sheetData>
    <row r="1" spans="2:21" ht="15.75" thickBot="1" x14ac:dyDescent="0.3"/>
    <row r="2" spans="2:21" x14ac:dyDescent="0.25">
      <c r="B2" s="56"/>
      <c r="C2" s="32"/>
      <c r="D2" s="57"/>
      <c r="E2" s="57"/>
      <c r="F2" s="57"/>
      <c r="G2" s="55"/>
      <c r="I2" s="56"/>
      <c r="J2" s="32"/>
      <c r="K2" s="57"/>
      <c r="L2" s="57"/>
      <c r="M2" s="57"/>
      <c r="N2" s="55"/>
    </row>
    <row r="3" spans="2:21" x14ac:dyDescent="0.25">
      <c r="B3" s="15"/>
      <c r="C3" s="58" t="s">
        <v>112</v>
      </c>
      <c r="D3" s="59" t="str">
        <f>+Input!F24</f>
        <v>anno 1</v>
      </c>
      <c r="E3" s="59" t="str">
        <f>+Input!G24</f>
        <v>anno 2</v>
      </c>
      <c r="F3" s="59" t="str">
        <f>+Input!H24</f>
        <v>anno 3</v>
      </c>
      <c r="G3" s="17"/>
      <c r="I3" s="15"/>
      <c r="J3" s="58" t="s">
        <v>204</v>
      </c>
      <c r="K3" s="59" t="str">
        <f>+D3</f>
        <v>anno 1</v>
      </c>
      <c r="L3" s="59" t="str">
        <f t="shared" ref="L3:M3" si="0">+E3</f>
        <v>anno 2</v>
      </c>
      <c r="M3" s="59" t="str">
        <f t="shared" si="0"/>
        <v>anno 3</v>
      </c>
      <c r="N3" s="17"/>
    </row>
    <row r="4" spans="2:21" x14ac:dyDescent="0.25">
      <c r="B4" s="15"/>
      <c r="C4" s="16" t="str">
        <f>+Input!C17</f>
        <v>A</v>
      </c>
      <c r="D4" s="60">
        <f>+Input!$E17*Input!F27</f>
        <v>300</v>
      </c>
      <c r="E4" s="60">
        <f>+Input!$E17*Input!G27</f>
        <v>600</v>
      </c>
      <c r="F4" s="60">
        <f>+Input!$E17*Input!H27</f>
        <v>600</v>
      </c>
      <c r="G4" s="17"/>
      <c r="I4" s="15"/>
      <c r="J4" s="16" t="str">
        <f>+C4</f>
        <v>A</v>
      </c>
      <c r="K4" s="60">
        <f>+D4*(Input!$G17/360)</f>
        <v>25</v>
      </c>
      <c r="L4" s="60">
        <f>+E4*(Input!$G17/360)</f>
        <v>50</v>
      </c>
      <c r="M4" s="60">
        <f>+F4*(Input!$G17/360)</f>
        <v>50</v>
      </c>
      <c r="N4" s="17"/>
    </row>
    <row r="5" spans="2:21" x14ac:dyDescent="0.25">
      <c r="B5" s="15"/>
      <c r="C5" s="16" t="str">
        <f>+Input!C18</f>
        <v>B</v>
      </c>
      <c r="D5" s="60">
        <f>+Input!$E18*Input!F28</f>
        <v>200</v>
      </c>
      <c r="E5" s="60">
        <f>+Input!$E18*Input!G28</f>
        <v>400</v>
      </c>
      <c r="F5" s="60">
        <f>+Input!$E18*Input!H28</f>
        <v>400</v>
      </c>
      <c r="G5" s="17"/>
      <c r="I5" s="15"/>
      <c r="J5" s="16" t="str">
        <f t="shared" ref="J5:J8" si="1">+C5</f>
        <v>B</v>
      </c>
      <c r="K5" s="60">
        <f>+D5*(Input!$G18/360)</f>
        <v>33.333333333333329</v>
      </c>
      <c r="L5" s="60">
        <f>+E5*(Input!$G18/360)</f>
        <v>66.666666666666657</v>
      </c>
      <c r="M5" s="60">
        <f>+F5*(Input!$G18/360)</f>
        <v>66.666666666666657</v>
      </c>
      <c r="N5" s="17"/>
    </row>
    <row r="6" spans="2:21" x14ac:dyDescent="0.25">
      <c r="B6" s="15"/>
      <c r="C6" s="16" t="str">
        <f>+Input!C19</f>
        <v>C</v>
      </c>
      <c r="D6" s="60">
        <f>+Input!$E19*Input!F29</f>
        <v>400</v>
      </c>
      <c r="E6" s="60">
        <f>+Input!$E19*Input!G29</f>
        <v>800</v>
      </c>
      <c r="F6" s="60">
        <f>+Input!$E19*Input!H29</f>
        <v>800</v>
      </c>
      <c r="G6" s="17"/>
      <c r="I6" s="15"/>
      <c r="J6" s="16" t="str">
        <f t="shared" si="1"/>
        <v>C</v>
      </c>
      <c r="K6" s="60">
        <f>+D6*(Input!$G19/360)</f>
        <v>66.666666666666657</v>
      </c>
      <c r="L6" s="60">
        <f>+E6*(Input!$G19/360)</f>
        <v>133.33333333333331</v>
      </c>
      <c r="M6" s="60">
        <f>+F6*(Input!$G19/360)</f>
        <v>133.33333333333331</v>
      </c>
      <c r="N6" s="17"/>
    </row>
    <row r="7" spans="2:21" x14ac:dyDescent="0.25">
      <c r="B7" s="15"/>
      <c r="C7" s="16" t="str">
        <f>+Input!C20</f>
        <v>D</v>
      </c>
      <c r="D7" s="60">
        <f>+Input!$E20*Input!F30</f>
        <v>500</v>
      </c>
      <c r="E7" s="60">
        <f>+Input!$E20*Input!G30</f>
        <v>1000</v>
      </c>
      <c r="F7" s="60">
        <f>+Input!$E20*Input!H30</f>
        <v>1000</v>
      </c>
      <c r="G7" s="17"/>
      <c r="I7" s="15"/>
      <c r="J7" s="16" t="str">
        <f t="shared" si="1"/>
        <v>D</v>
      </c>
      <c r="K7" s="60">
        <f>+D7*(Input!$G20/360)</f>
        <v>125</v>
      </c>
      <c r="L7" s="60">
        <f>+E7*(Input!$G20/360)</f>
        <v>250</v>
      </c>
      <c r="M7" s="60">
        <f>+F7*(Input!$G20/360)</f>
        <v>250</v>
      </c>
      <c r="N7" s="17"/>
    </row>
    <row r="8" spans="2:21" x14ac:dyDescent="0.25">
      <c r="B8" s="15"/>
      <c r="C8" s="16" t="str">
        <f>+Input!C21</f>
        <v>E</v>
      </c>
      <c r="D8" s="60">
        <f>+Input!$E21*Input!F31</f>
        <v>600</v>
      </c>
      <c r="E8" s="60">
        <f>+Input!$E21*Input!G31</f>
        <v>1200</v>
      </c>
      <c r="F8" s="60">
        <f>+Input!$E21*Input!H31</f>
        <v>1200</v>
      </c>
      <c r="G8" s="17"/>
      <c r="I8" s="15"/>
      <c r="J8" s="16" t="str">
        <f t="shared" si="1"/>
        <v>E</v>
      </c>
      <c r="K8" s="60">
        <f>+D8*(Input!$G21/360)</f>
        <v>150</v>
      </c>
      <c r="L8" s="60">
        <f>+E8*(Input!$G21/360)</f>
        <v>300</v>
      </c>
      <c r="M8" s="60">
        <f>+F8*(Input!$G21/360)</f>
        <v>300</v>
      </c>
      <c r="N8" s="17"/>
    </row>
    <row r="9" spans="2:21" x14ac:dyDescent="0.25">
      <c r="B9" s="15"/>
      <c r="C9" s="58" t="s">
        <v>18</v>
      </c>
      <c r="D9" s="61">
        <f>SUM(D4:D8)</f>
        <v>2000</v>
      </c>
      <c r="E9" s="61">
        <f t="shared" ref="E9:F9" si="2">SUM(E4:E8)</f>
        <v>4000</v>
      </c>
      <c r="F9" s="61">
        <f t="shared" si="2"/>
        <v>4000</v>
      </c>
      <c r="G9" s="17"/>
      <c r="I9" s="15"/>
      <c r="J9" s="58" t="s">
        <v>18</v>
      </c>
      <c r="K9" s="61">
        <f>SUM(K4:K8)</f>
        <v>400</v>
      </c>
      <c r="L9" s="61">
        <f t="shared" ref="L9:M9" si="3">SUM(L4:L8)</f>
        <v>800</v>
      </c>
      <c r="M9" s="61">
        <f t="shared" si="3"/>
        <v>800</v>
      </c>
      <c r="N9" s="17"/>
    </row>
    <row r="10" spans="2:21" ht="15.75" thickBot="1" x14ac:dyDescent="0.3">
      <c r="B10" s="31"/>
      <c r="C10" s="18"/>
      <c r="D10" s="18"/>
      <c r="E10" s="18"/>
      <c r="F10" s="18"/>
      <c r="G10" s="19"/>
      <c r="I10" s="31"/>
      <c r="J10" s="18"/>
      <c r="K10" s="18"/>
      <c r="L10" s="18"/>
      <c r="M10" s="18"/>
      <c r="N10" s="19"/>
    </row>
    <row r="11" spans="2:21" ht="15.75" thickBot="1" x14ac:dyDescent="0.3"/>
    <row r="12" spans="2:21" x14ac:dyDescent="0.25">
      <c r="B12" s="56"/>
      <c r="C12" s="32"/>
      <c r="D12" s="32"/>
      <c r="E12" s="32"/>
      <c r="F12" s="32"/>
      <c r="G12" s="55"/>
      <c r="I12" s="62"/>
      <c r="J12" s="32"/>
      <c r="K12" s="32"/>
      <c r="L12" s="32"/>
      <c r="M12" s="32"/>
      <c r="N12" s="55"/>
      <c r="P12" s="62"/>
      <c r="Q12" s="32"/>
      <c r="R12" s="32"/>
      <c r="S12" s="32"/>
      <c r="T12" s="32"/>
      <c r="U12" s="55"/>
    </row>
    <row r="13" spans="2:21" x14ac:dyDescent="0.25">
      <c r="B13" s="15"/>
      <c r="C13" s="58" t="s">
        <v>113</v>
      </c>
      <c r="D13" s="59" t="str">
        <f>+D3</f>
        <v>anno 1</v>
      </c>
      <c r="E13" s="59" t="str">
        <f t="shared" ref="E13:F13" si="4">+E3</f>
        <v>anno 2</v>
      </c>
      <c r="F13" s="59" t="str">
        <f t="shared" si="4"/>
        <v>anno 3</v>
      </c>
      <c r="G13" s="17"/>
      <c r="I13" s="63"/>
      <c r="J13" s="58" t="s">
        <v>114</v>
      </c>
      <c r="K13" s="59" t="str">
        <f>+D3</f>
        <v>anno 1</v>
      </c>
      <c r="L13" s="59" t="str">
        <f t="shared" ref="L13:M13" si="5">+E3</f>
        <v>anno 2</v>
      </c>
      <c r="M13" s="59" t="str">
        <f t="shared" si="5"/>
        <v>anno 3</v>
      </c>
      <c r="N13" s="17"/>
      <c r="P13" s="63"/>
      <c r="Q13" s="58" t="s">
        <v>115</v>
      </c>
      <c r="R13" s="59" t="str">
        <f>+D3</f>
        <v>anno 1</v>
      </c>
      <c r="S13" s="59" t="str">
        <f t="shared" ref="S13:T13" si="6">+E3</f>
        <v>anno 2</v>
      </c>
      <c r="T13" s="59" t="str">
        <f t="shared" si="6"/>
        <v>anno 3</v>
      </c>
      <c r="U13" s="17"/>
    </row>
    <row r="14" spans="2:21" x14ac:dyDescent="0.25">
      <c r="B14" s="15"/>
      <c r="C14" s="16" t="str">
        <f>+IF(Input!C36=0,"",Input!C36)</f>
        <v>MP1</v>
      </c>
      <c r="D14" s="60">
        <f>+Input!E36*Input!$H36</f>
        <v>50</v>
      </c>
      <c r="E14" s="60">
        <f>+Input!F36*Input!$H36</f>
        <v>100</v>
      </c>
      <c r="F14" s="60">
        <f>+Input!G36*Input!$H36</f>
        <v>100</v>
      </c>
      <c r="G14" s="17"/>
      <c r="I14" s="63"/>
      <c r="J14" s="16" t="str">
        <f>+C14</f>
        <v>MP1</v>
      </c>
      <c r="K14" s="64">
        <f>+D14*(Input!$J36/360)</f>
        <v>12.5</v>
      </c>
      <c r="L14" s="64">
        <f>+E14*(Input!$I36/360)</f>
        <v>8.3333333333333321</v>
      </c>
      <c r="M14" s="64">
        <f>+F14*(Input!$I36/360)</f>
        <v>8.3333333333333321</v>
      </c>
      <c r="N14" s="65"/>
      <c r="P14" s="63"/>
      <c r="Q14" s="16" t="str">
        <f>+C14</f>
        <v>MP1</v>
      </c>
      <c r="R14" s="64">
        <f>+D14+K14</f>
        <v>62.5</v>
      </c>
      <c r="S14" s="64">
        <f>+E14+L14-K14</f>
        <v>95.833333333333329</v>
      </c>
      <c r="T14" s="64">
        <f>+F14+M14-L14</f>
        <v>100</v>
      </c>
      <c r="U14" s="65"/>
    </row>
    <row r="15" spans="2:21" x14ac:dyDescent="0.25">
      <c r="B15" s="15"/>
      <c r="C15" s="16" t="str">
        <f>+IF(Input!C37=0,"",Input!C37)</f>
        <v>MP2</v>
      </c>
      <c r="D15" s="60">
        <f>+Input!E37*Input!$H37</f>
        <v>50</v>
      </c>
      <c r="E15" s="60">
        <f>+Input!F37*Input!$H37</f>
        <v>100</v>
      </c>
      <c r="F15" s="60">
        <f>+Input!G37*Input!$H37</f>
        <v>100</v>
      </c>
      <c r="G15" s="17"/>
      <c r="I15" s="63"/>
      <c r="J15" s="16" t="str">
        <f t="shared" ref="J15:J23" si="7">+C15</f>
        <v>MP2</v>
      </c>
      <c r="K15" s="64">
        <f>+D15*(Input!$J37/360)</f>
        <v>12.5</v>
      </c>
      <c r="L15" s="64">
        <f>+E15*(Input!$I37/360)</f>
        <v>16.666666666666664</v>
      </c>
      <c r="M15" s="64">
        <f>+F15*(Input!$I37/360)</f>
        <v>16.666666666666664</v>
      </c>
      <c r="N15" s="65"/>
      <c r="P15" s="63"/>
      <c r="Q15" s="16" t="str">
        <f t="shared" ref="Q15:Q23" si="8">+C15</f>
        <v>MP2</v>
      </c>
      <c r="R15" s="64">
        <f t="shared" ref="R15:R23" si="9">+D15+K15</f>
        <v>62.5</v>
      </c>
      <c r="S15" s="64">
        <f t="shared" ref="S15:S23" si="10">+E15+L15-K15</f>
        <v>104.16666666666666</v>
      </c>
      <c r="T15" s="64">
        <f t="shared" ref="T15:T23" si="11">+F15+M15-L15</f>
        <v>100</v>
      </c>
      <c r="U15" s="65"/>
    </row>
    <row r="16" spans="2:21" x14ac:dyDescent="0.25">
      <c r="B16" s="15"/>
      <c r="C16" s="16" t="str">
        <f>+IF(Input!C38=0,"",Input!C38)</f>
        <v>MP3</v>
      </c>
      <c r="D16" s="60">
        <f>+Input!E38*Input!$H38</f>
        <v>50</v>
      </c>
      <c r="E16" s="60">
        <f>+Input!F38*Input!$H38</f>
        <v>100</v>
      </c>
      <c r="F16" s="60">
        <f>+Input!G38*Input!$H38</f>
        <v>100</v>
      </c>
      <c r="G16" s="17"/>
      <c r="I16" s="63"/>
      <c r="J16" s="16" t="str">
        <f t="shared" si="7"/>
        <v>MP3</v>
      </c>
      <c r="K16" s="64">
        <f>+D16*(Input!$J38/360)</f>
        <v>12.5</v>
      </c>
      <c r="L16" s="64">
        <f>+E16*(Input!$I38/360)</f>
        <v>25</v>
      </c>
      <c r="M16" s="64">
        <f>+F16*(Input!$I38/360)</f>
        <v>25</v>
      </c>
      <c r="N16" s="65"/>
      <c r="P16" s="63"/>
      <c r="Q16" s="16" t="str">
        <f t="shared" si="8"/>
        <v>MP3</v>
      </c>
      <c r="R16" s="64">
        <f t="shared" si="9"/>
        <v>62.5</v>
      </c>
      <c r="S16" s="64">
        <f t="shared" si="10"/>
        <v>112.5</v>
      </c>
      <c r="T16" s="64">
        <f t="shared" si="11"/>
        <v>100</v>
      </c>
      <c r="U16" s="65"/>
    </row>
    <row r="17" spans="2:21" x14ac:dyDescent="0.25">
      <c r="B17" s="15"/>
      <c r="C17" s="16" t="str">
        <f>+IF(Input!C39=0,"",Input!C39)</f>
        <v>MP4</v>
      </c>
      <c r="D17" s="60">
        <f>+Input!E39*Input!$H39</f>
        <v>50</v>
      </c>
      <c r="E17" s="60">
        <f>+Input!F39*Input!$H39</f>
        <v>100</v>
      </c>
      <c r="F17" s="60">
        <f>+Input!G39*Input!$H39</f>
        <v>100</v>
      </c>
      <c r="G17" s="17"/>
      <c r="I17" s="63"/>
      <c r="J17" s="16" t="str">
        <f t="shared" si="7"/>
        <v>MP4</v>
      </c>
      <c r="K17" s="64">
        <f>+D17*(Input!$J39/360)</f>
        <v>8.3333333333333321</v>
      </c>
      <c r="L17" s="64">
        <f>+E17*(Input!$I39/360)</f>
        <v>25</v>
      </c>
      <c r="M17" s="64">
        <f>+F17*(Input!$I39/360)</f>
        <v>25</v>
      </c>
      <c r="N17" s="65"/>
      <c r="P17" s="63"/>
      <c r="Q17" s="16" t="str">
        <f t="shared" si="8"/>
        <v>MP4</v>
      </c>
      <c r="R17" s="64">
        <f t="shared" si="9"/>
        <v>58.333333333333329</v>
      </c>
      <c r="S17" s="64">
        <f t="shared" si="10"/>
        <v>116.66666666666667</v>
      </c>
      <c r="T17" s="64">
        <f t="shared" si="11"/>
        <v>100</v>
      </c>
      <c r="U17" s="65"/>
    </row>
    <row r="18" spans="2:21" x14ac:dyDescent="0.25">
      <c r="B18" s="15"/>
      <c r="C18" s="16" t="str">
        <f>+IF(Input!C40=0,"",Input!C40)</f>
        <v>MP5</v>
      </c>
      <c r="D18" s="60">
        <f>+Input!E40*Input!$H40</f>
        <v>50</v>
      </c>
      <c r="E18" s="60">
        <f>+Input!F40*Input!$H40</f>
        <v>100</v>
      </c>
      <c r="F18" s="60">
        <f>+Input!G40*Input!$H40</f>
        <v>100</v>
      </c>
      <c r="G18" s="17"/>
      <c r="I18" s="63"/>
      <c r="J18" s="16" t="str">
        <f t="shared" si="7"/>
        <v>MP5</v>
      </c>
      <c r="K18" s="64">
        <f>+D18*(Input!$J40/360)</f>
        <v>12.5</v>
      </c>
      <c r="L18" s="64">
        <f>+E18*(Input!$I40/360)</f>
        <v>0</v>
      </c>
      <c r="M18" s="64">
        <f>+F18*(Input!$I40/360)</f>
        <v>0</v>
      </c>
      <c r="N18" s="65"/>
      <c r="P18" s="63"/>
      <c r="Q18" s="16" t="str">
        <f t="shared" si="8"/>
        <v>MP5</v>
      </c>
      <c r="R18" s="64">
        <f t="shared" si="9"/>
        <v>62.5</v>
      </c>
      <c r="S18" s="64">
        <f t="shared" si="10"/>
        <v>87.5</v>
      </c>
      <c r="T18" s="64">
        <f t="shared" si="11"/>
        <v>100</v>
      </c>
      <c r="U18" s="65"/>
    </row>
    <row r="19" spans="2:21" x14ac:dyDescent="0.25">
      <c r="B19" s="15"/>
      <c r="C19" s="16" t="str">
        <f>+Input!C43</f>
        <v>S1</v>
      </c>
      <c r="D19" s="60">
        <f>+Input!E43*Input!$H43</f>
        <v>50</v>
      </c>
      <c r="E19" s="60">
        <f>+Input!F43*Input!$H43</f>
        <v>50</v>
      </c>
      <c r="F19" s="60">
        <f>+Input!G43*Input!$H43</f>
        <v>50</v>
      </c>
      <c r="G19" s="17"/>
      <c r="I19" s="63"/>
      <c r="J19" s="16" t="str">
        <f t="shared" si="7"/>
        <v>S1</v>
      </c>
      <c r="K19" s="64"/>
      <c r="L19" s="64"/>
      <c r="M19" s="64"/>
      <c r="N19" s="65"/>
      <c r="P19" s="63"/>
      <c r="Q19" s="16" t="str">
        <f t="shared" si="8"/>
        <v>S1</v>
      </c>
      <c r="R19" s="64">
        <f t="shared" si="9"/>
        <v>50</v>
      </c>
      <c r="S19" s="64">
        <f t="shared" si="10"/>
        <v>50</v>
      </c>
      <c r="T19" s="64">
        <f t="shared" si="11"/>
        <v>50</v>
      </c>
      <c r="U19" s="65"/>
    </row>
    <row r="20" spans="2:21" x14ac:dyDescent="0.25">
      <c r="B20" s="15"/>
      <c r="C20" s="16" t="str">
        <f>+Input!C44</f>
        <v>S2</v>
      </c>
      <c r="D20" s="60">
        <f>+Input!E44*Input!$H44</f>
        <v>50</v>
      </c>
      <c r="E20" s="60">
        <f>+Input!F44*Input!$H44</f>
        <v>50</v>
      </c>
      <c r="F20" s="60">
        <f>+Input!G44*Input!$H44</f>
        <v>50</v>
      </c>
      <c r="G20" s="17"/>
      <c r="I20" s="63"/>
      <c r="J20" s="16" t="str">
        <f t="shared" si="7"/>
        <v>S2</v>
      </c>
      <c r="K20" s="64"/>
      <c r="L20" s="64"/>
      <c r="M20" s="64"/>
      <c r="N20" s="65"/>
      <c r="P20" s="63"/>
      <c r="Q20" s="16" t="str">
        <f t="shared" si="8"/>
        <v>S2</v>
      </c>
      <c r="R20" s="64">
        <f t="shared" si="9"/>
        <v>50</v>
      </c>
      <c r="S20" s="64">
        <f t="shared" si="10"/>
        <v>50</v>
      </c>
      <c r="T20" s="64">
        <f t="shared" si="11"/>
        <v>50</v>
      </c>
      <c r="U20" s="65"/>
    </row>
    <row r="21" spans="2:21" x14ac:dyDescent="0.25">
      <c r="B21" s="15"/>
      <c r="C21" s="16" t="str">
        <f>+Input!C45</f>
        <v>S3</v>
      </c>
      <c r="D21" s="60">
        <f>+Input!E45*Input!$H45</f>
        <v>50</v>
      </c>
      <c r="E21" s="60">
        <f>+Input!F45*Input!$H45</f>
        <v>50</v>
      </c>
      <c r="F21" s="60">
        <f>+Input!G45*Input!$H45</f>
        <v>50</v>
      </c>
      <c r="G21" s="17"/>
      <c r="I21" s="15"/>
      <c r="J21" s="16" t="str">
        <f t="shared" si="7"/>
        <v>S3</v>
      </c>
      <c r="K21" s="64"/>
      <c r="L21" s="64"/>
      <c r="M21" s="64"/>
      <c r="N21" s="65"/>
      <c r="P21" s="15"/>
      <c r="Q21" s="16" t="str">
        <f t="shared" si="8"/>
        <v>S3</v>
      </c>
      <c r="R21" s="64">
        <f t="shared" si="9"/>
        <v>50</v>
      </c>
      <c r="S21" s="64">
        <f t="shared" si="10"/>
        <v>50</v>
      </c>
      <c r="T21" s="64">
        <f t="shared" si="11"/>
        <v>50</v>
      </c>
      <c r="U21" s="65"/>
    </row>
    <row r="22" spans="2:21" x14ac:dyDescent="0.25">
      <c r="B22" s="15"/>
      <c r="C22" s="16" t="str">
        <f>+Input!C46</f>
        <v>S4</v>
      </c>
      <c r="D22" s="60">
        <f>+Input!E46*Input!$H46</f>
        <v>50</v>
      </c>
      <c r="E22" s="60">
        <f>+Input!F46*Input!$H46</f>
        <v>50</v>
      </c>
      <c r="F22" s="60">
        <f>+Input!G46*Input!$H46</f>
        <v>50</v>
      </c>
      <c r="G22" s="17"/>
      <c r="I22" s="15"/>
      <c r="J22" s="16" t="str">
        <f t="shared" si="7"/>
        <v>S4</v>
      </c>
      <c r="K22" s="64"/>
      <c r="L22" s="64"/>
      <c r="M22" s="64"/>
      <c r="N22" s="65"/>
      <c r="P22" s="15"/>
      <c r="Q22" s="16" t="str">
        <f t="shared" si="8"/>
        <v>S4</v>
      </c>
      <c r="R22" s="64">
        <f t="shared" si="9"/>
        <v>50</v>
      </c>
      <c r="S22" s="64">
        <f t="shared" si="10"/>
        <v>50</v>
      </c>
      <c r="T22" s="64">
        <f t="shared" si="11"/>
        <v>50</v>
      </c>
      <c r="U22" s="65"/>
    </row>
    <row r="23" spans="2:21" x14ac:dyDescent="0.25">
      <c r="B23" s="15"/>
      <c r="C23" s="16" t="str">
        <f>+Input!C47</f>
        <v>S5</v>
      </c>
      <c r="D23" s="60">
        <f>+Input!E47*Input!$H47</f>
        <v>50</v>
      </c>
      <c r="E23" s="60">
        <f>+Input!F47*Input!$H47</f>
        <v>50</v>
      </c>
      <c r="F23" s="60">
        <f>+Input!G47*Input!$H47</f>
        <v>50</v>
      </c>
      <c r="G23" s="17"/>
      <c r="I23" s="15"/>
      <c r="J23" s="16" t="str">
        <f t="shared" si="7"/>
        <v>S5</v>
      </c>
      <c r="K23" s="64"/>
      <c r="L23" s="64"/>
      <c r="M23" s="64"/>
      <c r="N23" s="65"/>
      <c r="P23" s="15"/>
      <c r="Q23" s="16" t="str">
        <f t="shared" si="8"/>
        <v>S5</v>
      </c>
      <c r="R23" s="64">
        <f t="shared" si="9"/>
        <v>50</v>
      </c>
      <c r="S23" s="64">
        <f t="shared" si="10"/>
        <v>50</v>
      </c>
      <c r="T23" s="64">
        <f t="shared" si="11"/>
        <v>50</v>
      </c>
      <c r="U23" s="65"/>
    </row>
    <row r="24" spans="2:21" x14ac:dyDescent="0.25">
      <c r="B24" s="15"/>
      <c r="C24" s="58" t="s">
        <v>18</v>
      </c>
      <c r="D24" s="61">
        <f>SUM(D14:D23)</f>
        <v>500</v>
      </c>
      <c r="E24" s="61">
        <f t="shared" ref="E24:F24" si="12">SUM(E14:E23)</f>
        <v>750</v>
      </c>
      <c r="F24" s="61">
        <f t="shared" si="12"/>
        <v>750</v>
      </c>
      <c r="G24" s="17"/>
      <c r="I24" s="15"/>
      <c r="J24" s="58" t="s">
        <v>18</v>
      </c>
      <c r="K24" s="61">
        <f>SUM(K14:K23)</f>
        <v>58.333333333333329</v>
      </c>
      <c r="L24" s="61">
        <f t="shared" ref="L24" si="13">SUM(L14:L23)</f>
        <v>75</v>
      </c>
      <c r="M24" s="61">
        <f t="shared" ref="M24" si="14">SUM(M14:M23)</f>
        <v>75</v>
      </c>
      <c r="N24" s="65"/>
      <c r="P24" s="15"/>
      <c r="Q24" s="58" t="s">
        <v>18</v>
      </c>
      <c r="R24" s="61">
        <f>SUM(R14:R23)</f>
        <v>558.33333333333326</v>
      </c>
      <c r="S24" s="61">
        <f t="shared" ref="S24" si="15">SUM(S14:S23)</f>
        <v>766.66666666666674</v>
      </c>
      <c r="T24" s="61">
        <f t="shared" ref="T24" si="16">SUM(T14:T23)</f>
        <v>750</v>
      </c>
      <c r="U24" s="65"/>
    </row>
    <row r="25" spans="2:21" ht="15.75" thickBot="1" x14ac:dyDescent="0.3">
      <c r="B25" s="31"/>
      <c r="C25" s="18"/>
      <c r="D25" s="18"/>
      <c r="E25" s="18"/>
      <c r="F25" s="18"/>
      <c r="G25" s="19"/>
      <c r="I25" s="31"/>
      <c r="J25" s="18"/>
      <c r="K25" s="18"/>
      <c r="L25" s="18"/>
      <c r="M25" s="18"/>
      <c r="N25" s="19"/>
      <c r="P25" s="31"/>
      <c r="Q25" s="18"/>
      <c r="R25" s="18"/>
      <c r="S25" s="18"/>
      <c r="T25" s="18"/>
      <c r="U25" s="19"/>
    </row>
    <row r="26" spans="2:21" ht="15.75" thickBot="1" x14ac:dyDescent="0.3"/>
    <row r="27" spans="2:21" x14ac:dyDescent="0.25">
      <c r="B27" s="56"/>
      <c r="C27" s="32"/>
      <c r="D27" s="32"/>
      <c r="E27" s="66"/>
      <c r="F27" s="66"/>
      <c r="G27" s="55"/>
      <c r="I27" s="56"/>
      <c r="J27" s="32"/>
      <c r="K27" s="32"/>
      <c r="L27" s="32"/>
      <c r="M27" s="32"/>
      <c r="N27" s="55"/>
      <c r="P27" s="56"/>
      <c r="Q27" s="32"/>
      <c r="R27" s="32"/>
      <c r="S27" s="32"/>
      <c r="T27" s="32"/>
      <c r="U27" s="55"/>
    </row>
    <row r="28" spans="2:21" x14ac:dyDescent="0.25">
      <c r="B28" s="15"/>
      <c r="C28" s="58" t="s">
        <v>116</v>
      </c>
      <c r="D28" s="59" t="str">
        <f>+D3</f>
        <v>anno 1</v>
      </c>
      <c r="E28" s="59" t="str">
        <f t="shared" ref="E28:F28" si="17">+E3</f>
        <v>anno 2</v>
      </c>
      <c r="F28" s="59" t="str">
        <f t="shared" si="17"/>
        <v>anno 3</v>
      </c>
      <c r="G28" s="67"/>
      <c r="I28" s="15"/>
      <c r="J28" s="58" t="s">
        <v>117</v>
      </c>
      <c r="K28" s="59" t="str">
        <f>+D28</f>
        <v>anno 1</v>
      </c>
      <c r="L28" s="59" t="str">
        <f t="shared" ref="L28:M28" si="18">+E28</f>
        <v>anno 2</v>
      </c>
      <c r="M28" s="59" t="str">
        <f t="shared" si="18"/>
        <v>anno 3</v>
      </c>
      <c r="N28" s="67"/>
      <c r="P28" s="15"/>
      <c r="Q28" s="58" t="s">
        <v>118</v>
      </c>
      <c r="R28" s="59" t="str">
        <f>+D28</f>
        <v>anno 1</v>
      </c>
      <c r="S28" s="59" t="str">
        <f t="shared" ref="S28:T28" si="19">+E28</f>
        <v>anno 2</v>
      </c>
      <c r="T28" s="59" t="str">
        <f t="shared" si="19"/>
        <v>anno 3</v>
      </c>
      <c r="U28" s="67"/>
    </row>
    <row r="29" spans="2:21" x14ac:dyDescent="0.25">
      <c r="B29" s="15"/>
      <c r="C29" s="16" t="str">
        <f>+C4</f>
        <v>A</v>
      </c>
      <c r="D29" s="60">
        <f>+IF(Input!$F17=0,0,IF(Input!$F17=30,((D4+K29)/12),IF(Input!$F17=60,(D4+K29)/6,IF(Input!$F17=90,(D4+K29)/4,IF(Input!$F17=120,(D4+K29)/3,IF(Input!$F17=150,(D4+K29)*0.416667,(D4+K29)/2))))))</f>
        <v>30.5</v>
      </c>
      <c r="E29" s="60">
        <f>+IF(Input!$F17=0,0,IF(Input!$F17=30,((E4+L29)/12),IF(Input!$F17=60,(E4+L29)/6,IF(Input!$F17=90,(E4+L29)/4,IF(Input!$F17=120,(E4+L29)/3,IF(Input!$F17=150,(E4+L29)*0.416667,(E4+L29)/2))))))</f>
        <v>61</v>
      </c>
      <c r="F29" s="60">
        <f>+IF(Input!$F17=0,0,IF(Input!$F17=30,((F4+M29)/12),IF(Input!$F17=60,(F4+M29)/6,IF(Input!$F17=90,(F4+M29)/4,IF(Input!$F17=120,(F4+M29)/3,IF(Input!$F17=150,(F4+M29)*0.416667,(F4+M29)/2))))))</f>
        <v>61</v>
      </c>
      <c r="G29" s="17"/>
      <c r="I29" s="15"/>
      <c r="J29" s="16" t="str">
        <f>+C29</f>
        <v>A</v>
      </c>
      <c r="K29" s="60">
        <f>+D4*Input!$H17</f>
        <v>66</v>
      </c>
      <c r="L29" s="60">
        <f>+E4*Input!$H17</f>
        <v>132</v>
      </c>
      <c r="M29" s="60">
        <f>+F4*Input!$H17</f>
        <v>132</v>
      </c>
      <c r="N29" s="17"/>
      <c r="P29" s="15"/>
      <c r="Q29" s="16" t="str">
        <f>+C29</f>
        <v>A</v>
      </c>
      <c r="R29" s="60">
        <f>+K29/12</f>
        <v>5.5</v>
      </c>
      <c r="S29" s="60">
        <f t="shared" ref="S29:T29" si="20">+L29/12</f>
        <v>11</v>
      </c>
      <c r="T29" s="60">
        <f t="shared" si="20"/>
        <v>11</v>
      </c>
      <c r="U29" s="17"/>
    </row>
    <row r="30" spans="2:21" x14ac:dyDescent="0.25">
      <c r="B30" s="15"/>
      <c r="C30" s="16" t="str">
        <f t="shared" ref="C30:C33" si="21">+C5</f>
        <v>B</v>
      </c>
      <c r="D30" s="60">
        <f>+IF(Input!$F18=0,0,IF(Input!$F18=30,((D5+K30)/12),IF(Input!$F18=60,(D5+K30)/6,IF(Input!$F18=90,(D5+K30)/4,IF(Input!$F18=120,(D5+K30)/3,IF(Input!$F18=150,(D5+K30)*0.416667,(D5+K30)/2))))))</f>
        <v>40.666666666666664</v>
      </c>
      <c r="E30" s="60">
        <f>+IF(Input!$F18=0,0,IF(Input!$F18=30,((E5+L30)/12),IF(Input!$F18=60,(E5+L30)/6,IF(Input!$F18=90,(E5+L30)/4,IF(Input!$F18=120,(E5+L30)/3,IF(Input!$F18=150,(E5+L30)*0.416667,(E5+L30)/2))))))</f>
        <v>81.333333333333329</v>
      </c>
      <c r="F30" s="60">
        <f>+IF(Input!$F18=0,0,IF(Input!$F18=30,((F5+M30)/12),IF(Input!$F18=60,(F5+M30)/6,IF(Input!$F18=90,(F5+M30)/4,IF(Input!$F18=120,(F5+M30)/3,IF(Input!$F18=150,(F5+M30)*0.416667,(F5+M30)/2))))))</f>
        <v>81.333333333333329</v>
      </c>
      <c r="G30" s="17"/>
      <c r="I30" s="15"/>
      <c r="J30" s="16" t="str">
        <f t="shared" ref="J30:J33" si="22">+C30</f>
        <v>B</v>
      </c>
      <c r="K30" s="60">
        <f>+D5*Input!$H18</f>
        <v>44</v>
      </c>
      <c r="L30" s="60">
        <f>+E5*Input!$H18</f>
        <v>88</v>
      </c>
      <c r="M30" s="60">
        <f>+F5*Input!$H18</f>
        <v>88</v>
      </c>
      <c r="N30" s="17"/>
      <c r="P30" s="15"/>
      <c r="Q30" s="16" t="str">
        <f t="shared" ref="Q30:Q33" si="23">+C30</f>
        <v>B</v>
      </c>
      <c r="R30" s="60">
        <f t="shared" ref="R30:R33" si="24">+K30/12</f>
        <v>3.6666666666666665</v>
      </c>
      <c r="S30" s="60">
        <f t="shared" ref="S30:S33" si="25">+L30/12</f>
        <v>7.333333333333333</v>
      </c>
      <c r="T30" s="60">
        <f t="shared" ref="T30:T33" si="26">+M30/12</f>
        <v>7.333333333333333</v>
      </c>
      <c r="U30" s="17"/>
    </row>
    <row r="31" spans="2:21" x14ac:dyDescent="0.25">
      <c r="B31" s="15"/>
      <c r="C31" s="16" t="str">
        <f t="shared" si="21"/>
        <v>C</v>
      </c>
      <c r="D31" s="60">
        <f>+IF(Input!$F19=0,0,IF(Input!$F19=30,((D6+K31)/12),IF(Input!$F19=60,(D6+K31)/6,IF(Input!$F19=90,(D6+K31)/4,IF(Input!$F19=120,(D6+K31)/3,IF(Input!$F19=150,(D6+K31)*0.416667,(D6+K31)/2))))))</f>
        <v>81.333333333333329</v>
      </c>
      <c r="E31" s="60">
        <f>+IF(Input!$F19=0,0,IF(Input!$F19=30,((E6+L31)/12),IF(Input!$F19=60,(E6+L31)/6,IF(Input!$F19=90,(E6+L31)/4,IF(Input!$F19=120,(E6+L31)/3,IF(Input!$F19=150,(E6+L31)*0.416667,(E6+L31)/2))))))</f>
        <v>162.66666666666666</v>
      </c>
      <c r="F31" s="60">
        <f>+IF(Input!$F19=0,0,IF(Input!$F19=30,((F6+M31)/12),IF(Input!$F19=60,(F6+M31)/6,IF(Input!$F19=90,(F6+M31)/4,IF(Input!$F19=120,(F6+M31)/3,IF(Input!$F19=150,(F6+M31)*0.416667,(F6+M31)/2))))))</f>
        <v>162.66666666666666</v>
      </c>
      <c r="G31" s="17"/>
      <c r="I31" s="15"/>
      <c r="J31" s="16" t="str">
        <f t="shared" si="22"/>
        <v>C</v>
      </c>
      <c r="K31" s="60">
        <f>+D6*Input!$H19</f>
        <v>88</v>
      </c>
      <c r="L31" s="60">
        <f>+E6*Input!$H19</f>
        <v>176</v>
      </c>
      <c r="M31" s="60">
        <f>+F6*Input!$H19</f>
        <v>176</v>
      </c>
      <c r="N31" s="17"/>
      <c r="P31" s="15"/>
      <c r="Q31" s="16" t="str">
        <f t="shared" si="23"/>
        <v>C</v>
      </c>
      <c r="R31" s="60">
        <f t="shared" si="24"/>
        <v>7.333333333333333</v>
      </c>
      <c r="S31" s="60">
        <f t="shared" si="25"/>
        <v>14.666666666666666</v>
      </c>
      <c r="T31" s="60">
        <f t="shared" si="26"/>
        <v>14.666666666666666</v>
      </c>
      <c r="U31" s="17"/>
    </row>
    <row r="32" spans="2:21" x14ac:dyDescent="0.25">
      <c r="B32" s="15"/>
      <c r="C32" s="16" t="str">
        <f t="shared" si="21"/>
        <v>D</v>
      </c>
      <c r="D32" s="60">
        <f>+IF(Input!$F20=0,0,IF(Input!$F20=30,((D7+K32)/12),IF(Input!$F20=60,(D7+K32)/6,IF(Input!$F20=90,(D7+K32)/4,IF(Input!$F20=120,(D7+K32)/3,IF(Input!$F20=150,(D7+K32)*0.416667,(D7+K32)/2))))))</f>
        <v>0</v>
      </c>
      <c r="E32" s="60">
        <f>+IF(Input!$F20=0,0,IF(Input!$F20=30,((E7+L32)/12),IF(Input!$F20=60,(E7+L32)/6,IF(Input!$F20=90,(E7+L32)/4,IF(Input!$F20=120,(E7+L32)/3,IF(Input!$F20=150,(E7+L32)*0.416667,(E7+L32)/2))))))</f>
        <v>0</v>
      </c>
      <c r="F32" s="60">
        <f>+IF(Input!$F20=0,0,IF(Input!$F20=30,((F7+M32)/12),IF(Input!$F20=60,(F7+M32)/6,IF(Input!$F20=90,(F7+M32)/4,IF(Input!$F20=120,(F7+M32)/3,IF(Input!$F20=150,(F7+M32)*0.416667,(F7+M32)/2))))))</f>
        <v>0</v>
      </c>
      <c r="G32" s="17"/>
      <c r="I32" s="15"/>
      <c r="J32" s="16" t="str">
        <f t="shared" si="22"/>
        <v>D</v>
      </c>
      <c r="K32" s="60">
        <f>+D7*Input!$H20</f>
        <v>110</v>
      </c>
      <c r="L32" s="60">
        <f>+E7*Input!$H20</f>
        <v>220</v>
      </c>
      <c r="M32" s="60">
        <f>+F7*Input!$H20</f>
        <v>220</v>
      </c>
      <c r="N32" s="17"/>
      <c r="P32" s="15"/>
      <c r="Q32" s="16" t="str">
        <f t="shared" si="23"/>
        <v>D</v>
      </c>
      <c r="R32" s="60">
        <f t="shared" si="24"/>
        <v>9.1666666666666661</v>
      </c>
      <c r="S32" s="60">
        <f t="shared" si="25"/>
        <v>18.333333333333332</v>
      </c>
      <c r="T32" s="60">
        <f t="shared" si="26"/>
        <v>18.333333333333332</v>
      </c>
      <c r="U32" s="17"/>
    </row>
    <row r="33" spans="2:21" x14ac:dyDescent="0.25">
      <c r="B33" s="15"/>
      <c r="C33" s="16" t="str">
        <f t="shared" si="21"/>
        <v>E</v>
      </c>
      <c r="D33" s="60">
        <f>+IF(Input!$F21=0,0,IF(Input!$F21=30,((D8+K33)/12),IF(Input!$F21=60,(D8+K33)/6,IF(Input!$F21=90,(D8+K33)/4,IF(Input!$F21=120,(D8+K33)/3,IF(Input!$F21=150,(D8+K33)*0.416667,(D8+K33)/2))))))</f>
        <v>183</v>
      </c>
      <c r="E33" s="60">
        <f>+IF(Input!$F21=0,0,IF(Input!$F21=30,((E8+L33)/12),IF(Input!$F21=60,(E8+L33)/6,IF(Input!$F21=90,(E8+L33)/4,IF(Input!$F21=120,(E8+L33)/3,IF(Input!$F21=150,(E8+L33)*0.416667,(E8+L33)/2))))))</f>
        <v>366</v>
      </c>
      <c r="F33" s="60">
        <f>+IF(Input!$F21=0,0,IF(Input!$F21=30,((F8+M33)/12),IF(Input!$F21=60,(F8+M33)/6,IF(Input!$F21=90,(F8+M33)/4,IF(Input!$F21=120,(F8+M33)/3,IF(Input!$F21=150,(F8+M33)*0.416667,(F8+M33)/2))))))</f>
        <v>366</v>
      </c>
      <c r="G33" s="17"/>
      <c r="I33" s="15"/>
      <c r="J33" s="16" t="str">
        <f t="shared" si="22"/>
        <v>E</v>
      </c>
      <c r="K33" s="60">
        <f>+D8*Input!$H21</f>
        <v>132</v>
      </c>
      <c r="L33" s="60">
        <f>+E8*Input!$H21</f>
        <v>264</v>
      </c>
      <c r="M33" s="60">
        <f>+F8*Input!$H21</f>
        <v>264</v>
      </c>
      <c r="N33" s="17"/>
      <c r="P33" s="15"/>
      <c r="Q33" s="16" t="str">
        <f t="shared" si="23"/>
        <v>E</v>
      </c>
      <c r="R33" s="60">
        <f t="shared" si="24"/>
        <v>11</v>
      </c>
      <c r="S33" s="60">
        <f t="shared" si="25"/>
        <v>22</v>
      </c>
      <c r="T33" s="60">
        <f t="shared" si="26"/>
        <v>22</v>
      </c>
      <c r="U33" s="17"/>
    </row>
    <row r="34" spans="2:21" x14ac:dyDescent="0.25">
      <c r="B34" s="15"/>
      <c r="C34" s="58" t="s">
        <v>119</v>
      </c>
      <c r="D34" s="61">
        <f>SUM(D29:D33)</f>
        <v>335.5</v>
      </c>
      <c r="E34" s="61">
        <f t="shared" ref="E34:F34" si="27">SUM(E29:E33)</f>
        <v>671</v>
      </c>
      <c r="F34" s="61">
        <f t="shared" si="27"/>
        <v>671</v>
      </c>
      <c r="G34" s="17"/>
      <c r="I34" s="15"/>
      <c r="J34" s="58" t="s">
        <v>120</v>
      </c>
      <c r="K34" s="61">
        <f>SUM(K29:K33)</f>
        <v>440</v>
      </c>
      <c r="L34" s="61">
        <f t="shared" ref="L34:M34" si="28">SUM(L29:L33)</f>
        <v>880</v>
      </c>
      <c r="M34" s="61">
        <f t="shared" si="28"/>
        <v>880</v>
      </c>
      <c r="N34" s="17"/>
      <c r="P34" s="15"/>
      <c r="Q34" s="58" t="s">
        <v>120</v>
      </c>
      <c r="R34" s="61">
        <f>SUM(R29:R33)</f>
        <v>36.666666666666664</v>
      </c>
      <c r="S34" s="61">
        <f t="shared" ref="S34:T34" si="29">SUM(S29:S33)</f>
        <v>73.333333333333329</v>
      </c>
      <c r="T34" s="61">
        <f t="shared" si="29"/>
        <v>73.333333333333329</v>
      </c>
      <c r="U34" s="17"/>
    </row>
    <row r="35" spans="2:21" ht="15.75" thickBot="1" x14ac:dyDescent="0.3">
      <c r="B35" s="31"/>
      <c r="C35" s="18"/>
      <c r="D35" s="18"/>
      <c r="E35" s="18"/>
      <c r="F35" s="18"/>
      <c r="G35" s="19"/>
      <c r="I35" s="31"/>
      <c r="J35" s="18"/>
      <c r="K35" s="18"/>
      <c r="L35" s="18"/>
      <c r="M35" s="18"/>
      <c r="N35" s="19"/>
      <c r="P35" s="31"/>
      <c r="Q35" s="18"/>
      <c r="R35" s="18"/>
      <c r="S35" s="18"/>
      <c r="T35" s="18"/>
      <c r="U35" s="19"/>
    </row>
    <row r="36" spans="2:21" ht="15.75" thickBot="1" x14ac:dyDescent="0.3"/>
    <row r="37" spans="2:21" x14ac:dyDescent="0.25">
      <c r="B37" s="56"/>
      <c r="C37" s="32"/>
      <c r="D37" s="32"/>
      <c r="E37" s="32"/>
      <c r="F37" s="32"/>
      <c r="G37" s="55"/>
      <c r="I37" s="56"/>
      <c r="J37" s="32"/>
      <c r="K37" s="32"/>
      <c r="L37" s="32"/>
      <c r="M37" s="32"/>
      <c r="N37" s="55"/>
      <c r="P37" s="56"/>
      <c r="Q37" s="32"/>
      <c r="R37" s="32"/>
      <c r="S37" s="32"/>
      <c r="T37" s="32"/>
      <c r="U37" s="55"/>
    </row>
    <row r="38" spans="2:21" x14ac:dyDescent="0.25">
      <c r="B38" s="15"/>
      <c r="C38" s="58" t="s">
        <v>121</v>
      </c>
      <c r="D38" s="59" t="str">
        <f>+D28</f>
        <v>anno 1</v>
      </c>
      <c r="E38" s="59" t="str">
        <f t="shared" ref="E38:F38" si="30">+E28</f>
        <v>anno 2</v>
      </c>
      <c r="F38" s="59" t="str">
        <f t="shared" si="30"/>
        <v>anno 3</v>
      </c>
      <c r="G38" s="67"/>
      <c r="I38" s="15"/>
      <c r="J38" s="58" t="s">
        <v>122</v>
      </c>
      <c r="K38" s="59" t="str">
        <f>+D38</f>
        <v>anno 1</v>
      </c>
      <c r="L38" s="59" t="str">
        <f t="shared" ref="L38:M38" si="31">+E38</f>
        <v>anno 2</v>
      </c>
      <c r="M38" s="59" t="str">
        <f t="shared" si="31"/>
        <v>anno 3</v>
      </c>
      <c r="N38" s="67"/>
      <c r="P38" s="15"/>
      <c r="Q38" s="58" t="s">
        <v>163</v>
      </c>
      <c r="R38" s="59" t="str">
        <f>+D38</f>
        <v>anno 1</v>
      </c>
      <c r="S38" s="59" t="str">
        <f t="shared" ref="S38:T38" si="32">+E38</f>
        <v>anno 2</v>
      </c>
      <c r="T38" s="59" t="str">
        <f t="shared" si="32"/>
        <v>anno 3</v>
      </c>
      <c r="U38" s="67"/>
    </row>
    <row r="39" spans="2:21" x14ac:dyDescent="0.25">
      <c r="B39" s="15"/>
      <c r="C39" s="16" t="str">
        <f>+C14</f>
        <v>MP1</v>
      </c>
      <c r="D39" s="60">
        <f>+IF(Input!$I36=0,0,IF(Input!$I36=30,((R14+K39)/12),IF(Input!$I36=60,(R14+K39)/6,IF(Input!$I36=90,(R14+K39)/4,IF(Input!$I36=120,(R14+K39)/3,IF(Input!$I36=150,(R14+K39)*0.416667,(R14+K39)/2))))))</f>
        <v>6.354166666666667</v>
      </c>
      <c r="E39" s="60">
        <f>+IF(Input!$I36=0,0,IF(Input!$I36=30,((S14+L39)/12),IF(Input!$I36=60,(S14+L39)/6,IF(Input!$I36=90,(S14+L39)/4,IF(Input!$I36=120,(S14+L39)/3,IF(Input!$I36=150,(S14+L39)*0.416667,(S14+L39)/2))))))</f>
        <v>9.7430555555555554</v>
      </c>
      <c r="F39" s="60">
        <f>+IF(Input!$I36=0,0,IF(Input!$I36=30,((T14+M39)/12),IF(Input!$I36=60,(T14+M39)/6,IF(Input!$I36=90,(T14+M39)/4,IF(Input!$I36=120,(T14+M39)/3,IF(Input!$I36=150,(T14+M39)*0.416667,(T14+M39)/2))))))</f>
        <v>10.166666666666666</v>
      </c>
      <c r="G39" s="17"/>
      <c r="I39" s="15"/>
      <c r="J39" s="16" t="str">
        <f>+C39</f>
        <v>MP1</v>
      </c>
      <c r="K39" s="60">
        <f>+R14*Input!$K36</f>
        <v>13.75</v>
      </c>
      <c r="L39" s="60">
        <f>+S14*Input!$K36</f>
        <v>21.083333333333332</v>
      </c>
      <c r="M39" s="60">
        <f>+T14*Input!$K36</f>
        <v>22</v>
      </c>
      <c r="N39" s="17"/>
      <c r="P39" s="15"/>
      <c r="Q39" s="16" t="str">
        <f>+C39</f>
        <v>MP1</v>
      </c>
      <c r="R39" s="60">
        <f>+K39/12</f>
        <v>1.1458333333333333</v>
      </c>
      <c r="S39" s="60">
        <f t="shared" ref="S39:T39" si="33">+L39/12</f>
        <v>1.7569444444444444</v>
      </c>
      <c r="T39" s="60">
        <f t="shared" si="33"/>
        <v>1.8333333333333333</v>
      </c>
      <c r="U39" s="17"/>
    </row>
    <row r="40" spans="2:21" x14ac:dyDescent="0.25">
      <c r="B40" s="15"/>
      <c r="C40" s="16" t="str">
        <f t="shared" ref="C40:C48" si="34">+C15</f>
        <v>MP2</v>
      </c>
      <c r="D40" s="60">
        <f>+IF(Input!$I37=0,0,IF(Input!$I37=30,((R15+K40)/12),IF(Input!$I37=60,(R15+K40)/6,IF(Input!$I37=90,(R15+K40)/4,IF(Input!$I37=120,(R15+K40)/3,IF(Input!$I37=150,(R15+K40)*0.416667,(R15+K40)/2))))))</f>
        <v>12.708333333333334</v>
      </c>
      <c r="E40" s="60">
        <f>+IF(Input!$I37=0,0,IF(Input!$I37=30,((S15+L40)/12),IF(Input!$I37=60,(S15+L40)/6,IF(Input!$I37=90,(S15+L40)/4,IF(Input!$I37=120,(S15+L40)/3,IF(Input!$I37=150,(S15+L40)*0.416667,(S15+L40)/2))))))</f>
        <v>21.180555555555554</v>
      </c>
      <c r="F40" s="60">
        <f>+IF(Input!$I37=0,0,IF(Input!$I37=30,((T15+M40)/12),IF(Input!$I37=60,(T15+M40)/6,IF(Input!$I37=90,(T15+M40)/4,IF(Input!$I37=120,(T15+M40)/3,IF(Input!$I37=150,(T15+M40)*0.416667,(T15+M40)/2))))))</f>
        <v>20.333333333333332</v>
      </c>
      <c r="G40" s="17"/>
      <c r="I40" s="15"/>
      <c r="J40" s="16" t="str">
        <f t="shared" ref="J40:J48" si="35">+C40</f>
        <v>MP2</v>
      </c>
      <c r="K40" s="60">
        <f>+R15*Input!$K37</f>
        <v>13.75</v>
      </c>
      <c r="L40" s="60">
        <f>+S15*Input!$K37</f>
        <v>22.916666666666664</v>
      </c>
      <c r="M40" s="60">
        <f>+T15*Input!$K37</f>
        <v>22</v>
      </c>
      <c r="N40" s="17"/>
      <c r="P40" s="15"/>
      <c r="Q40" s="16" t="str">
        <f t="shared" ref="Q40:Q48" si="36">+C40</f>
        <v>MP2</v>
      </c>
      <c r="R40" s="60">
        <f t="shared" ref="R40:R48" si="37">+K40/12</f>
        <v>1.1458333333333333</v>
      </c>
      <c r="S40" s="60">
        <f t="shared" ref="S40:S48" si="38">+L40/12</f>
        <v>1.9097222222222221</v>
      </c>
      <c r="T40" s="60">
        <f t="shared" ref="T40:T48" si="39">+M40/12</f>
        <v>1.8333333333333333</v>
      </c>
      <c r="U40" s="17"/>
    </row>
    <row r="41" spans="2:21" x14ac:dyDescent="0.25">
      <c r="B41" s="15"/>
      <c r="C41" s="16" t="str">
        <f t="shared" si="34"/>
        <v>MP3</v>
      </c>
      <c r="D41" s="60">
        <f>+IF(Input!$I38=0,0,IF(Input!$I38=30,((R16+K41)/12),IF(Input!$I38=60,(R16+K41)/6,IF(Input!$I38=90,(R16+K41)/4,IF(Input!$I38=120,(R16+K41)/3,IF(Input!$I38=150,(R16+K41)*0.416667,(R16+K41)/2))))))</f>
        <v>19.0625</v>
      </c>
      <c r="E41" s="60">
        <f>+IF(Input!$I38=0,0,IF(Input!$I38=30,((S16+L41)/12),IF(Input!$I38=60,(S16+L41)/6,IF(Input!$I38=90,(S16+L41)/4,IF(Input!$I38=120,(S16+L41)/3,IF(Input!$I38=150,(S16+L41)*0.416667,(S16+L41)/2))))))</f>
        <v>34.3125</v>
      </c>
      <c r="F41" s="60">
        <f>+IF(Input!$I38=0,0,IF(Input!$I38=30,((T16+M41)/12),IF(Input!$I38=60,(T16+M41)/6,IF(Input!$I38=90,(T16+M41)/4,IF(Input!$I38=120,(T16+M41)/3,IF(Input!$I38=150,(T16+M41)*0.416667,(T16+M41)/2))))))</f>
        <v>30.5</v>
      </c>
      <c r="G41" s="17"/>
      <c r="I41" s="15"/>
      <c r="J41" s="16" t="str">
        <f t="shared" si="35"/>
        <v>MP3</v>
      </c>
      <c r="K41" s="60">
        <f>+R16*Input!$K38</f>
        <v>13.75</v>
      </c>
      <c r="L41" s="60">
        <f>+S16*Input!$K38</f>
        <v>24.75</v>
      </c>
      <c r="M41" s="60">
        <f>+T16*Input!$K38</f>
        <v>22</v>
      </c>
      <c r="N41" s="17"/>
      <c r="P41" s="15"/>
      <c r="Q41" s="16" t="str">
        <f t="shared" si="36"/>
        <v>MP3</v>
      </c>
      <c r="R41" s="60">
        <f t="shared" si="37"/>
        <v>1.1458333333333333</v>
      </c>
      <c r="S41" s="60">
        <f t="shared" si="38"/>
        <v>2.0625</v>
      </c>
      <c r="T41" s="60">
        <f t="shared" si="39"/>
        <v>1.8333333333333333</v>
      </c>
      <c r="U41" s="17"/>
    </row>
    <row r="42" spans="2:21" x14ac:dyDescent="0.25">
      <c r="B42" s="15"/>
      <c r="C42" s="16" t="str">
        <f t="shared" si="34"/>
        <v>MP4</v>
      </c>
      <c r="D42" s="60">
        <f>+IF(Input!$I39=0,0,IF(Input!$I39=30,((R17+K42)/12),IF(Input!$I39=60,(R17+K42)/6,IF(Input!$I39=90,(R17+K42)/4,IF(Input!$I39=120,(R17+K42)/3,IF(Input!$I39=150,(R17+K42)*0.416667,(R17+K42)/2))))))</f>
        <v>17.791666666666664</v>
      </c>
      <c r="E42" s="60">
        <f>+IF(Input!$I39=0,0,IF(Input!$I39=30,((S17+L42)/12),IF(Input!$I39=60,(S17+L42)/6,IF(Input!$I39=90,(S17+L42)/4,IF(Input!$I39=120,(S17+L42)/3,IF(Input!$I39=150,(S17+L42)*0.416667,(S17+L42)/2))))))</f>
        <v>35.583333333333336</v>
      </c>
      <c r="F42" s="60">
        <f>+IF(Input!$I39=0,0,IF(Input!$I39=30,((T17+M42)/12),IF(Input!$I39=60,(T17+M42)/6,IF(Input!$I39=90,(T17+M42)/4,IF(Input!$I39=120,(T17+M42)/3,IF(Input!$I39=150,(T17+M42)*0.416667,(T17+M42)/2))))))</f>
        <v>30.5</v>
      </c>
      <c r="G42" s="17"/>
      <c r="I42" s="15"/>
      <c r="J42" s="16" t="str">
        <f t="shared" si="35"/>
        <v>MP4</v>
      </c>
      <c r="K42" s="60">
        <f>+R17*Input!$K39</f>
        <v>12.833333333333332</v>
      </c>
      <c r="L42" s="60">
        <f>+S17*Input!$K39</f>
        <v>25.666666666666668</v>
      </c>
      <c r="M42" s="60">
        <f>+T17*Input!$K39</f>
        <v>22</v>
      </c>
      <c r="N42" s="17"/>
      <c r="P42" s="15"/>
      <c r="Q42" s="16" t="str">
        <f t="shared" si="36"/>
        <v>MP4</v>
      </c>
      <c r="R42" s="60">
        <f t="shared" si="37"/>
        <v>1.0694444444444444</v>
      </c>
      <c r="S42" s="60">
        <f t="shared" si="38"/>
        <v>2.1388888888888888</v>
      </c>
      <c r="T42" s="60">
        <f t="shared" si="39"/>
        <v>1.8333333333333333</v>
      </c>
      <c r="U42" s="17"/>
    </row>
    <row r="43" spans="2:21" x14ac:dyDescent="0.25">
      <c r="B43" s="15"/>
      <c r="C43" s="16" t="str">
        <f t="shared" si="34"/>
        <v>MP5</v>
      </c>
      <c r="D43" s="60">
        <f>+IF(Input!$I40=0,0,IF(Input!$I40=30,((R18+K43)/12),IF(Input!$I40=60,(R18+K43)/6,IF(Input!$I40=90,(R18+K43)/4,IF(Input!$I40=120,(R18+K43)/3,IF(Input!$I40=150,(R18+K43)*0.416667,(R18+K43)/2))))))</f>
        <v>0</v>
      </c>
      <c r="E43" s="60">
        <f>+IF(Input!$I40=0,0,IF(Input!$I40=30,((S18+L43)/12),IF(Input!$I40=60,(S18+L43)/6,IF(Input!$I40=90,(S18+L43)/4,IF(Input!$I40=120,(S18+L43)/3,IF(Input!$I40=150,(S18+L43)*0.416667,(S18+L43)/2))))))</f>
        <v>0</v>
      </c>
      <c r="F43" s="60">
        <f>+IF(Input!$I40=0,0,IF(Input!$I40=30,((T18+M43)/12),IF(Input!$I40=60,(T18+M43)/6,IF(Input!$I40=90,(T18+M43)/4,IF(Input!$I40=120,(T18+M43)/3,IF(Input!$I40=150,(T18+M43)*0.416667,(T18+M43)/2))))))</f>
        <v>0</v>
      </c>
      <c r="G43" s="17"/>
      <c r="I43" s="15"/>
      <c r="J43" s="16" t="str">
        <f t="shared" si="35"/>
        <v>MP5</v>
      </c>
      <c r="K43" s="60">
        <f>+R18*Input!$K40</f>
        <v>13.75</v>
      </c>
      <c r="L43" s="60">
        <f>+S18*Input!$K40</f>
        <v>19.25</v>
      </c>
      <c r="M43" s="60">
        <f>+T18*Input!$K40</f>
        <v>22</v>
      </c>
      <c r="N43" s="17"/>
      <c r="P43" s="15"/>
      <c r="Q43" s="16" t="str">
        <f t="shared" si="36"/>
        <v>MP5</v>
      </c>
      <c r="R43" s="60">
        <f t="shared" si="37"/>
        <v>1.1458333333333333</v>
      </c>
      <c r="S43" s="60">
        <f t="shared" si="38"/>
        <v>1.6041666666666667</v>
      </c>
      <c r="T43" s="60">
        <f t="shared" si="39"/>
        <v>1.8333333333333333</v>
      </c>
      <c r="U43" s="17"/>
    </row>
    <row r="44" spans="2:21" x14ac:dyDescent="0.25">
      <c r="B44" s="15"/>
      <c r="C44" s="16" t="str">
        <f t="shared" si="34"/>
        <v>S1</v>
      </c>
      <c r="D44" s="60">
        <f>+IF(Input!$I41=0,0,IF(Input!$I41=30,((R19+K44)/12),IF(Input!$I41=60,(R19+K44)/6,IF(Input!$I41=90,(R19+K44)/4,IF(Input!$I41=120,(R19+K44)/3,IF(Input!$I41=150,(R19+K44)*0.416667,(R19+K44)/2))))))</f>
        <v>0</v>
      </c>
      <c r="E44" s="60">
        <f>+IF(Input!$I41=0,0,IF(Input!$I41=30,((S19+L44)/12),IF(Input!$I41=60,(S19+L44)/6,IF(Input!$I41=90,(S19+L44)/4,IF(Input!$I41=120,(S19+L44)/3,IF(Input!$I41=150,(S19+L44)*0.416667,(S19+L44)/2))))))</f>
        <v>0</v>
      </c>
      <c r="F44" s="60">
        <f>+IF(Input!$I41=0,0,IF(Input!$I41=30,((T19+M44)/12),IF(Input!$I41=60,(T19+M44)/6,IF(Input!$I41=90,(T19+M44)/4,IF(Input!$I41=120,(T19+M44)/3,IF(Input!$I41=150,(T19+M44)*0.416667,(T19+M44)/2))))))</f>
        <v>0</v>
      </c>
      <c r="G44" s="17"/>
      <c r="I44" s="15"/>
      <c r="J44" s="16" t="str">
        <f t="shared" si="35"/>
        <v>S1</v>
      </c>
      <c r="K44" s="60">
        <f>+R19*Input!$K43</f>
        <v>11</v>
      </c>
      <c r="L44" s="60">
        <f>+S19*Input!$K43</f>
        <v>11</v>
      </c>
      <c r="M44" s="60">
        <f>+T19*Input!$K43</f>
        <v>11</v>
      </c>
      <c r="N44" s="17"/>
      <c r="P44" s="15"/>
      <c r="Q44" s="16" t="str">
        <f t="shared" si="36"/>
        <v>S1</v>
      </c>
      <c r="R44" s="60">
        <f t="shared" si="37"/>
        <v>0.91666666666666663</v>
      </c>
      <c r="S44" s="60">
        <f t="shared" si="38"/>
        <v>0.91666666666666663</v>
      </c>
      <c r="T44" s="60">
        <f t="shared" si="39"/>
        <v>0.91666666666666663</v>
      </c>
      <c r="U44" s="17"/>
    </row>
    <row r="45" spans="2:21" x14ac:dyDescent="0.25">
      <c r="B45" s="15"/>
      <c r="C45" s="16" t="str">
        <f t="shared" si="34"/>
        <v>S2</v>
      </c>
      <c r="D45" s="60">
        <f>+IF(Input!$I42=0,0,IF(Input!$I42=30,((R20+K45)/12),IF(Input!$I42=60,(R20+K45)/6,IF(Input!$I42=90,(R20+K45)/4,IF(Input!$I42=120,(R20+K45)/3,IF(Input!$I42=150,(R20+K45)*0.416667,(R20+K45)/2))))))</f>
        <v>0</v>
      </c>
      <c r="E45" s="60">
        <f>+IF(Input!$I42=0,0,IF(Input!$I42=30,((S20+L45)/12),IF(Input!$I42=60,(S20+L45)/6,IF(Input!$I42=90,(S20+L45)/4,IF(Input!$I42=120,(S20+L45)/3,IF(Input!$I42=150,(S20+L45)*0.416667,(S20+L45)/2))))))</f>
        <v>0</v>
      </c>
      <c r="F45" s="60">
        <f>+IF(Input!$I42=0,0,IF(Input!$I42=30,((T20+M45)/12),IF(Input!$I42=60,(T20+M45)/6,IF(Input!$I42=90,(T20+M45)/4,IF(Input!$I42=120,(T20+M45)/3,IF(Input!$I42=150,(T20+M45)*0.416667,(T20+M45)/2))))))</f>
        <v>0</v>
      </c>
      <c r="G45" s="17"/>
      <c r="I45" s="15"/>
      <c r="J45" s="16" t="str">
        <f t="shared" si="35"/>
        <v>S2</v>
      </c>
      <c r="K45" s="60">
        <f>+R20*Input!$K44</f>
        <v>11</v>
      </c>
      <c r="L45" s="60">
        <f>+S20*Input!$K44</f>
        <v>11</v>
      </c>
      <c r="M45" s="60">
        <f>+T20*Input!$K44</f>
        <v>11</v>
      </c>
      <c r="N45" s="17"/>
      <c r="P45" s="15"/>
      <c r="Q45" s="16" t="str">
        <f t="shared" si="36"/>
        <v>S2</v>
      </c>
      <c r="R45" s="60">
        <f t="shared" si="37"/>
        <v>0.91666666666666663</v>
      </c>
      <c r="S45" s="60">
        <f t="shared" si="38"/>
        <v>0.91666666666666663</v>
      </c>
      <c r="T45" s="60">
        <f t="shared" si="39"/>
        <v>0.91666666666666663</v>
      </c>
      <c r="U45" s="17"/>
    </row>
    <row r="46" spans="2:21" x14ac:dyDescent="0.25">
      <c r="B46" s="15"/>
      <c r="C46" s="16" t="str">
        <f t="shared" si="34"/>
        <v>S3</v>
      </c>
      <c r="D46" s="60">
        <f>+IF(Input!$I43=0,0,IF(Input!$I43=30,((R21+K46)/12),IF(Input!$I43=60,(R21+K46)/6,IF(Input!$I43=90,(R21+K46)/4,IF(Input!$I43=120,(R21+K46)/3,IF(Input!$I43=150,(R21+K46)*0.416667,(R21+K46)/2))))))</f>
        <v>5.083333333333333</v>
      </c>
      <c r="E46" s="60">
        <f>+IF(Input!$I43=0,0,IF(Input!$I43=30,((S21+L46)/12),IF(Input!$I43=60,(S21+L46)/6,IF(Input!$I43=90,(S21+L46)/4,IF(Input!$I43=120,(S21+L46)/3,IF(Input!$I43=150,(S21+L46)*0.416667,(S21+L46)/2))))))</f>
        <v>5.083333333333333</v>
      </c>
      <c r="F46" s="60">
        <f>+IF(Input!$I43=0,0,IF(Input!$I43=30,((T21+M46)/12),IF(Input!$I43=60,(T21+M46)/6,IF(Input!$I43=90,(T21+M46)/4,IF(Input!$I43=120,(T21+M46)/3,IF(Input!$I43=150,(T21+M46)*0.416667,(T21+M46)/2))))))</f>
        <v>5.083333333333333</v>
      </c>
      <c r="G46" s="17"/>
      <c r="I46" s="15"/>
      <c r="J46" s="16" t="str">
        <f t="shared" si="35"/>
        <v>S3</v>
      </c>
      <c r="K46" s="60">
        <f>+R21*Input!$K45</f>
        <v>11</v>
      </c>
      <c r="L46" s="60">
        <f>+S21*Input!$K45</f>
        <v>11</v>
      </c>
      <c r="M46" s="60">
        <f>+T21*Input!$K45</f>
        <v>11</v>
      </c>
      <c r="N46" s="17"/>
      <c r="P46" s="15"/>
      <c r="Q46" s="16" t="str">
        <f t="shared" si="36"/>
        <v>S3</v>
      </c>
      <c r="R46" s="60">
        <f t="shared" si="37"/>
        <v>0.91666666666666663</v>
      </c>
      <c r="S46" s="60">
        <f t="shared" si="38"/>
        <v>0.91666666666666663</v>
      </c>
      <c r="T46" s="60">
        <f t="shared" si="39"/>
        <v>0.91666666666666663</v>
      </c>
      <c r="U46" s="17"/>
    </row>
    <row r="47" spans="2:21" x14ac:dyDescent="0.25">
      <c r="B47" s="15"/>
      <c r="C47" s="16" t="str">
        <f t="shared" si="34"/>
        <v>S4</v>
      </c>
      <c r="D47" s="60">
        <f>+IF(Input!$I44=0,0,IF(Input!$I44=30,((R22+K47)/12),IF(Input!$I44=60,(R22+K47)/6,IF(Input!$I44=90,(R22+K47)/4,IF(Input!$I44=120,(R22+K47)/3,IF(Input!$I44=150,(R22+K47)*0.416667,(R22+K47)/2))))))</f>
        <v>10.166666666666666</v>
      </c>
      <c r="E47" s="60">
        <f>+IF(Input!$I44=0,0,IF(Input!$I44=30,((S22+L47)/12),IF(Input!$I44=60,(S22+L47)/6,IF(Input!$I44=90,(S22+L47)/4,IF(Input!$I44=120,(S22+L47)/3,IF(Input!$I44=150,(S22+L47)*0.416667,(S22+L47)/2))))))</f>
        <v>10.166666666666666</v>
      </c>
      <c r="F47" s="60">
        <f>+IF(Input!$I44=0,0,IF(Input!$I44=30,((T22+M47)/12),IF(Input!$I44=60,(T22+M47)/6,IF(Input!$I44=90,(T22+M47)/4,IF(Input!$I44=120,(T22+M47)/3,IF(Input!$I44=150,(T22+M47)*0.416667,(T22+M47)/2))))))</f>
        <v>10.166666666666666</v>
      </c>
      <c r="G47" s="17"/>
      <c r="I47" s="15"/>
      <c r="J47" s="16" t="str">
        <f t="shared" si="35"/>
        <v>S4</v>
      </c>
      <c r="K47" s="60">
        <f>+R22*Input!$K46</f>
        <v>11</v>
      </c>
      <c r="L47" s="60">
        <f>+S22*Input!$K46</f>
        <v>11</v>
      </c>
      <c r="M47" s="60">
        <f>+T22*Input!$K46</f>
        <v>11</v>
      </c>
      <c r="N47" s="17"/>
      <c r="P47" s="15"/>
      <c r="Q47" s="16" t="str">
        <f t="shared" si="36"/>
        <v>S4</v>
      </c>
      <c r="R47" s="60">
        <f t="shared" si="37"/>
        <v>0.91666666666666663</v>
      </c>
      <c r="S47" s="60">
        <f t="shared" si="38"/>
        <v>0.91666666666666663</v>
      </c>
      <c r="T47" s="60">
        <f t="shared" si="39"/>
        <v>0.91666666666666663</v>
      </c>
      <c r="U47" s="17"/>
    </row>
    <row r="48" spans="2:21" x14ac:dyDescent="0.25">
      <c r="B48" s="15"/>
      <c r="C48" s="16" t="str">
        <f t="shared" si="34"/>
        <v>S5</v>
      </c>
      <c r="D48" s="60">
        <f>+IF(Input!$I45=0,0,IF(Input!$I45=30,((R23+K48)/12),IF(Input!$I45=60,(R23+K48)/6,IF(Input!$I45=90,(R23+K48)/4,IF(Input!$I45=120,(R23+K48)/3,IF(Input!$I45=150,(R23+K48)*0.416667,(R23+K48)/2))))))</f>
        <v>15.25</v>
      </c>
      <c r="E48" s="60">
        <f>+IF(Input!$I45=0,0,IF(Input!$I45=30,((S23+L48)/12),IF(Input!$I45=60,(S23+L48)/6,IF(Input!$I45=90,(S23+L48)/4,IF(Input!$I45=120,(S23+L48)/3,IF(Input!$I45=150,(S23+L48)*0.416667,(S23+L48)/2))))))</f>
        <v>15.25</v>
      </c>
      <c r="F48" s="60">
        <f>+IF(Input!$I45=0,0,IF(Input!$I45=30,((T23+M48)/12),IF(Input!$I45=60,(T23+M48)/6,IF(Input!$I45=90,(T23+M48)/4,IF(Input!$I45=120,(T23+M48)/3,IF(Input!$I45=150,(T23+M48)*0.416667,(T23+M48)/2))))))</f>
        <v>15.25</v>
      </c>
      <c r="G48" s="17"/>
      <c r="I48" s="15"/>
      <c r="J48" s="16" t="str">
        <f t="shared" si="35"/>
        <v>S5</v>
      </c>
      <c r="K48" s="60">
        <f>+R23*Input!$K47</f>
        <v>11</v>
      </c>
      <c r="L48" s="60">
        <f>+S23*Input!$K47</f>
        <v>11</v>
      </c>
      <c r="M48" s="60">
        <f>+T23*Input!$K47</f>
        <v>11</v>
      </c>
      <c r="N48" s="17"/>
      <c r="P48" s="15"/>
      <c r="Q48" s="16" t="str">
        <f t="shared" si="36"/>
        <v>S5</v>
      </c>
      <c r="R48" s="60">
        <f t="shared" si="37"/>
        <v>0.91666666666666663</v>
      </c>
      <c r="S48" s="60">
        <f t="shared" si="38"/>
        <v>0.91666666666666663</v>
      </c>
      <c r="T48" s="60">
        <f t="shared" si="39"/>
        <v>0.91666666666666663</v>
      </c>
      <c r="U48" s="17"/>
    </row>
    <row r="49" spans="2:21" x14ac:dyDescent="0.25">
      <c r="B49" s="15"/>
      <c r="C49" s="58" t="s">
        <v>123</v>
      </c>
      <c r="D49" s="61">
        <f>SUM(D39:D48)</f>
        <v>86.416666666666671</v>
      </c>
      <c r="E49" s="99">
        <f t="shared" ref="E49:F49" si="40">SUM(E39:E48)</f>
        <v>131.31944444444446</v>
      </c>
      <c r="F49" s="99">
        <f t="shared" si="40"/>
        <v>122</v>
      </c>
      <c r="G49" s="17"/>
      <c r="I49" s="15"/>
      <c r="J49" s="58" t="s">
        <v>124</v>
      </c>
      <c r="K49" s="61">
        <f>SUM(K39:K48)</f>
        <v>122.83333333333333</v>
      </c>
      <c r="L49" s="61">
        <f t="shared" ref="L49:M49" si="41">SUM(L39:L48)</f>
        <v>168.66666666666669</v>
      </c>
      <c r="M49" s="61">
        <f t="shared" si="41"/>
        <v>165</v>
      </c>
      <c r="N49" s="17"/>
      <c r="P49" s="15"/>
      <c r="Q49" s="58" t="s">
        <v>120</v>
      </c>
      <c r="R49" s="61">
        <f>SUM(R39:R47)</f>
        <v>9.3194444444444446</v>
      </c>
      <c r="S49" s="61">
        <f t="shared" ref="S49" si="42">SUM(S39:S47)</f>
        <v>13.138888888888886</v>
      </c>
      <c r="T49" s="61">
        <f t="shared" ref="T49" si="43">SUM(T39:T47)</f>
        <v>12.83333333333333</v>
      </c>
      <c r="U49" s="17"/>
    </row>
    <row r="50" spans="2:21" ht="15.75" thickBot="1" x14ac:dyDescent="0.3">
      <c r="B50" s="31"/>
      <c r="C50" s="18"/>
      <c r="D50" s="18"/>
      <c r="E50" s="18"/>
      <c r="F50" s="18"/>
      <c r="G50" s="19"/>
      <c r="I50" s="31"/>
      <c r="J50" s="18"/>
      <c r="K50" s="18"/>
      <c r="L50" s="18"/>
      <c r="M50" s="18"/>
      <c r="N50" s="19"/>
      <c r="P50" s="31"/>
      <c r="Q50" s="18"/>
      <c r="R50" s="18"/>
      <c r="S50" s="18"/>
      <c r="T50" s="18"/>
      <c r="U50" s="19"/>
    </row>
    <row r="51" spans="2:21" ht="15.75" thickBot="1" x14ac:dyDescent="0.3">
      <c r="E51" s="93">
        <f>+D34-E34</f>
        <v>-335.5</v>
      </c>
      <c r="F51" s="93">
        <f>+E9+L34</f>
        <v>4880</v>
      </c>
      <c r="G51" s="93">
        <f>+F51+E51</f>
        <v>4544.5</v>
      </c>
    </row>
    <row r="52" spans="2:21" x14ac:dyDescent="0.25">
      <c r="B52" s="56"/>
      <c r="C52" s="32"/>
      <c r="D52" s="32"/>
      <c r="E52" s="32"/>
      <c r="F52" s="32"/>
      <c r="G52" s="55"/>
      <c r="I52" s="56"/>
      <c r="J52" s="32"/>
      <c r="K52" s="32"/>
      <c r="L52" s="32"/>
      <c r="M52" s="32"/>
      <c r="N52" s="55"/>
    </row>
    <row r="53" spans="2:21" x14ac:dyDescent="0.25">
      <c r="B53" s="15"/>
      <c r="C53" s="68" t="s">
        <v>125</v>
      </c>
      <c r="D53" s="59" t="str">
        <f>+D3</f>
        <v>anno 1</v>
      </c>
      <c r="E53" s="59" t="str">
        <f t="shared" ref="E53:F53" si="44">+E3</f>
        <v>anno 2</v>
      </c>
      <c r="F53" s="59" t="str">
        <f t="shared" si="44"/>
        <v>anno 3</v>
      </c>
      <c r="G53" s="17"/>
      <c r="I53" s="15"/>
      <c r="J53" s="68" t="s">
        <v>126</v>
      </c>
      <c r="K53" s="59" t="str">
        <f>+D3</f>
        <v>anno 1</v>
      </c>
      <c r="L53" s="59" t="str">
        <f t="shared" ref="L53:M53" si="45">+E3</f>
        <v>anno 2</v>
      </c>
      <c r="M53" s="59" t="str">
        <f t="shared" si="45"/>
        <v>anno 3</v>
      </c>
      <c r="N53" s="17"/>
    </row>
    <row r="54" spans="2:21" x14ac:dyDescent="0.25">
      <c r="B54" s="15"/>
      <c r="C54" s="16" t="str">
        <f>+C4</f>
        <v>A</v>
      </c>
      <c r="D54" s="60">
        <f>+D4+K29-D29</f>
        <v>335.5</v>
      </c>
      <c r="E54" s="60">
        <f>+E4+L29-E29+D29</f>
        <v>701.5</v>
      </c>
      <c r="F54" s="60">
        <f>+F4+M29-F29+E29</f>
        <v>732</v>
      </c>
      <c r="G54" s="17"/>
      <c r="I54" s="15"/>
      <c r="J54" s="16" t="str">
        <f>+J39</f>
        <v>MP1</v>
      </c>
      <c r="K54" s="60">
        <f>+R14+K39-D39</f>
        <v>69.895833333333329</v>
      </c>
      <c r="L54" s="60">
        <f>+S14+L39-E39+D39</f>
        <v>113.52777777777777</v>
      </c>
      <c r="M54" s="60">
        <f>+T14+M39-F39+E39</f>
        <v>121.57638888888889</v>
      </c>
      <c r="N54" s="17"/>
    </row>
    <row r="55" spans="2:21" x14ac:dyDescent="0.25">
      <c r="B55" s="15"/>
      <c r="C55" s="16" t="str">
        <f t="shared" ref="C55:C58" si="46">+C5</f>
        <v>B</v>
      </c>
      <c r="D55" s="60">
        <f t="shared" ref="D55:D58" si="47">+D5+K30-D30</f>
        <v>203.33333333333334</v>
      </c>
      <c r="E55" s="60">
        <f t="shared" ref="E55:F58" si="48">+E5+L30-E30+D30</f>
        <v>447.33333333333337</v>
      </c>
      <c r="F55" s="60">
        <f t="shared" si="48"/>
        <v>488</v>
      </c>
      <c r="G55" s="17"/>
      <c r="I55" s="15"/>
      <c r="J55" s="16" t="str">
        <f t="shared" ref="J55:J63" si="49">+J40</f>
        <v>MP2</v>
      </c>
      <c r="K55" s="60">
        <f t="shared" ref="K55:K63" si="50">+R15+K40-D40</f>
        <v>63.541666666666664</v>
      </c>
      <c r="L55" s="60">
        <f t="shared" ref="L55:L63" si="51">+S15+L40-E40+D40</f>
        <v>118.61111111111109</v>
      </c>
      <c r="M55" s="60">
        <f t="shared" ref="M55:M63" si="52">+T15+M40-F40+E40</f>
        <v>122.84722222222223</v>
      </c>
      <c r="N55" s="17"/>
    </row>
    <row r="56" spans="2:21" x14ac:dyDescent="0.25">
      <c r="B56" s="15"/>
      <c r="C56" s="16" t="str">
        <f t="shared" si="46"/>
        <v>C</v>
      </c>
      <c r="D56" s="60">
        <f t="shared" si="47"/>
        <v>406.66666666666669</v>
      </c>
      <c r="E56" s="60">
        <f t="shared" si="48"/>
        <v>894.66666666666674</v>
      </c>
      <c r="F56" s="60">
        <f t="shared" si="48"/>
        <v>976</v>
      </c>
      <c r="G56" s="17"/>
      <c r="I56" s="15"/>
      <c r="J56" s="16" t="str">
        <f t="shared" si="49"/>
        <v>MP3</v>
      </c>
      <c r="K56" s="60">
        <f t="shared" si="50"/>
        <v>57.1875</v>
      </c>
      <c r="L56" s="60">
        <f t="shared" si="51"/>
        <v>122</v>
      </c>
      <c r="M56" s="60">
        <f t="shared" si="52"/>
        <v>125.8125</v>
      </c>
      <c r="N56" s="17"/>
    </row>
    <row r="57" spans="2:21" x14ac:dyDescent="0.25">
      <c r="B57" s="15"/>
      <c r="C57" s="16" t="str">
        <f t="shared" si="46"/>
        <v>D</v>
      </c>
      <c r="D57" s="60">
        <f t="shared" si="47"/>
        <v>610</v>
      </c>
      <c r="E57" s="60">
        <f t="shared" si="48"/>
        <v>1220</v>
      </c>
      <c r="F57" s="60">
        <f t="shared" si="48"/>
        <v>1220</v>
      </c>
      <c r="G57" s="17"/>
      <c r="I57" s="15"/>
      <c r="J57" s="16" t="str">
        <f t="shared" si="49"/>
        <v>MP4</v>
      </c>
      <c r="K57" s="60">
        <f t="shared" si="50"/>
        <v>53.374999999999993</v>
      </c>
      <c r="L57" s="60">
        <f t="shared" si="51"/>
        <v>124.54166666666666</v>
      </c>
      <c r="M57" s="60">
        <f t="shared" si="52"/>
        <v>127.08333333333334</v>
      </c>
      <c r="N57" s="17"/>
    </row>
    <row r="58" spans="2:21" x14ac:dyDescent="0.25">
      <c r="B58" s="15"/>
      <c r="C58" s="16" t="str">
        <f t="shared" si="46"/>
        <v>E</v>
      </c>
      <c r="D58" s="60">
        <f t="shared" si="47"/>
        <v>549</v>
      </c>
      <c r="E58" s="60">
        <f t="shared" si="48"/>
        <v>1281</v>
      </c>
      <c r="F58" s="60">
        <f t="shared" si="48"/>
        <v>1464</v>
      </c>
      <c r="G58" s="17"/>
      <c r="I58" s="15"/>
      <c r="J58" s="16" t="str">
        <f t="shared" si="49"/>
        <v>MP5</v>
      </c>
      <c r="K58" s="60">
        <f t="shared" si="50"/>
        <v>76.25</v>
      </c>
      <c r="L58" s="60">
        <f t="shared" si="51"/>
        <v>106.75</v>
      </c>
      <c r="M58" s="60">
        <f t="shared" si="52"/>
        <v>122</v>
      </c>
      <c r="N58" s="17"/>
    </row>
    <row r="59" spans="2:21" x14ac:dyDescent="0.25">
      <c r="B59" s="15"/>
      <c r="C59" s="16"/>
      <c r="D59" s="60"/>
      <c r="E59" s="60"/>
      <c r="F59" s="60"/>
      <c r="G59" s="17"/>
      <c r="I59" s="15"/>
      <c r="J59" s="16" t="str">
        <f t="shared" si="49"/>
        <v>S1</v>
      </c>
      <c r="K59" s="60">
        <f t="shared" si="50"/>
        <v>61</v>
      </c>
      <c r="L59" s="60">
        <f t="shared" si="51"/>
        <v>61</v>
      </c>
      <c r="M59" s="60">
        <f t="shared" si="52"/>
        <v>61</v>
      </c>
      <c r="N59" s="17"/>
    </row>
    <row r="60" spans="2:21" x14ac:dyDescent="0.25">
      <c r="B60" s="15"/>
      <c r="C60" s="16"/>
      <c r="D60" s="60"/>
      <c r="E60" s="60"/>
      <c r="F60" s="60"/>
      <c r="G60" s="17"/>
      <c r="I60" s="15"/>
      <c r="J60" s="16" t="str">
        <f t="shared" si="49"/>
        <v>S2</v>
      </c>
      <c r="K60" s="60">
        <f t="shared" si="50"/>
        <v>61</v>
      </c>
      <c r="L60" s="60">
        <f t="shared" si="51"/>
        <v>61</v>
      </c>
      <c r="M60" s="60">
        <f t="shared" si="52"/>
        <v>61</v>
      </c>
      <c r="N60" s="17"/>
    </row>
    <row r="61" spans="2:21" x14ac:dyDescent="0.25">
      <c r="B61" s="15"/>
      <c r="C61" s="16"/>
      <c r="D61" s="60"/>
      <c r="E61" s="60"/>
      <c r="F61" s="60"/>
      <c r="G61" s="17"/>
      <c r="I61" s="15"/>
      <c r="J61" s="16" t="str">
        <f t="shared" si="49"/>
        <v>S3</v>
      </c>
      <c r="K61" s="60">
        <f t="shared" si="50"/>
        <v>55.916666666666664</v>
      </c>
      <c r="L61" s="60">
        <f t="shared" si="51"/>
        <v>61</v>
      </c>
      <c r="M61" s="60">
        <f t="shared" si="52"/>
        <v>61</v>
      </c>
      <c r="N61" s="17"/>
    </row>
    <row r="62" spans="2:21" x14ac:dyDescent="0.25">
      <c r="B62" s="15"/>
      <c r="C62" s="16"/>
      <c r="D62" s="60"/>
      <c r="E62" s="60"/>
      <c r="F62" s="60"/>
      <c r="G62" s="17"/>
      <c r="I62" s="15"/>
      <c r="J62" s="16" t="str">
        <f t="shared" si="49"/>
        <v>S4</v>
      </c>
      <c r="K62" s="60">
        <f t="shared" si="50"/>
        <v>50.833333333333336</v>
      </c>
      <c r="L62" s="60">
        <f t="shared" si="51"/>
        <v>61</v>
      </c>
      <c r="M62" s="60">
        <f t="shared" si="52"/>
        <v>61</v>
      </c>
      <c r="N62" s="17"/>
    </row>
    <row r="63" spans="2:21" x14ac:dyDescent="0.25">
      <c r="B63" s="15"/>
      <c r="C63" s="58" t="s">
        <v>127</v>
      </c>
      <c r="D63" s="61">
        <f>SUM(D54:D62)</f>
        <v>2104.5</v>
      </c>
      <c r="E63" s="61">
        <f t="shared" ref="E63:F63" si="53">SUM(E54:E62)</f>
        <v>4544.5</v>
      </c>
      <c r="F63" s="61">
        <f t="shared" si="53"/>
        <v>4880</v>
      </c>
      <c r="G63" s="17"/>
      <c r="I63" s="15"/>
      <c r="J63" s="16" t="str">
        <f t="shared" si="49"/>
        <v>S5</v>
      </c>
      <c r="K63" s="60">
        <f t="shared" si="50"/>
        <v>45.75</v>
      </c>
      <c r="L63" s="60">
        <f t="shared" si="51"/>
        <v>61</v>
      </c>
      <c r="M63" s="60">
        <f t="shared" si="52"/>
        <v>61</v>
      </c>
      <c r="N63" s="17"/>
    </row>
    <row r="64" spans="2:21" x14ac:dyDescent="0.25">
      <c r="B64" s="15"/>
      <c r="C64" s="58"/>
      <c r="D64" s="61"/>
      <c r="E64" s="61"/>
      <c r="F64" s="61"/>
      <c r="G64" s="17"/>
      <c r="I64" s="15"/>
      <c r="J64" s="58" t="s">
        <v>147</v>
      </c>
      <c r="K64" s="61">
        <f>SUM(K54:K63)</f>
        <v>594.75</v>
      </c>
      <c r="L64" s="61">
        <f t="shared" ref="L64:M64" si="54">SUM(L54:L63)</f>
        <v>890.43055555555554</v>
      </c>
      <c r="M64" s="61">
        <f t="shared" si="54"/>
        <v>924.31944444444446</v>
      </c>
      <c r="N64" s="17"/>
    </row>
    <row r="65" spans="2:21" ht="15.75" thickBot="1" x14ac:dyDescent="0.3">
      <c r="B65" s="31"/>
      <c r="C65" s="18"/>
      <c r="D65" s="18"/>
      <c r="E65" s="18"/>
      <c r="F65" s="18"/>
      <c r="G65" s="19"/>
      <c r="I65" s="31"/>
      <c r="J65" s="18"/>
      <c r="K65" s="18"/>
      <c r="L65" s="18"/>
      <c r="M65" s="18"/>
      <c r="N65" s="19"/>
    </row>
    <row r="66" spans="2:21" ht="15.75" thickBot="1" x14ac:dyDescent="0.3"/>
    <row r="67" spans="2:21" x14ac:dyDescent="0.25">
      <c r="B67" s="56"/>
      <c r="C67" s="32"/>
      <c r="D67" s="32"/>
      <c r="E67" s="32"/>
      <c r="F67" s="32"/>
      <c r="G67" s="55"/>
      <c r="I67" s="56"/>
      <c r="J67" s="32"/>
      <c r="K67" s="32"/>
      <c r="L67" s="32"/>
      <c r="M67" s="32"/>
      <c r="N67" s="55"/>
    </row>
    <row r="68" spans="2:21" x14ac:dyDescent="0.25">
      <c r="B68" s="15"/>
      <c r="C68" s="58" t="s">
        <v>157</v>
      </c>
      <c r="D68" s="16"/>
      <c r="E68" s="16"/>
      <c r="F68" s="16"/>
      <c r="G68" s="17"/>
      <c r="I68" s="15"/>
      <c r="J68" s="58" t="s">
        <v>158</v>
      </c>
      <c r="K68" s="16"/>
      <c r="L68" s="16"/>
      <c r="M68" s="16"/>
      <c r="N68" s="17"/>
    </row>
    <row r="69" spans="2:21" x14ac:dyDescent="0.25">
      <c r="B69" s="15"/>
      <c r="C69" s="16"/>
      <c r="D69" s="59" t="str">
        <f>+D3</f>
        <v>anno 1</v>
      </c>
      <c r="E69" s="59" t="str">
        <f t="shared" ref="E69:F69" si="55">+E3</f>
        <v>anno 2</v>
      </c>
      <c r="F69" s="59" t="str">
        <f t="shared" si="55"/>
        <v>anno 3</v>
      </c>
      <c r="G69" s="17"/>
      <c r="I69" s="15"/>
      <c r="J69" s="16"/>
      <c r="K69" s="59" t="str">
        <f>+D69</f>
        <v>anno 1</v>
      </c>
      <c r="L69" s="59" t="str">
        <f t="shared" ref="L69:M73" si="56">+E69</f>
        <v>anno 2</v>
      </c>
      <c r="M69" s="59" t="str">
        <f t="shared" si="56"/>
        <v>anno 3</v>
      </c>
      <c r="N69" s="17"/>
    </row>
    <row r="70" spans="2:21" x14ac:dyDescent="0.25">
      <c r="B70" s="15"/>
      <c r="C70" s="16" t="str">
        <f>+Input!B93</f>
        <v>Impiegati</v>
      </c>
      <c r="D70" s="60">
        <f>+Input!$D93*Input!E93</f>
        <v>30000</v>
      </c>
      <c r="E70" s="60">
        <f>+Input!$D93*Input!F93</f>
        <v>30000</v>
      </c>
      <c r="F70" s="60">
        <f>+Input!$D93*Input!G93</f>
        <v>30000</v>
      </c>
      <c r="G70" s="17"/>
      <c r="I70" s="15"/>
      <c r="J70" s="16" t="str">
        <f>+C70</f>
        <v>Impiegati</v>
      </c>
      <c r="K70" s="60">
        <f>+D70</f>
        <v>30000</v>
      </c>
      <c r="L70" s="60">
        <f t="shared" si="56"/>
        <v>30000</v>
      </c>
      <c r="M70" s="60">
        <f t="shared" si="56"/>
        <v>30000</v>
      </c>
      <c r="N70" s="17"/>
    </row>
    <row r="71" spans="2:21" x14ac:dyDescent="0.25">
      <c r="B71" s="15"/>
      <c r="C71" s="16" t="str">
        <f>+Input!B94</f>
        <v>Apprendisti</v>
      </c>
      <c r="D71" s="60">
        <f>+Input!$D94*Input!E94</f>
        <v>15000</v>
      </c>
      <c r="E71" s="60">
        <f>+Input!$D94*Input!F94</f>
        <v>15000</v>
      </c>
      <c r="F71" s="60">
        <f>+Input!$D94*Input!G94</f>
        <v>15000</v>
      </c>
      <c r="G71" s="17"/>
      <c r="I71" s="15"/>
      <c r="J71" s="16" t="str">
        <f t="shared" ref="J71:J73" si="57">+C71</f>
        <v>Apprendisti</v>
      </c>
      <c r="K71" s="60">
        <f t="shared" ref="K71:K73" si="58">+D71</f>
        <v>15000</v>
      </c>
      <c r="L71" s="60">
        <f t="shared" si="56"/>
        <v>15000</v>
      </c>
      <c r="M71" s="60">
        <f t="shared" si="56"/>
        <v>15000</v>
      </c>
      <c r="N71" s="17"/>
    </row>
    <row r="72" spans="2:21" x14ac:dyDescent="0.25">
      <c r="B72" s="15"/>
      <c r="C72" s="16" t="str">
        <f>+Input!B95</f>
        <v>Part time</v>
      </c>
      <c r="D72" s="60">
        <f>+Input!$D95*Input!E95</f>
        <v>15000</v>
      </c>
      <c r="E72" s="60">
        <f>+Input!$D95*Input!F95</f>
        <v>15000</v>
      </c>
      <c r="F72" s="60">
        <f>+Input!$D95*Input!G95</f>
        <v>15000</v>
      </c>
      <c r="G72" s="17"/>
      <c r="I72" s="15"/>
      <c r="J72" s="16" t="str">
        <f t="shared" si="57"/>
        <v>Part time</v>
      </c>
      <c r="K72" s="60">
        <f t="shared" si="58"/>
        <v>15000</v>
      </c>
      <c r="L72" s="60">
        <f t="shared" si="56"/>
        <v>15000</v>
      </c>
      <c r="M72" s="60">
        <f t="shared" si="56"/>
        <v>15000</v>
      </c>
      <c r="N72" s="17"/>
    </row>
    <row r="73" spans="2:21" x14ac:dyDescent="0.25">
      <c r="B73" s="15"/>
      <c r="C73" s="16" t="str">
        <f>+Input!B96</f>
        <v>Altre forme di collaborazione</v>
      </c>
      <c r="D73" s="60">
        <f>+Input!$D96*Input!E96</f>
        <v>15000</v>
      </c>
      <c r="E73" s="60">
        <f>+Input!$D96*Input!F96</f>
        <v>15000</v>
      </c>
      <c r="F73" s="60">
        <f>+Input!$D96*Input!G96</f>
        <v>15000</v>
      </c>
      <c r="G73" s="17"/>
      <c r="I73" s="15"/>
      <c r="J73" s="16" t="str">
        <f t="shared" si="57"/>
        <v>Altre forme di collaborazione</v>
      </c>
      <c r="K73" s="60">
        <f t="shared" si="58"/>
        <v>15000</v>
      </c>
      <c r="L73" s="60">
        <f t="shared" si="56"/>
        <v>15000</v>
      </c>
      <c r="M73" s="60">
        <f t="shared" si="56"/>
        <v>15000</v>
      </c>
      <c r="N73" s="17"/>
    </row>
    <row r="74" spans="2:21" x14ac:dyDescent="0.25">
      <c r="B74" s="15"/>
      <c r="C74" s="58" t="s">
        <v>156</v>
      </c>
      <c r="D74" s="61">
        <f>SUM(D70:D73)</f>
        <v>75000</v>
      </c>
      <c r="E74" s="61">
        <f t="shared" ref="E74:F74" si="59">SUM(E70:E73)</f>
        <v>75000</v>
      </c>
      <c r="F74" s="61">
        <f t="shared" si="59"/>
        <v>75000</v>
      </c>
      <c r="G74" s="17"/>
      <c r="I74" s="15"/>
      <c r="J74" s="58" t="s">
        <v>158</v>
      </c>
      <c r="K74" s="61">
        <f>SUM(K70:K73)</f>
        <v>75000</v>
      </c>
      <c r="L74" s="61">
        <f t="shared" ref="L74" si="60">SUM(L70:L73)</f>
        <v>75000</v>
      </c>
      <c r="M74" s="61">
        <f t="shared" ref="M74" si="61">SUM(M70:M73)</f>
        <v>75000</v>
      </c>
      <c r="N74" s="17"/>
    </row>
    <row r="75" spans="2:21" x14ac:dyDescent="0.25">
      <c r="B75" s="15"/>
      <c r="C75" s="58"/>
      <c r="D75" s="61"/>
      <c r="E75" s="61"/>
      <c r="F75" s="61"/>
      <c r="G75" s="17"/>
      <c r="I75" s="15"/>
      <c r="J75" s="58"/>
      <c r="K75" s="61"/>
      <c r="L75" s="61"/>
      <c r="M75" s="61"/>
      <c r="N75" s="17"/>
    </row>
    <row r="76" spans="2:21" x14ac:dyDescent="0.25">
      <c r="B76" s="15"/>
      <c r="C76" s="58" t="s">
        <v>245</v>
      </c>
      <c r="D76" s="61">
        <f>+D74*0.075</f>
        <v>5625</v>
      </c>
      <c r="E76" s="61">
        <f t="shared" ref="E76:F76" si="62">+E74*0.075</f>
        <v>5625</v>
      </c>
      <c r="F76" s="61">
        <f t="shared" si="62"/>
        <v>5625</v>
      </c>
      <c r="G76" s="17"/>
      <c r="I76" s="15"/>
      <c r="J76" s="58" t="s">
        <v>246</v>
      </c>
      <c r="K76" s="61">
        <f>+D76</f>
        <v>5625</v>
      </c>
      <c r="L76" s="61">
        <f>+K76+E76</f>
        <v>11250</v>
      </c>
      <c r="M76" s="61">
        <f>+L76+F76</f>
        <v>16875</v>
      </c>
      <c r="N76" s="17"/>
    </row>
    <row r="77" spans="2:21" ht="15.75" thickBot="1" x14ac:dyDescent="0.3">
      <c r="B77" s="31"/>
      <c r="C77" s="18"/>
      <c r="D77" s="18"/>
      <c r="E77" s="18"/>
      <c r="F77" s="18"/>
      <c r="G77" s="19"/>
      <c r="I77" s="31"/>
      <c r="J77" s="18"/>
      <c r="K77" s="18"/>
      <c r="L77" s="18"/>
      <c r="M77" s="18"/>
      <c r="N77" s="19"/>
    </row>
    <row r="78" spans="2:21" ht="15.75" thickBot="1" x14ac:dyDescent="0.3"/>
    <row r="79" spans="2:21" x14ac:dyDescent="0.25">
      <c r="B79" s="56"/>
      <c r="C79" s="32"/>
      <c r="D79" s="32"/>
      <c r="E79" s="32"/>
      <c r="F79" s="32"/>
      <c r="G79" s="55"/>
      <c r="I79" s="56"/>
      <c r="J79" s="32"/>
      <c r="K79" s="32"/>
      <c r="L79" s="32"/>
      <c r="M79" s="32"/>
      <c r="N79" s="55"/>
      <c r="P79" s="56"/>
      <c r="Q79" s="32"/>
      <c r="R79" s="32"/>
      <c r="S79" s="32"/>
      <c r="T79" s="32"/>
      <c r="U79" s="55"/>
    </row>
    <row r="80" spans="2:21" x14ac:dyDescent="0.25">
      <c r="B80" s="15"/>
      <c r="C80" s="58" t="s">
        <v>159</v>
      </c>
      <c r="D80" s="16"/>
      <c r="E80" s="16"/>
      <c r="F80" s="16"/>
      <c r="G80" s="17"/>
      <c r="I80" s="15"/>
      <c r="J80" s="58" t="s">
        <v>122</v>
      </c>
      <c r="K80" s="16"/>
      <c r="L80" s="16"/>
      <c r="M80" s="16"/>
      <c r="N80" s="17"/>
      <c r="P80" s="15"/>
      <c r="Q80" s="58" t="s">
        <v>161</v>
      </c>
      <c r="R80" s="16"/>
      <c r="S80" s="16"/>
      <c r="T80" s="16"/>
      <c r="U80" s="17"/>
    </row>
    <row r="81" spans="1:21" x14ac:dyDescent="0.25">
      <c r="B81" s="15"/>
      <c r="C81" s="16"/>
      <c r="D81" s="59" t="str">
        <f>+D3</f>
        <v>anno 1</v>
      </c>
      <c r="E81" s="59" t="str">
        <f t="shared" ref="E81:F81" si="63">+E3</f>
        <v>anno 2</v>
      </c>
      <c r="F81" s="59" t="str">
        <f t="shared" si="63"/>
        <v>anno 3</v>
      </c>
      <c r="G81" s="17"/>
      <c r="I81" s="15"/>
      <c r="J81" s="16"/>
      <c r="K81" s="59" t="str">
        <f>+D3</f>
        <v>anno 1</v>
      </c>
      <c r="L81" s="59" t="str">
        <f t="shared" ref="L81:M81" si="64">+E3</f>
        <v>anno 2</v>
      </c>
      <c r="M81" s="59" t="str">
        <f t="shared" si="64"/>
        <v>anno 3</v>
      </c>
      <c r="N81" s="17"/>
      <c r="P81" s="15"/>
      <c r="Q81" s="16"/>
      <c r="R81" s="59" t="str">
        <f>+K81</f>
        <v>anno 1</v>
      </c>
      <c r="S81" s="59" t="str">
        <f t="shared" ref="S81:T81" si="65">+L81</f>
        <v>anno 2</v>
      </c>
      <c r="T81" s="59" t="str">
        <f t="shared" si="65"/>
        <v>anno 3</v>
      </c>
      <c r="U81" s="17"/>
    </row>
    <row r="82" spans="1:21" x14ac:dyDescent="0.25">
      <c r="A82" t="s">
        <v>205</v>
      </c>
      <c r="B82" s="15"/>
      <c r="C82" s="16" t="str">
        <f>+Input!B51</f>
        <v>Volantinaggio</v>
      </c>
      <c r="D82" s="60">
        <f>+Input!D51</f>
        <v>100</v>
      </c>
      <c r="E82" s="60">
        <f>+Input!E51</f>
        <v>30</v>
      </c>
      <c r="F82" s="60">
        <f>+Input!F51</f>
        <v>10</v>
      </c>
      <c r="G82" s="17"/>
      <c r="I82" s="15"/>
      <c r="J82" s="16" t="str">
        <f>+C82</f>
        <v>Volantinaggio</v>
      </c>
      <c r="K82" s="60">
        <f>+D82*Input!$H51</f>
        <v>22</v>
      </c>
      <c r="L82" s="60">
        <f>+E82*Input!$H51</f>
        <v>6.6</v>
      </c>
      <c r="M82" s="60">
        <f>+F82*Input!$H51</f>
        <v>2.2000000000000002</v>
      </c>
      <c r="N82" s="17"/>
      <c r="P82" s="15"/>
      <c r="Q82" s="16" t="str">
        <f>+C82</f>
        <v>Volantinaggio</v>
      </c>
      <c r="R82" s="60">
        <f>+K82/12</f>
        <v>1.8333333333333333</v>
      </c>
      <c r="S82" s="60">
        <f t="shared" ref="S82:T96" si="66">+L82/12</f>
        <v>0.54999999999999993</v>
      </c>
      <c r="T82" s="60">
        <f t="shared" si="66"/>
        <v>0.18333333333333335</v>
      </c>
      <c r="U82" s="17"/>
    </row>
    <row r="83" spans="1:21" x14ac:dyDescent="0.25">
      <c r="A83" t="s">
        <v>205</v>
      </c>
      <c r="B83" s="15"/>
      <c r="C83" s="16" t="str">
        <f>+Input!B52</f>
        <v>Affissioni</v>
      </c>
      <c r="D83" s="60">
        <f>+Input!D52</f>
        <v>10</v>
      </c>
      <c r="E83" s="60">
        <f>+Input!E52</f>
        <v>30</v>
      </c>
      <c r="F83" s="60">
        <f>+Input!F52</f>
        <v>10</v>
      </c>
      <c r="G83" s="17"/>
      <c r="I83" s="15"/>
      <c r="J83" s="16" t="str">
        <f t="shared" ref="J83:J96" si="67">+C83</f>
        <v>Affissioni</v>
      </c>
      <c r="K83" s="60">
        <f>+D83*Input!$H52</f>
        <v>2.2000000000000002</v>
      </c>
      <c r="L83" s="60">
        <f>+E83*Input!$H52</f>
        <v>6.6</v>
      </c>
      <c r="M83" s="60">
        <f>+F83*Input!$H52</f>
        <v>2.2000000000000002</v>
      </c>
      <c r="N83" s="17"/>
      <c r="P83" s="15"/>
      <c r="Q83" s="16" t="str">
        <f t="shared" ref="Q83:Q96" si="68">+C83</f>
        <v>Affissioni</v>
      </c>
      <c r="R83" s="60">
        <f t="shared" ref="R83:R96" si="69">+K83/12</f>
        <v>0.18333333333333335</v>
      </c>
      <c r="S83" s="60">
        <f t="shared" si="66"/>
        <v>0.54999999999999993</v>
      </c>
      <c r="T83" s="60">
        <f t="shared" si="66"/>
        <v>0.18333333333333335</v>
      </c>
      <c r="U83" s="17"/>
    </row>
    <row r="84" spans="1:21" x14ac:dyDescent="0.25">
      <c r="A84" t="s">
        <v>205</v>
      </c>
      <c r="B84" s="15"/>
      <c r="C84" s="16" t="str">
        <f>+Input!B53</f>
        <v>Passaggi su radio locali</v>
      </c>
      <c r="D84" s="60">
        <f>+Input!D53</f>
        <v>20</v>
      </c>
      <c r="E84" s="60">
        <f>+Input!E53</f>
        <v>30</v>
      </c>
      <c r="F84" s="60">
        <f>+Input!F53</f>
        <v>10</v>
      </c>
      <c r="G84" s="17"/>
      <c r="I84" s="15"/>
      <c r="J84" s="16" t="str">
        <f t="shared" si="67"/>
        <v>Passaggi su radio locali</v>
      </c>
      <c r="K84" s="60">
        <f>+D84*Input!$H53</f>
        <v>4.4000000000000004</v>
      </c>
      <c r="L84" s="60">
        <f>+E84*Input!$H53</f>
        <v>6.6</v>
      </c>
      <c r="M84" s="60">
        <f>+F84*Input!$H53</f>
        <v>2.2000000000000002</v>
      </c>
      <c r="N84" s="17"/>
      <c r="P84" s="15"/>
      <c r="Q84" s="16" t="str">
        <f t="shared" si="68"/>
        <v>Passaggi su radio locali</v>
      </c>
      <c r="R84" s="60">
        <f t="shared" si="69"/>
        <v>0.3666666666666667</v>
      </c>
      <c r="S84" s="60">
        <f t="shared" si="66"/>
        <v>0.54999999999999993</v>
      </c>
      <c r="T84" s="60">
        <f t="shared" si="66"/>
        <v>0.18333333333333335</v>
      </c>
      <c r="U84" s="17"/>
    </row>
    <row r="85" spans="1:21" x14ac:dyDescent="0.25">
      <c r="A85" t="s">
        <v>205</v>
      </c>
      <c r="B85" s="15"/>
      <c r="C85" s="16" t="str">
        <f>+Input!B54</f>
        <v xml:space="preserve">Stampa Locale </v>
      </c>
      <c r="D85" s="60">
        <f>+Input!D54</f>
        <v>10</v>
      </c>
      <c r="E85" s="60">
        <f>+Input!E54</f>
        <v>20</v>
      </c>
      <c r="F85" s="60">
        <f>+Input!F54</f>
        <v>20</v>
      </c>
      <c r="G85" s="17"/>
      <c r="I85" s="15"/>
      <c r="J85" s="16" t="str">
        <f t="shared" si="67"/>
        <v xml:space="preserve">Stampa Locale </v>
      </c>
      <c r="K85" s="60">
        <f>+D85*Input!$H54</f>
        <v>2.2000000000000002</v>
      </c>
      <c r="L85" s="60">
        <f>+E85*Input!$H54</f>
        <v>4.4000000000000004</v>
      </c>
      <c r="M85" s="60">
        <f>+F85*Input!$H54</f>
        <v>4.4000000000000004</v>
      </c>
      <c r="N85" s="17"/>
      <c r="P85" s="15"/>
      <c r="Q85" s="16" t="str">
        <f t="shared" si="68"/>
        <v xml:space="preserve">Stampa Locale </v>
      </c>
      <c r="R85" s="60">
        <f t="shared" si="69"/>
        <v>0.18333333333333335</v>
      </c>
      <c r="S85" s="60">
        <f t="shared" si="66"/>
        <v>0.3666666666666667</v>
      </c>
      <c r="T85" s="60">
        <f t="shared" si="66"/>
        <v>0.3666666666666667</v>
      </c>
      <c r="U85" s="17"/>
    </row>
    <row r="86" spans="1:21" x14ac:dyDescent="0.25">
      <c r="A86" t="s">
        <v>205</v>
      </c>
      <c r="B86" s="15"/>
      <c r="C86" s="16" t="str">
        <f>+Input!B55</f>
        <v>Depliant</v>
      </c>
      <c r="D86" s="60">
        <f>+Input!D55</f>
        <v>10</v>
      </c>
      <c r="E86" s="60">
        <f>+Input!E55</f>
        <v>20</v>
      </c>
      <c r="F86" s="60">
        <f>+Input!F55</f>
        <v>20</v>
      </c>
      <c r="G86" s="17"/>
      <c r="I86" s="15"/>
      <c r="J86" s="16" t="str">
        <f t="shared" si="67"/>
        <v>Depliant</v>
      </c>
      <c r="K86" s="60">
        <f>+D86*Input!$H55</f>
        <v>2.2000000000000002</v>
      </c>
      <c r="L86" s="60">
        <f>+E86*Input!$H55</f>
        <v>4.4000000000000004</v>
      </c>
      <c r="M86" s="60">
        <f>+F86*Input!$H55</f>
        <v>4.4000000000000004</v>
      </c>
      <c r="N86" s="17"/>
      <c r="P86" s="15"/>
      <c r="Q86" s="16" t="str">
        <f t="shared" si="68"/>
        <v>Depliant</v>
      </c>
      <c r="R86" s="60">
        <f t="shared" si="69"/>
        <v>0.18333333333333335</v>
      </c>
      <c r="S86" s="60">
        <f t="shared" si="66"/>
        <v>0.3666666666666667</v>
      </c>
      <c r="T86" s="60">
        <f t="shared" si="66"/>
        <v>0.3666666666666667</v>
      </c>
      <c r="U86" s="17"/>
    </row>
    <row r="87" spans="1:21" x14ac:dyDescent="0.25">
      <c r="A87" t="s">
        <v>205</v>
      </c>
      <c r="B87" s="15"/>
      <c r="C87" s="16" t="str">
        <f>+Input!B56</f>
        <v>Sito internet</v>
      </c>
      <c r="D87" s="60">
        <f>+Input!D56</f>
        <v>10</v>
      </c>
      <c r="E87" s="60">
        <f>+Input!E56</f>
        <v>20</v>
      </c>
      <c r="F87" s="60">
        <f>+Input!F56</f>
        <v>20</v>
      </c>
      <c r="G87" s="17"/>
      <c r="I87" s="15"/>
      <c r="J87" s="16" t="str">
        <f t="shared" si="67"/>
        <v>Sito internet</v>
      </c>
      <c r="K87" s="60">
        <f>+D87*Input!$H56</f>
        <v>2.2000000000000002</v>
      </c>
      <c r="L87" s="60">
        <f>+E87*Input!$H56</f>
        <v>4.4000000000000004</v>
      </c>
      <c r="M87" s="60">
        <f>+F87*Input!$H56</f>
        <v>4.4000000000000004</v>
      </c>
      <c r="N87" s="17"/>
      <c r="P87" s="15"/>
      <c r="Q87" s="16" t="str">
        <f t="shared" si="68"/>
        <v>Sito internet</v>
      </c>
      <c r="R87" s="60">
        <f t="shared" si="69"/>
        <v>0.18333333333333335</v>
      </c>
      <c r="S87" s="60">
        <f t="shared" si="66"/>
        <v>0.3666666666666667</v>
      </c>
      <c r="T87" s="60">
        <f t="shared" si="66"/>
        <v>0.3666666666666667</v>
      </c>
      <c r="U87" s="17"/>
    </row>
    <row r="88" spans="1:21" x14ac:dyDescent="0.25">
      <c r="A88" t="s">
        <v>205</v>
      </c>
      <c r="B88" s="15"/>
      <c r="C88" s="16" t="str">
        <f>+Input!B57</f>
        <v>Presentazioni di Prodotti</v>
      </c>
      <c r="D88" s="60">
        <f>+Input!D57</f>
        <v>10</v>
      </c>
      <c r="E88" s="60">
        <f>+Input!E57</f>
        <v>20</v>
      </c>
      <c r="F88" s="60">
        <f>+Input!F57</f>
        <v>30</v>
      </c>
      <c r="G88" s="17"/>
      <c r="I88" s="15"/>
      <c r="J88" s="16" t="str">
        <f t="shared" si="67"/>
        <v>Presentazioni di Prodotti</v>
      </c>
      <c r="K88" s="60">
        <f>+D88*Input!$H57</f>
        <v>2.2000000000000002</v>
      </c>
      <c r="L88" s="60">
        <f>+E88*Input!$H57</f>
        <v>4.4000000000000004</v>
      </c>
      <c r="M88" s="60">
        <f>+F88*Input!$H57</f>
        <v>6.6</v>
      </c>
      <c r="N88" s="17"/>
      <c r="P88" s="15"/>
      <c r="Q88" s="16" t="str">
        <f t="shared" si="68"/>
        <v>Presentazioni di Prodotti</v>
      </c>
      <c r="R88" s="60">
        <f t="shared" si="69"/>
        <v>0.18333333333333335</v>
      </c>
      <c r="S88" s="60">
        <f t="shared" si="66"/>
        <v>0.3666666666666667</v>
      </c>
      <c r="T88" s="60">
        <f t="shared" si="66"/>
        <v>0.54999999999999993</v>
      </c>
      <c r="U88" s="17"/>
    </row>
    <row r="89" spans="1:21" x14ac:dyDescent="0.25">
      <c r="A89" t="s">
        <v>205</v>
      </c>
      <c r="B89" s="15"/>
      <c r="C89" s="16" t="str">
        <f>+Input!B58</f>
        <v>Partecipazioni a Fiere</v>
      </c>
      <c r="D89" s="60">
        <f>+Input!D58</f>
        <v>10</v>
      </c>
      <c r="E89" s="60">
        <f>+Input!E58</f>
        <v>10</v>
      </c>
      <c r="F89" s="60">
        <f>+Input!F58</f>
        <v>30</v>
      </c>
      <c r="G89" s="17"/>
      <c r="I89" s="15"/>
      <c r="J89" s="16" t="str">
        <f t="shared" si="67"/>
        <v>Partecipazioni a Fiere</v>
      </c>
      <c r="K89" s="60">
        <f>+D89*Input!$H58</f>
        <v>2.2000000000000002</v>
      </c>
      <c r="L89" s="60">
        <f>+E89*Input!$H58</f>
        <v>2.2000000000000002</v>
      </c>
      <c r="M89" s="60">
        <f>+F89*Input!$H58</f>
        <v>6.6</v>
      </c>
      <c r="N89" s="17"/>
      <c r="P89" s="15"/>
      <c r="Q89" s="16" t="str">
        <f t="shared" si="68"/>
        <v>Partecipazioni a Fiere</v>
      </c>
      <c r="R89" s="60">
        <f t="shared" si="69"/>
        <v>0.18333333333333335</v>
      </c>
      <c r="S89" s="60">
        <f t="shared" si="66"/>
        <v>0.18333333333333335</v>
      </c>
      <c r="T89" s="60">
        <f t="shared" si="66"/>
        <v>0.54999999999999993</v>
      </c>
      <c r="U89" s="17"/>
    </row>
    <row r="90" spans="1:21" x14ac:dyDescent="0.25">
      <c r="A90" t="s">
        <v>205</v>
      </c>
      <c r="B90" s="15"/>
      <c r="C90" s="16" t="str">
        <f>+Input!B59</f>
        <v>Campioni gratuiti</v>
      </c>
      <c r="D90" s="60">
        <f>+Input!D59</f>
        <v>10</v>
      </c>
      <c r="E90" s="60">
        <f>+Input!E59</f>
        <v>10</v>
      </c>
      <c r="F90" s="60">
        <f>+Input!F59</f>
        <v>30</v>
      </c>
      <c r="G90" s="17"/>
      <c r="I90" s="15"/>
      <c r="J90" s="16" t="str">
        <f t="shared" si="67"/>
        <v>Campioni gratuiti</v>
      </c>
      <c r="K90" s="60">
        <f>+D90*Input!$H59</f>
        <v>2.2000000000000002</v>
      </c>
      <c r="L90" s="60">
        <f>+E90*Input!$H59</f>
        <v>2.2000000000000002</v>
      </c>
      <c r="M90" s="60">
        <f>+F90*Input!$H59</f>
        <v>6.6</v>
      </c>
      <c r="N90" s="17"/>
      <c r="P90" s="15"/>
      <c r="Q90" s="16" t="str">
        <f t="shared" si="68"/>
        <v>Campioni gratuiti</v>
      </c>
      <c r="R90" s="60">
        <f t="shared" si="69"/>
        <v>0.18333333333333335</v>
      </c>
      <c r="S90" s="60">
        <f t="shared" si="66"/>
        <v>0.18333333333333335</v>
      </c>
      <c r="T90" s="60">
        <f t="shared" si="66"/>
        <v>0.54999999999999993</v>
      </c>
      <c r="U90" s="17"/>
    </row>
    <row r="91" spans="1:21" x14ac:dyDescent="0.25">
      <c r="A91" t="s">
        <v>205</v>
      </c>
      <c r="B91" s="15"/>
      <c r="C91" s="16" t="str">
        <f>+Input!B60</f>
        <v>altro</v>
      </c>
      <c r="D91" s="60">
        <f>+Input!D60</f>
        <v>5</v>
      </c>
      <c r="E91" s="60">
        <f>+Input!E60</f>
        <v>10</v>
      </c>
      <c r="F91" s="60">
        <f>+Input!F60</f>
        <v>30</v>
      </c>
      <c r="G91" s="17"/>
      <c r="I91" s="15"/>
      <c r="J91" s="16" t="str">
        <f t="shared" si="67"/>
        <v>altro</v>
      </c>
      <c r="K91" s="60">
        <f>+D91*Input!$H60</f>
        <v>1.1000000000000001</v>
      </c>
      <c r="L91" s="60">
        <f>+E91*Input!$H60</f>
        <v>2.2000000000000002</v>
      </c>
      <c r="M91" s="60">
        <f>+F91*Input!$H60</f>
        <v>6.6</v>
      </c>
      <c r="N91" s="17"/>
      <c r="P91" s="15"/>
      <c r="Q91" s="16" t="str">
        <f t="shared" si="68"/>
        <v>altro</v>
      </c>
      <c r="R91" s="60">
        <f t="shared" si="69"/>
        <v>9.1666666666666674E-2</v>
      </c>
      <c r="S91" s="60">
        <f t="shared" si="66"/>
        <v>0.18333333333333335</v>
      </c>
      <c r="T91" s="60">
        <f t="shared" si="66"/>
        <v>0.54999999999999993</v>
      </c>
      <c r="U91" s="17"/>
    </row>
    <row r="92" spans="1:21" x14ac:dyDescent="0.25">
      <c r="A92" t="s">
        <v>205</v>
      </c>
      <c r="B92" s="15"/>
      <c r="C92" s="16" t="str">
        <f>+Input!B82</f>
        <v>Utenze</v>
      </c>
      <c r="D92" s="60">
        <f>+Input!D82</f>
        <v>100</v>
      </c>
      <c r="E92" s="60">
        <f>+Input!F82</f>
        <v>100</v>
      </c>
      <c r="F92" s="60">
        <f>+Input!G82</f>
        <v>100</v>
      </c>
      <c r="G92" s="17"/>
      <c r="I92" s="15"/>
      <c r="J92" s="16" t="str">
        <f t="shared" si="67"/>
        <v>Utenze</v>
      </c>
      <c r="K92" s="60">
        <f>+Input!D82*Input!$I82</f>
        <v>22</v>
      </c>
      <c r="L92" s="60">
        <f>+Input!F82*Input!$I82</f>
        <v>22</v>
      </c>
      <c r="M92" s="60">
        <f>+Input!G82*Input!$I82</f>
        <v>22</v>
      </c>
      <c r="N92" s="17"/>
      <c r="P92" s="15"/>
      <c r="Q92" s="16" t="str">
        <f t="shared" si="68"/>
        <v>Utenze</v>
      </c>
      <c r="R92" s="60">
        <f t="shared" si="69"/>
        <v>1.8333333333333333</v>
      </c>
      <c r="S92" s="60">
        <f t="shared" si="66"/>
        <v>1.8333333333333333</v>
      </c>
      <c r="T92" s="60">
        <f t="shared" si="66"/>
        <v>1.8333333333333333</v>
      </c>
      <c r="U92" s="17"/>
    </row>
    <row r="93" spans="1:21" x14ac:dyDescent="0.25">
      <c r="A93" t="s">
        <v>206</v>
      </c>
      <c r="B93" s="15"/>
      <c r="C93" s="16" t="str">
        <f>+Input!B83</f>
        <v>Canoni di locazione per immobili</v>
      </c>
      <c r="D93" s="60">
        <f>+Input!D83</f>
        <v>100</v>
      </c>
      <c r="E93" s="60">
        <f>+Input!F83</f>
        <v>100</v>
      </c>
      <c r="F93" s="60">
        <f>+Input!G83</f>
        <v>100</v>
      </c>
      <c r="G93" s="17"/>
      <c r="I93" s="15"/>
      <c r="J93" s="16" t="str">
        <f t="shared" si="67"/>
        <v>Canoni di locazione per immobili</v>
      </c>
      <c r="K93" s="60">
        <f>+Input!D83*Input!$I83</f>
        <v>22</v>
      </c>
      <c r="L93" s="60">
        <f>+Input!F83*Input!$I83</f>
        <v>22</v>
      </c>
      <c r="M93" s="60">
        <f>+Input!G83*Input!$I83</f>
        <v>22</v>
      </c>
      <c r="N93" s="17"/>
      <c r="P93" s="15"/>
      <c r="Q93" s="16" t="str">
        <f t="shared" si="68"/>
        <v>Canoni di locazione per immobili</v>
      </c>
      <c r="R93" s="60">
        <f t="shared" si="69"/>
        <v>1.8333333333333333</v>
      </c>
      <c r="S93" s="60">
        <f t="shared" si="66"/>
        <v>1.8333333333333333</v>
      </c>
      <c r="T93" s="60">
        <f t="shared" si="66"/>
        <v>1.8333333333333333</v>
      </c>
      <c r="U93" s="17"/>
    </row>
    <row r="94" spans="1:21" x14ac:dyDescent="0.25">
      <c r="A94" t="s">
        <v>205</v>
      </c>
      <c r="B94" s="15"/>
      <c r="C94" s="16" t="str">
        <f>+Input!B84</f>
        <v>Assicurazioni</v>
      </c>
      <c r="D94" s="60">
        <f>+Input!D84</f>
        <v>100</v>
      </c>
      <c r="E94" s="60">
        <f>+Input!F84</f>
        <v>100</v>
      </c>
      <c r="F94" s="60">
        <f>+Input!G84</f>
        <v>100</v>
      </c>
      <c r="G94" s="17"/>
      <c r="I94" s="15"/>
      <c r="J94" s="16" t="str">
        <f t="shared" si="67"/>
        <v>Assicurazioni</v>
      </c>
      <c r="K94" s="60">
        <f>+Input!D84*Input!$I84</f>
        <v>22</v>
      </c>
      <c r="L94" s="60">
        <f>+Input!F84*Input!$I84</f>
        <v>22</v>
      </c>
      <c r="M94" s="60">
        <f>+Input!G84*Input!$I84</f>
        <v>22</v>
      </c>
      <c r="N94" s="17"/>
      <c r="P94" s="15"/>
      <c r="Q94" s="16" t="str">
        <f t="shared" si="68"/>
        <v>Assicurazioni</v>
      </c>
      <c r="R94" s="60">
        <f t="shared" si="69"/>
        <v>1.8333333333333333</v>
      </c>
      <c r="S94" s="60">
        <f t="shared" si="66"/>
        <v>1.8333333333333333</v>
      </c>
      <c r="T94" s="60">
        <f t="shared" si="66"/>
        <v>1.8333333333333333</v>
      </c>
      <c r="U94" s="17"/>
    </row>
    <row r="95" spans="1:21" x14ac:dyDescent="0.25">
      <c r="A95" t="s">
        <v>205</v>
      </c>
      <c r="B95" s="15"/>
      <c r="C95" s="16" t="str">
        <f>+Input!B85</f>
        <v>Prestazioni di servizi</v>
      </c>
      <c r="D95" s="60">
        <f>+Input!D85</f>
        <v>100</v>
      </c>
      <c r="E95" s="60">
        <f>+Input!F85</f>
        <v>100</v>
      </c>
      <c r="F95" s="60">
        <f>+Input!G85</f>
        <v>100</v>
      </c>
      <c r="G95" s="17"/>
      <c r="I95" s="15"/>
      <c r="J95" s="16" t="str">
        <f t="shared" si="67"/>
        <v>Prestazioni di servizi</v>
      </c>
      <c r="K95" s="60">
        <f>+Input!D85*Input!$I85</f>
        <v>22</v>
      </c>
      <c r="L95" s="60">
        <f>+Input!F85*Input!$I85</f>
        <v>22</v>
      </c>
      <c r="M95" s="60">
        <f>+Input!G85*Input!$I85</f>
        <v>22</v>
      </c>
      <c r="N95" s="17"/>
      <c r="P95" s="15"/>
      <c r="Q95" s="16" t="str">
        <f t="shared" si="68"/>
        <v>Prestazioni di servizi</v>
      </c>
      <c r="R95" s="60">
        <f t="shared" si="69"/>
        <v>1.8333333333333333</v>
      </c>
      <c r="S95" s="60">
        <f t="shared" si="66"/>
        <v>1.8333333333333333</v>
      </c>
      <c r="T95" s="60">
        <f t="shared" si="66"/>
        <v>1.8333333333333333</v>
      </c>
      <c r="U95" s="17"/>
    </row>
    <row r="96" spans="1:21" x14ac:dyDescent="0.25">
      <c r="A96" t="s">
        <v>205</v>
      </c>
      <c r="B96" s="15"/>
      <c r="C96" s="16" t="str">
        <f>+Input!B86</f>
        <v>Altre spese</v>
      </c>
      <c r="D96" s="60">
        <f>+Input!D86</f>
        <v>100</v>
      </c>
      <c r="E96" s="60">
        <f>+Input!F86</f>
        <v>100</v>
      </c>
      <c r="F96" s="60">
        <f>+Input!G86</f>
        <v>100</v>
      </c>
      <c r="G96" s="17"/>
      <c r="I96" s="15"/>
      <c r="J96" s="16" t="str">
        <f t="shared" si="67"/>
        <v>Altre spese</v>
      </c>
      <c r="K96" s="60">
        <f>+Input!D86*Input!$I86</f>
        <v>22</v>
      </c>
      <c r="L96" s="60">
        <f>+Input!F86*Input!$I86</f>
        <v>22</v>
      </c>
      <c r="M96" s="60">
        <f>+Input!G86*Input!$I86</f>
        <v>22</v>
      </c>
      <c r="N96" s="17"/>
      <c r="P96" s="15"/>
      <c r="Q96" s="16" t="str">
        <f t="shared" si="68"/>
        <v>Altre spese</v>
      </c>
      <c r="R96" s="60">
        <f t="shared" si="69"/>
        <v>1.8333333333333333</v>
      </c>
      <c r="S96" s="60">
        <f t="shared" si="66"/>
        <v>1.8333333333333333</v>
      </c>
      <c r="T96" s="60">
        <f t="shared" si="66"/>
        <v>1.8333333333333333</v>
      </c>
      <c r="U96" s="17"/>
    </row>
    <row r="97" spans="2:21" x14ac:dyDescent="0.25">
      <c r="B97" s="15"/>
      <c r="C97" s="58" t="s">
        <v>160</v>
      </c>
      <c r="D97" s="61">
        <f>SUM(D82:D96)</f>
        <v>695</v>
      </c>
      <c r="E97" s="61">
        <f>SUM(E82:E96)</f>
        <v>700</v>
      </c>
      <c r="F97" s="61">
        <f>SUM(F82:F96)</f>
        <v>710</v>
      </c>
      <c r="G97" s="17"/>
      <c r="I97" s="15"/>
      <c r="J97" s="58" t="s">
        <v>144</v>
      </c>
      <c r="K97" s="61">
        <f>SUM(K82:K96)</f>
        <v>152.9</v>
      </c>
      <c r="L97" s="61">
        <f>SUM(L82:L96)</f>
        <v>154</v>
      </c>
      <c r="M97" s="61">
        <f>SUM(M82:M96)</f>
        <v>156.19999999999999</v>
      </c>
      <c r="N97" s="17"/>
      <c r="P97" s="15"/>
      <c r="Q97" s="58" t="s">
        <v>162</v>
      </c>
      <c r="R97" s="61">
        <f>SUM(R82:R96)</f>
        <v>12.741666666666669</v>
      </c>
      <c r="S97" s="61">
        <f>SUM(S82:S96)</f>
        <v>12.833333333333334</v>
      </c>
      <c r="T97" s="61">
        <f>SUM(T82:T96)</f>
        <v>13.016666666666667</v>
      </c>
      <c r="U97" s="17"/>
    </row>
    <row r="98" spans="2:21" ht="15.75" thickBot="1" x14ac:dyDescent="0.3">
      <c r="B98" s="31"/>
      <c r="C98" s="18"/>
      <c r="D98" s="18"/>
      <c r="E98" s="18"/>
      <c r="F98" s="18"/>
      <c r="G98" s="19"/>
      <c r="I98" s="31"/>
      <c r="J98" s="18"/>
      <c r="K98" s="18"/>
      <c r="L98" s="18"/>
      <c r="M98" s="18"/>
      <c r="N98" s="19"/>
      <c r="P98" s="31"/>
      <c r="Q98" s="18"/>
      <c r="R98" s="18"/>
      <c r="S98" s="18"/>
      <c r="T98" s="18"/>
      <c r="U98" s="19"/>
    </row>
    <row r="99" spans="2:21" ht="15.75" thickBot="1" x14ac:dyDescent="0.3"/>
    <row r="100" spans="2:21" x14ac:dyDescent="0.25">
      <c r="B100" s="56"/>
      <c r="C100" s="32"/>
      <c r="D100" s="32"/>
      <c r="E100" s="32"/>
      <c r="F100" s="32"/>
      <c r="G100" s="55"/>
      <c r="I100" s="56"/>
      <c r="J100" s="32"/>
      <c r="K100" s="32"/>
      <c r="L100" s="32"/>
      <c r="M100" s="32"/>
      <c r="N100" s="55"/>
    </row>
    <row r="101" spans="2:21" x14ac:dyDescent="0.25">
      <c r="B101" s="15"/>
      <c r="C101" s="58" t="s">
        <v>167</v>
      </c>
      <c r="D101" s="16"/>
      <c r="E101" s="16"/>
      <c r="F101" s="16"/>
      <c r="G101" s="17"/>
      <c r="I101" s="15"/>
      <c r="J101" s="58" t="s">
        <v>166</v>
      </c>
      <c r="K101" s="16"/>
      <c r="L101" s="16"/>
      <c r="M101" s="16"/>
      <c r="N101" s="17"/>
    </row>
    <row r="102" spans="2:21" x14ac:dyDescent="0.25">
      <c r="B102" s="15"/>
      <c r="C102" s="16"/>
      <c r="D102" s="59" t="str">
        <f>+D3</f>
        <v>anno 1</v>
      </c>
      <c r="E102" s="59" t="str">
        <f>+E3</f>
        <v>anno 2</v>
      </c>
      <c r="F102" s="59" t="str">
        <f>+F3</f>
        <v>anno 3</v>
      </c>
      <c r="G102" s="17"/>
      <c r="I102" s="15"/>
      <c r="J102" s="16"/>
      <c r="K102" s="59" t="str">
        <f>+D3</f>
        <v>anno 1</v>
      </c>
      <c r="L102" s="59" t="str">
        <f>+E3</f>
        <v>anno 2</v>
      </c>
      <c r="M102" s="59" t="str">
        <f>+F3</f>
        <v>anno 3</v>
      </c>
      <c r="N102" s="17"/>
    </row>
    <row r="103" spans="2:21" x14ac:dyDescent="0.25">
      <c r="B103" s="15"/>
      <c r="C103" s="16" t="str">
        <f t="shared" ref="C103:C117" si="70">+C82</f>
        <v>Volantinaggio</v>
      </c>
      <c r="D103" s="60">
        <f>+IF(Input!$G51=0,0,IF(Input!$G51=30,((D82+K82)/12),IF(Input!$G51=60,(D82+K82)/6,IF(Input!$G51=90,(D82+K82)/4,IF(Input!$G51=120,(D82+K82)/3,IF(Input!$G51=150,(D82+K82)*0.416667,(D82+K82/2)))))))</f>
        <v>10.166666666666666</v>
      </c>
      <c r="E103" s="60">
        <f>+IF(Input!$G51=0,0,IF(Input!$G51=30,((E82+L82)/12),IF(Input!$G51=60,(E82+L82)/6,IF(Input!$G51=90,(E82+L82)/4,IF(Input!$G51=120,(E82+L82)/3,IF(Input!$G51=150,(E82+L82)*0.416667,(E82+L82/2)))))))</f>
        <v>3.0500000000000003</v>
      </c>
      <c r="F103" s="60">
        <f>+IF(Input!$G51=0,0,IF(Input!$G51=30,((F82+M82)/12),IF(Input!$G51=60,(F82+M82)/6,IF(Input!$G51=90,(F82+M82)/4,IF(Input!$G51=120,(F82+M82)/3,IF(Input!$G51=150,(F82+M82)*0.416667,(F82+M82/2)))))))</f>
        <v>1.0166666666666666</v>
      </c>
      <c r="G103" s="17"/>
      <c r="I103" s="15"/>
      <c r="J103" s="16" t="str">
        <f t="shared" ref="J103:J117" si="71">+J82</f>
        <v>Volantinaggio</v>
      </c>
      <c r="K103" s="60">
        <f t="shared" ref="K103:K117" si="72">+D82+K82-D103</f>
        <v>111.83333333333333</v>
      </c>
      <c r="L103" s="60">
        <f t="shared" ref="L103:L117" si="73">+E82+L82-E103+D103</f>
        <v>43.716666666666669</v>
      </c>
      <c r="M103" s="60">
        <f t="shared" ref="M103:M117" si="74">+F82+M82-F103+E103</f>
        <v>14.233333333333334</v>
      </c>
      <c r="N103" s="17"/>
    </row>
    <row r="104" spans="2:21" x14ac:dyDescent="0.25">
      <c r="B104" s="15"/>
      <c r="C104" s="16" t="str">
        <f t="shared" si="70"/>
        <v>Affissioni</v>
      </c>
      <c r="D104" s="60">
        <f>+IF(Input!$G52=0,0,IF(Input!$G52=30,((D83+K83)/12),IF(Input!$G52=60,(D83+K83)/6,IF(Input!$G52=90,(D83+K83)/4,IF(Input!$G52=120,(D83+K83)/3,IF(Input!$G52=150,(D83+K83)*0.416667,(D83+K83/2)))))))</f>
        <v>2.0333333333333332</v>
      </c>
      <c r="E104" s="60">
        <f>+IF(Input!$G52=0,0,IF(Input!$G52=30,((E83+L83)/12),IF(Input!$G52=60,(E83+L83)/6,IF(Input!$G52=90,(E83+L83)/4,IF(Input!$G52=120,(E83+L83)/3,IF(Input!$G52=150,(E83+L83)*0.416667,(E83+L83/2)))))))</f>
        <v>6.1000000000000005</v>
      </c>
      <c r="F104" s="60">
        <f>+IF(Input!$G52=0,0,IF(Input!$G52=30,((F83+M83)/12),IF(Input!$G52=60,(F83+M83)/6,IF(Input!$G52=90,(F83+M83)/4,IF(Input!$G52=120,(F83+M83)/3,IF(Input!$G52=150,(F83+M83)*0.416667,(F83+M83/2)))))))</f>
        <v>2.0333333333333332</v>
      </c>
      <c r="G104" s="17"/>
      <c r="I104" s="15"/>
      <c r="J104" s="16" t="str">
        <f t="shared" si="71"/>
        <v>Affissioni</v>
      </c>
      <c r="K104" s="60">
        <f t="shared" si="72"/>
        <v>10.166666666666666</v>
      </c>
      <c r="L104" s="60">
        <f t="shared" si="73"/>
        <v>32.533333333333331</v>
      </c>
      <c r="M104" s="60">
        <f t="shared" si="74"/>
        <v>16.266666666666666</v>
      </c>
      <c r="N104" s="17"/>
    </row>
    <row r="105" spans="2:21" x14ac:dyDescent="0.25">
      <c r="B105" s="15"/>
      <c r="C105" s="16" t="str">
        <f t="shared" si="70"/>
        <v>Passaggi su radio locali</v>
      </c>
      <c r="D105" s="60">
        <f>+IF(Input!$G53=0,0,IF(Input!$G53=30,((D84+K84)/12),IF(Input!$G53=60,(D84+K84)/6,IF(Input!$G53=90,(D84+K84)/4,IF(Input!$G53=120,(D84+K84)/3,IF(Input!$G53=150,(D84+K84)*0.416667,(D84+K84/2)))))))</f>
        <v>2.0333333333333332</v>
      </c>
      <c r="E105" s="60">
        <f>+IF(Input!$G53=0,0,IF(Input!$G53=30,((E84+L84)/12),IF(Input!$G53=60,(E84+L84)/6,IF(Input!$G53=90,(E84+L84)/4,IF(Input!$G53=120,(E84+L84)/3,IF(Input!$G53=150,(E84+L84)*0.416667,(E84+L84/2)))))))</f>
        <v>3.0500000000000003</v>
      </c>
      <c r="F105" s="60">
        <f>+IF(Input!$G53=0,0,IF(Input!$G53=30,((F84+M84)/12),IF(Input!$G53=60,(F84+M84)/6,IF(Input!$G53=90,(F84+M84)/4,IF(Input!$G53=120,(F84+M84)/3,IF(Input!$G53=150,(F84+M84)*0.416667,(F84+M84/2)))))))</f>
        <v>1.0166666666666666</v>
      </c>
      <c r="G105" s="17"/>
      <c r="I105" s="15"/>
      <c r="J105" s="16" t="str">
        <f t="shared" si="71"/>
        <v>Passaggi su radio locali</v>
      </c>
      <c r="K105" s="60">
        <f t="shared" si="72"/>
        <v>22.366666666666667</v>
      </c>
      <c r="L105" s="60">
        <f t="shared" si="73"/>
        <v>35.583333333333336</v>
      </c>
      <c r="M105" s="60">
        <f t="shared" si="74"/>
        <v>14.233333333333334</v>
      </c>
      <c r="N105" s="17"/>
    </row>
    <row r="106" spans="2:21" x14ac:dyDescent="0.25">
      <c r="B106" s="15"/>
      <c r="C106" s="16" t="str">
        <f t="shared" si="70"/>
        <v xml:space="preserve">Stampa Locale </v>
      </c>
      <c r="D106" s="60">
        <f>+IF(Input!$G54=0,0,IF(Input!$G54=30,((D85+K85)/12),IF(Input!$G54=60,(D85+K85)/6,IF(Input!$G54=90,(D85+K85)/4,IF(Input!$G54=120,(D85+K85)/3,IF(Input!$G54=150,(D85+K85)*0.416667,(D85+K85/2)))))))</f>
        <v>2.0333333333333332</v>
      </c>
      <c r="E106" s="60">
        <f>+IF(Input!$G54=0,0,IF(Input!$G54=30,((E85+L85)/12),IF(Input!$G54=60,(E85+L85)/6,IF(Input!$G54=90,(E85+L85)/4,IF(Input!$G54=120,(E85+L85)/3,IF(Input!$G54=150,(E85+L85)*0.416667,(E85+L85/2)))))))</f>
        <v>4.0666666666666664</v>
      </c>
      <c r="F106" s="60">
        <f>+IF(Input!$G54=0,0,IF(Input!$G54=30,((F85+M85)/12),IF(Input!$G54=60,(F85+M85)/6,IF(Input!$G54=90,(F85+M85)/4,IF(Input!$G54=120,(F85+M85)/3,IF(Input!$G54=150,(F85+M85)*0.416667,(F85+M85/2)))))))</f>
        <v>4.0666666666666664</v>
      </c>
      <c r="G106" s="17"/>
      <c r="I106" s="15"/>
      <c r="J106" s="16" t="str">
        <f t="shared" si="71"/>
        <v xml:space="preserve">Stampa Locale </v>
      </c>
      <c r="K106" s="60">
        <f t="shared" si="72"/>
        <v>10.166666666666666</v>
      </c>
      <c r="L106" s="60">
        <f t="shared" si="73"/>
        <v>22.366666666666667</v>
      </c>
      <c r="M106" s="60">
        <f t="shared" si="74"/>
        <v>24.4</v>
      </c>
      <c r="N106" s="17"/>
    </row>
    <row r="107" spans="2:21" x14ac:dyDescent="0.25">
      <c r="B107" s="15"/>
      <c r="C107" s="16" t="str">
        <f t="shared" si="70"/>
        <v>Depliant</v>
      </c>
      <c r="D107" s="60">
        <f>+IF(Input!$G55=0,0,IF(Input!$G55=30,((D86+K86)/12),IF(Input!$G55=60,(D86+K86)/6,IF(Input!$G55=90,(D86+K86)/4,IF(Input!$G55=120,(D86+K86)/3,IF(Input!$G55=150,(D86+K86)*0.416667,(D86+K86/2)))))))</f>
        <v>1.0166666666666666</v>
      </c>
      <c r="E107" s="60">
        <f>+IF(Input!$G55=0,0,IF(Input!$G55=30,((E86+L86)/12),IF(Input!$G55=60,(E86+L86)/6,IF(Input!$G55=90,(E86+L86)/4,IF(Input!$G55=120,(E86+L86)/3,IF(Input!$G55=150,(E86+L86)*0.416667,(E86+L86/2)))))))</f>
        <v>2.0333333333333332</v>
      </c>
      <c r="F107" s="60">
        <f>+IF(Input!$G55=0,0,IF(Input!$G55=30,((F86+M86)/12),IF(Input!$G55=60,(F86+M86)/6,IF(Input!$G55=90,(F86+M86)/4,IF(Input!$G55=120,(F86+M86)/3,IF(Input!$G55=150,(F86+M86)*0.416667,(F86+M86/2)))))))</f>
        <v>2.0333333333333332</v>
      </c>
      <c r="G107" s="17"/>
      <c r="I107" s="15"/>
      <c r="J107" s="16" t="str">
        <f t="shared" si="71"/>
        <v>Depliant</v>
      </c>
      <c r="K107" s="60">
        <f t="shared" si="72"/>
        <v>11.183333333333334</v>
      </c>
      <c r="L107" s="60">
        <f t="shared" si="73"/>
        <v>23.383333333333333</v>
      </c>
      <c r="M107" s="60">
        <f t="shared" si="74"/>
        <v>24.4</v>
      </c>
      <c r="N107" s="17"/>
    </row>
    <row r="108" spans="2:21" x14ac:dyDescent="0.25">
      <c r="B108" s="15"/>
      <c r="C108" s="16" t="str">
        <f t="shared" si="70"/>
        <v>Sito internet</v>
      </c>
      <c r="D108" s="60">
        <f>+IF(Input!$G56=0,0,IF(Input!$G56=30,((D87+K87)/12),IF(Input!$G56=60,(D87+K87)/6,IF(Input!$G56=90,(D87+K87)/4,IF(Input!$G56=120,(D87+K87)/3,IF(Input!$G56=150,(D87+K87)*0.416667,(D87+K87/2)))))))</f>
        <v>1.0166666666666666</v>
      </c>
      <c r="E108" s="60">
        <f>+IF(Input!$G56=0,0,IF(Input!$G56=30,((E87+L87)/12),IF(Input!$G56=60,(E87+L87)/6,IF(Input!$G56=90,(E87+L87)/4,IF(Input!$G56=120,(E87+L87)/3,IF(Input!$G56=150,(E87+L87)*0.416667,(E87+L87/2)))))))</f>
        <v>2.0333333333333332</v>
      </c>
      <c r="F108" s="60">
        <f>+IF(Input!$G56=0,0,IF(Input!$G56=30,((F87+M87)/12),IF(Input!$G56=60,(F87+M87)/6,IF(Input!$G56=90,(F87+M87)/4,IF(Input!$G56=120,(F87+M87)/3,IF(Input!$G56=150,(F87+M87)*0.416667,(F87+M87/2)))))))</f>
        <v>2.0333333333333332</v>
      </c>
      <c r="G108" s="17"/>
      <c r="I108" s="15"/>
      <c r="J108" s="16" t="str">
        <f t="shared" si="71"/>
        <v>Sito internet</v>
      </c>
      <c r="K108" s="60">
        <f t="shared" si="72"/>
        <v>11.183333333333334</v>
      </c>
      <c r="L108" s="60">
        <f t="shared" si="73"/>
        <v>23.383333333333333</v>
      </c>
      <c r="M108" s="60">
        <f t="shared" si="74"/>
        <v>24.4</v>
      </c>
      <c r="N108" s="17"/>
    </row>
    <row r="109" spans="2:21" x14ac:dyDescent="0.25">
      <c r="B109" s="15"/>
      <c r="C109" s="16" t="str">
        <f t="shared" si="70"/>
        <v>Presentazioni di Prodotti</v>
      </c>
      <c r="D109" s="60">
        <f>+IF(Input!$G57=0,0,IF(Input!$G57=30,((D88+K88)/12),IF(Input!$G57=60,(D88+K88)/6,IF(Input!$G57=90,(D88+K88)/4,IF(Input!$G57=120,(D88+K88)/3,IF(Input!$G57=150,(D88+K88)*0.416667,(D88+K88/2)))))))</f>
        <v>2.0333333333333332</v>
      </c>
      <c r="E109" s="60">
        <f>+IF(Input!$G57=0,0,IF(Input!$G57=30,((E88+L88)/12),IF(Input!$G57=60,(E88+L88)/6,IF(Input!$G57=90,(E88+L88)/4,IF(Input!$G57=120,(E88+L88)/3,IF(Input!$G57=150,(E88+L88)*0.416667,(E88+L88/2)))))))</f>
        <v>4.0666666666666664</v>
      </c>
      <c r="F109" s="60">
        <f>+IF(Input!$G57=0,0,IF(Input!$G57=30,((F88+M88)/12),IF(Input!$G57=60,(F88+M88)/6,IF(Input!$G57=90,(F88+M88)/4,IF(Input!$G57=120,(F88+M88)/3,IF(Input!$G57=150,(F88+M88)*0.416667,(F88+M88/2)))))))</f>
        <v>6.1000000000000005</v>
      </c>
      <c r="G109" s="17"/>
      <c r="I109" s="15"/>
      <c r="J109" s="16" t="str">
        <f t="shared" si="71"/>
        <v>Presentazioni di Prodotti</v>
      </c>
      <c r="K109" s="60">
        <f t="shared" si="72"/>
        <v>10.166666666666666</v>
      </c>
      <c r="L109" s="60">
        <f t="shared" si="73"/>
        <v>22.366666666666667</v>
      </c>
      <c r="M109" s="60">
        <f t="shared" si="74"/>
        <v>34.566666666666663</v>
      </c>
      <c r="N109" s="17"/>
    </row>
    <row r="110" spans="2:21" x14ac:dyDescent="0.25">
      <c r="B110" s="15"/>
      <c r="C110" s="16" t="str">
        <f t="shared" si="70"/>
        <v>Partecipazioni a Fiere</v>
      </c>
      <c r="D110" s="60">
        <f>+IF(Input!$G58=0,0,IF(Input!$G58=30,((D89+K89)/12),IF(Input!$G58=60,(D89+K89)/6,IF(Input!$G58=90,(D89+K89)/4,IF(Input!$G58=120,(D89+K89)/3,IF(Input!$G58=150,(D89+K89)*0.416667,(D89+K89/2)))))))</f>
        <v>1.0166666666666666</v>
      </c>
      <c r="E110" s="60">
        <f>+IF(Input!$G58=0,0,IF(Input!$G58=30,((E89+L89)/12),IF(Input!$G58=60,(E89+L89)/6,IF(Input!$G58=90,(E89+L89)/4,IF(Input!$G58=120,(E89+L89)/3,IF(Input!$G58=150,(E89+L89)*0.416667,(E89+L89/2)))))))</f>
        <v>1.0166666666666666</v>
      </c>
      <c r="F110" s="60">
        <f>+IF(Input!$G58=0,0,IF(Input!$G58=30,((F89+M89)/12),IF(Input!$G58=60,(F89+M89)/6,IF(Input!$G58=90,(F89+M89)/4,IF(Input!$G58=120,(F89+M89)/3,IF(Input!$G58=150,(F89+M89)*0.416667,(F89+M89/2)))))))</f>
        <v>3.0500000000000003</v>
      </c>
      <c r="G110" s="17"/>
      <c r="I110" s="15"/>
      <c r="J110" s="16" t="str">
        <f t="shared" si="71"/>
        <v>Partecipazioni a Fiere</v>
      </c>
      <c r="K110" s="60">
        <f t="shared" si="72"/>
        <v>11.183333333333334</v>
      </c>
      <c r="L110" s="60">
        <f t="shared" si="73"/>
        <v>12.2</v>
      </c>
      <c r="M110" s="60">
        <f t="shared" si="74"/>
        <v>34.56666666666667</v>
      </c>
      <c r="N110" s="17"/>
    </row>
    <row r="111" spans="2:21" x14ac:dyDescent="0.25">
      <c r="B111" s="15"/>
      <c r="C111" s="16" t="str">
        <f t="shared" si="70"/>
        <v>Campioni gratuiti</v>
      </c>
      <c r="D111" s="60">
        <f>+IF(Input!$G59=0,0,IF(Input!$G59=30,((D90+K90)/12),IF(Input!$G59=60,(D90+K90)/6,IF(Input!$G59=90,(D90+K90)/4,IF(Input!$G59=120,(D90+K90)/3,IF(Input!$G59=150,(D90+K90)*0.416667,(D90+K90/2)))))))</f>
        <v>2.0333333333333332</v>
      </c>
      <c r="E111" s="60">
        <f>+IF(Input!$G59=0,0,IF(Input!$G59=30,((E90+L90)/12),IF(Input!$G59=60,(E90+L90)/6,IF(Input!$G59=90,(E90+L90)/4,IF(Input!$G59=120,(E90+L90)/3,IF(Input!$G59=150,(E90+L90)*0.416667,(E90+L90/2)))))))</f>
        <v>2.0333333333333332</v>
      </c>
      <c r="F111" s="60">
        <f>+IF(Input!$G59=0,0,IF(Input!$G59=30,((F90+M90)/12),IF(Input!$G59=60,(F90+M90)/6,IF(Input!$G59=90,(F90+M90)/4,IF(Input!$G59=120,(F90+M90)/3,IF(Input!$G59=150,(F90+M90)*0.416667,(F90+M90/2)))))))</f>
        <v>6.1000000000000005</v>
      </c>
      <c r="G111" s="17"/>
      <c r="I111" s="15"/>
      <c r="J111" s="16" t="str">
        <f t="shared" si="71"/>
        <v>Campioni gratuiti</v>
      </c>
      <c r="K111" s="60">
        <f t="shared" si="72"/>
        <v>10.166666666666666</v>
      </c>
      <c r="L111" s="60">
        <f t="shared" si="73"/>
        <v>12.2</v>
      </c>
      <c r="M111" s="60">
        <f t="shared" si="74"/>
        <v>32.533333333333331</v>
      </c>
      <c r="N111" s="17"/>
    </row>
    <row r="112" spans="2:21" x14ac:dyDescent="0.25">
      <c r="B112" s="15"/>
      <c r="C112" s="16" t="str">
        <f t="shared" si="70"/>
        <v>altro</v>
      </c>
      <c r="D112" s="60">
        <f>+IF(Input!$G60=0,0,IF(Input!$G60=30,((D91+K91)/12),IF(Input!$G60=60,(D91+K91)/6,IF(Input!$G60=90,(D91+K91)/4,IF(Input!$G60=120,(D91+K91)/3,IF(Input!$G60=150,(D91+K91)*0.416667,(D91+K91/2)))))))</f>
        <v>0.5083333333333333</v>
      </c>
      <c r="E112" s="60">
        <f>+IF(Input!$G60=0,0,IF(Input!$G60=30,((E91+L91)/12),IF(Input!$G60=60,(E91+L91)/6,IF(Input!$G60=90,(E91+L91)/4,IF(Input!$G60=120,(E91+L91)/3,IF(Input!$G60=150,(E91+L91)*0.416667,(E91+L91/2)))))))</f>
        <v>1.0166666666666666</v>
      </c>
      <c r="F112" s="60">
        <f>+IF(Input!$G60=0,0,IF(Input!$G60=30,((F91+M91)/12),IF(Input!$G60=60,(F91+M91)/6,IF(Input!$G60=90,(F91+M91)/4,IF(Input!$G60=120,(F91+M91)/3,IF(Input!$G60=150,(F91+M91)*0.416667,(F91+M91/2)))))))</f>
        <v>3.0500000000000003</v>
      </c>
      <c r="G112" s="17"/>
      <c r="I112" s="15"/>
      <c r="J112" s="16" t="str">
        <f t="shared" si="71"/>
        <v>altro</v>
      </c>
      <c r="K112" s="60">
        <f t="shared" si="72"/>
        <v>5.5916666666666668</v>
      </c>
      <c r="L112" s="60">
        <f t="shared" si="73"/>
        <v>11.691666666666666</v>
      </c>
      <c r="M112" s="60">
        <f t="shared" si="74"/>
        <v>34.56666666666667</v>
      </c>
      <c r="N112" s="17"/>
    </row>
    <row r="113" spans="2:14" x14ac:dyDescent="0.25">
      <c r="B113" s="15"/>
      <c r="C113" s="16" t="str">
        <f t="shared" si="70"/>
        <v>Utenze</v>
      </c>
      <c r="D113" s="60">
        <f>+IF(Input!$H82=0,0,IF(Input!$H82=30,((D92+K92)/12),IF(Input!$H82=60,(D92+K92)/6,IF(Input!$H82=90,(D92+K92)/4,IF(Input!$H82=120,(D92+K92)/3,IF(Input!$H82=150,(D92+K92)*0.416667,(D92+K92/2)))))))</f>
        <v>10.166666666666666</v>
      </c>
      <c r="E113" s="60">
        <f>+IF(Input!$H82=0,0,IF(Input!$H82=30,((E92+L92)/12),IF(Input!$H82=60,(E92+L92)/6,IF(Input!$H82=90,(E92+L92)/4,IF(Input!$H82=120,(E92+L92)/3,IF(Input!$H82=150,(E92+L92)*0.416667,(E92+L92/2)))))))</f>
        <v>10.166666666666666</v>
      </c>
      <c r="F113" s="60">
        <f>+IF(Input!$H82=0,0,IF(Input!$H82=30,((F92+M92)/12),IF(Input!$H82=60,(F92+M92)/6,IF(Input!$H82=90,(F92+M92)/4,IF(Input!$H82=120,(F92+M92)/3,IF(Input!$H82=150,(F92+M92)*0.416667,(F92+M92/2)))))))</f>
        <v>10.166666666666666</v>
      </c>
      <c r="G113" s="17"/>
      <c r="I113" s="15"/>
      <c r="J113" s="16" t="str">
        <f t="shared" si="71"/>
        <v>Utenze</v>
      </c>
      <c r="K113" s="60">
        <f t="shared" si="72"/>
        <v>111.83333333333333</v>
      </c>
      <c r="L113" s="60">
        <f t="shared" si="73"/>
        <v>122</v>
      </c>
      <c r="M113" s="60">
        <f t="shared" si="74"/>
        <v>122</v>
      </c>
      <c r="N113" s="17"/>
    </row>
    <row r="114" spans="2:14" x14ac:dyDescent="0.25">
      <c r="B114" s="15"/>
      <c r="C114" s="16" t="str">
        <f t="shared" si="70"/>
        <v>Canoni di locazione per immobili</v>
      </c>
      <c r="D114" s="60">
        <f>+IF(Input!$H83=0,0,IF(Input!$H83=30,((D93+K93)/12),IF(Input!$H83=60,(D93+K93)/6,IF(Input!$H83=90,(D93+K93)/4,IF(Input!$H83=120,(D93+K93)/3,IF(Input!$H83=150,(D93+K93)*0.416667,(D93+K93/2)))))))</f>
        <v>20.333333333333332</v>
      </c>
      <c r="E114" s="60">
        <f>+IF(Input!$H83=0,0,IF(Input!$H83=30,((E93+L93)/12),IF(Input!$H83=60,(E93+L93)/6,IF(Input!$H83=90,(E93+L93)/4,IF(Input!$H83=120,(E93+L93)/3,IF(Input!$H83=150,(E93+L93)*0.416667,(E93+L93/2)))))))</f>
        <v>20.333333333333332</v>
      </c>
      <c r="F114" s="60">
        <f>+IF(Input!$H83=0,0,IF(Input!$H83=30,((F93+M93)/12),IF(Input!$H83=60,(F93+M93)/6,IF(Input!$H83=90,(F93+M93)/4,IF(Input!$H83=120,(F93+M93)/3,IF(Input!$H83=150,(F93+M93)*0.416667,(F93+M93/2)))))))</f>
        <v>20.333333333333332</v>
      </c>
      <c r="G114" s="17"/>
      <c r="I114" s="15"/>
      <c r="J114" s="16" t="str">
        <f t="shared" si="71"/>
        <v>Canoni di locazione per immobili</v>
      </c>
      <c r="K114" s="60">
        <f t="shared" si="72"/>
        <v>101.66666666666667</v>
      </c>
      <c r="L114" s="60">
        <f t="shared" si="73"/>
        <v>122</v>
      </c>
      <c r="M114" s="60">
        <f t="shared" si="74"/>
        <v>122</v>
      </c>
      <c r="N114" s="17"/>
    </row>
    <row r="115" spans="2:14" x14ac:dyDescent="0.25">
      <c r="B115" s="15"/>
      <c r="C115" s="16" t="str">
        <f t="shared" si="70"/>
        <v>Assicurazioni</v>
      </c>
      <c r="D115" s="60">
        <f>+IF(Input!$H84=0,0,IF(Input!$H84=30,((D94+K94)/12),IF(Input!$H84=60,(D94+K94)/6,IF(Input!$H84=90,(D94+K94)/4,IF(Input!$H84=120,(D94+K94)/3,IF(Input!$H84=150,(D94+K94)*0.416667,(D94+K94/2)))))))</f>
        <v>30.5</v>
      </c>
      <c r="E115" s="60">
        <f>+IF(Input!$H84=0,0,IF(Input!$H84=30,((E94+L94)/12),IF(Input!$H84=60,(E94+L94)/6,IF(Input!$H84=90,(E94+L94)/4,IF(Input!$H84=120,(E94+L94)/3,IF(Input!$H84=150,(E94+L94)*0.416667,(E94+L94/2)))))))</f>
        <v>30.5</v>
      </c>
      <c r="F115" s="60">
        <f>+IF(Input!$H84=0,0,IF(Input!$H84=30,((F94+M94)/12),IF(Input!$H84=60,(F94+M94)/6,IF(Input!$H84=90,(F94+M94)/4,IF(Input!$H84=120,(F94+M94)/3,IF(Input!$H84=150,(F94+M94)*0.416667,(F94+M94/2)))))))</f>
        <v>30.5</v>
      </c>
      <c r="G115" s="17"/>
      <c r="I115" s="15"/>
      <c r="J115" s="16" t="str">
        <f t="shared" si="71"/>
        <v>Assicurazioni</v>
      </c>
      <c r="K115" s="60">
        <f t="shared" si="72"/>
        <v>91.5</v>
      </c>
      <c r="L115" s="60">
        <f t="shared" si="73"/>
        <v>122</v>
      </c>
      <c r="M115" s="60">
        <f t="shared" si="74"/>
        <v>122</v>
      </c>
      <c r="N115" s="17"/>
    </row>
    <row r="116" spans="2:14" x14ac:dyDescent="0.25">
      <c r="B116" s="15"/>
      <c r="C116" s="16" t="str">
        <f t="shared" si="70"/>
        <v>Prestazioni di servizi</v>
      </c>
      <c r="D116" s="60">
        <f>+IF(Input!$H85=0,0,IF(Input!$H85=30,((D95+K95)/12),IF(Input!$H85=60,(D95+K95)/6,IF(Input!$H85=90,(D95+K95)/4,IF(Input!$H85=120,(D95+K95)/3,IF(Input!$H85=150,(D95+K95)*0.416667,(D95+K95/2)))))))</f>
        <v>10.166666666666666</v>
      </c>
      <c r="E116" s="60">
        <f>+IF(Input!$H85=0,0,IF(Input!$H85=30,((E95+L95)/12),IF(Input!$H85=60,(E95+L95)/6,IF(Input!$H85=90,(E95+L95)/4,IF(Input!$H85=120,(E95+L95)/3,IF(Input!$H85=150,(E95+L95)*0.416667,(E95+L95/2)))))))</f>
        <v>10.166666666666666</v>
      </c>
      <c r="F116" s="60">
        <f>+IF(Input!$H85=0,0,IF(Input!$H85=30,((F95+M95)/12),IF(Input!$H85=60,(F95+M95)/6,IF(Input!$H85=90,(F95+M95)/4,IF(Input!$H85=120,(F95+M95)/3,IF(Input!$H85=150,(F95+M95)*0.416667,(F95+M95/2)))))))</f>
        <v>10.166666666666666</v>
      </c>
      <c r="G116" s="17"/>
      <c r="I116" s="15"/>
      <c r="J116" s="16" t="str">
        <f t="shared" si="71"/>
        <v>Prestazioni di servizi</v>
      </c>
      <c r="K116" s="60">
        <f t="shared" si="72"/>
        <v>111.83333333333333</v>
      </c>
      <c r="L116" s="60">
        <f t="shared" si="73"/>
        <v>122</v>
      </c>
      <c r="M116" s="60">
        <f t="shared" si="74"/>
        <v>122</v>
      </c>
      <c r="N116" s="17"/>
    </row>
    <row r="117" spans="2:14" x14ac:dyDescent="0.25">
      <c r="B117" s="15"/>
      <c r="C117" s="16" t="str">
        <f t="shared" si="70"/>
        <v>Altre spese</v>
      </c>
      <c r="D117" s="60">
        <f>+IF(Input!$H86=0,0,IF(Input!$H86=30,((D96+K96)/12),IF(Input!$H86=60,(D96+K96)/6,IF(Input!$H86=90,(D96+K96)/4,IF(Input!$H86=120,(D96+K96)/3,IF(Input!$H86=150,(D96+K96)*0.416667,(D96+K96/2)))))))</f>
        <v>10.166666666666666</v>
      </c>
      <c r="E117" s="60">
        <f>+IF(Input!$H86=0,0,IF(Input!$H86=30,((E96+L96)/12),IF(Input!$H86=60,(E96+L96)/6,IF(Input!$H86=90,(E96+L96)/4,IF(Input!$H86=120,(E96+L96)/3,IF(Input!$H86=150,(E96+L96)*0.416667,(E96+L96/2)))))))</f>
        <v>10.166666666666666</v>
      </c>
      <c r="F117" s="60">
        <f>+IF(Input!$H86=0,0,IF(Input!$H86=30,((F96+M96)/12),IF(Input!$H86=60,(F96+M96)/6,IF(Input!$H86=90,(F96+M96)/4,IF(Input!$H86=120,(F96+M96)/3,IF(Input!$H86=150,(F96+M96)*0.416667,(F96+M96/2)))))))</f>
        <v>10.166666666666666</v>
      </c>
      <c r="G117" s="17"/>
      <c r="I117" s="15"/>
      <c r="J117" s="16" t="str">
        <f t="shared" si="71"/>
        <v>Altre spese</v>
      </c>
      <c r="K117" s="60">
        <f t="shared" si="72"/>
        <v>111.83333333333333</v>
      </c>
      <c r="L117" s="60">
        <f t="shared" si="73"/>
        <v>122</v>
      </c>
      <c r="M117" s="60">
        <f t="shared" si="74"/>
        <v>122</v>
      </c>
      <c r="N117" s="17"/>
    </row>
    <row r="118" spans="2:14" x14ac:dyDescent="0.25">
      <c r="B118" s="15"/>
      <c r="C118" s="58" t="s">
        <v>165</v>
      </c>
      <c r="D118" s="61">
        <f>SUM(D103:D117)</f>
        <v>105.22499999999999</v>
      </c>
      <c r="E118" s="61">
        <f>SUM(E103:E117)</f>
        <v>109.8</v>
      </c>
      <c r="F118" s="61">
        <f>SUM(F103:F117)</f>
        <v>111.83333333333334</v>
      </c>
      <c r="G118" s="17"/>
      <c r="I118" s="15"/>
      <c r="J118" s="58" t="s">
        <v>165</v>
      </c>
      <c r="K118" s="61">
        <f>SUM(K103:K117)</f>
        <v>742.67500000000007</v>
      </c>
      <c r="L118" s="61">
        <f>SUM(L103:L117)</f>
        <v>849.42499999999995</v>
      </c>
      <c r="M118" s="61">
        <f t="shared" ref="M118" si="75">SUM(M103:M117)</f>
        <v>864.16666666666663</v>
      </c>
      <c r="N118" s="17"/>
    </row>
    <row r="119" spans="2:14" ht="15.75" thickBot="1" x14ac:dyDescent="0.3">
      <c r="B119" s="31"/>
      <c r="C119" s="18"/>
      <c r="D119" s="18"/>
      <c r="E119" s="18"/>
      <c r="F119" s="18"/>
      <c r="G119" s="19"/>
      <c r="I119" s="31"/>
      <c r="J119" s="18"/>
      <c r="K119" s="18"/>
      <c r="L119" s="18"/>
      <c r="M119" s="18"/>
      <c r="N119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/>
  </sheetViews>
  <sheetFormatPr defaultRowHeight="15" x14ac:dyDescent="0.25"/>
  <cols>
    <col min="4" max="4" width="12.42578125" bestFit="1" customWidth="1"/>
    <col min="5" max="5" width="24.7109375" bestFit="1" customWidth="1"/>
    <col min="6" max="8" width="9.7109375" bestFit="1" customWidth="1"/>
  </cols>
  <sheetData>
    <row r="1" spans="1:9" x14ac:dyDescent="0.25">
      <c r="A1" s="220" t="s">
        <v>465</v>
      </c>
    </row>
    <row r="2" spans="1:9" ht="15.75" thickBot="1" x14ac:dyDescent="0.3"/>
    <row r="3" spans="1:9" x14ac:dyDescent="0.25">
      <c r="C3" s="56"/>
      <c r="D3" s="32"/>
      <c r="E3" s="32"/>
      <c r="F3" s="32"/>
      <c r="G3" s="32"/>
      <c r="H3" s="32"/>
      <c r="I3" s="55"/>
    </row>
    <row r="4" spans="1:9" x14ac:dyDescent="0.25">
      <c r="C4" s="15"/>
      <c r="D4" s="16" t="s">
        <v>234</v>
      </c>
      <c r="E4" s="97">
        <v>3.9E-2</v>
      </c>
      <c r="F4" s="16"/>
      <c r="G4" s="16"/>
      <c r="H4" s="16"/>
      <c r="I4" s="17"/>
    </row>
    <row r="5" spans="1:9" x14ac:dyDescent="0.25">
      <c r="C5" s="15"/>
      <c r="D5" s="16"/>
      <c r="E5" s="16"/>
      <c r="F5" s="16"/>
      <c r="G5" s="16"/>
      <c r="H5" s="16"/>
      <c r="I5" s="17"/>
    </row>
    <row r="6" spans="1:9" x14ac:dyDescent="0.25">
      <c r="C6" s="15"/>
      <c r="D6" s="16"/>
      <c r="E6" s="98"/>
      <c r="F6" s="59" t="str">
        <f>+'Calcoli mcl'!D3</f>
        <v>anno 1</v>
      </c>
      <c r="G6" s="59" t="str">
        <f>+'Calcoli mcl'!E3</f>
        <v>anno 2</v>
      </c>
      <c r="H6" s="59" t="str">
        <f>+'Calcoli mcl'!F3</f>
        <v>anno 3</v>
      </c>
      <c r="I6" s="17"/>
    </row>
    <row r="7" spans="1:9" x14ac:dyDescent="0.25">
      <c r="C7" s="15"/>
      <c r="D7" s="16"/>
      <c r="E7" s="58" t="s">
        <v>235</v>
      </c>
      <c r="F7" s="61">
        <f>+CE!B25</f>
        <v>-89850.166815983976</v>
      </c>
      <c r="G7" s="61">
        <f>+CE!C25</f>
        <v>-88002.632728551922</v>
      </c>
      <c r="H7" s="61">
        <f>+CE!D25</f>
        <v>-88284.25408496584</v>
      </c>
      <c r="I7" s="17"/>
    </row>
    <row r="8" spans="1:9" x14ac:dyDescent="0.25">
      <c r="C8" s="15"/>
      <c r="D8" s="16"/>
      <c r="E8" s="16"/>
      <c r="F8" s="16"/>
      <c r="G8" s="16"/>
      <c r="H8" s="16"/>
      <c r="I8" s="17"/>
    </row>
    <row r="9" spans="1:9" x14ac:dyDescent="0.25">
      <c r="C9" s="15"/>
      <c r="D9" s="16"/>
      <c r="E9" s="16" t="s">
        <v>441</v>
      </c>
      <c r="F9" s="60">
        <f>+'Calcolo Contributi'!C31</f>
        <v>6500</v>
      </c>
      <c r="G9" s="16"/>
      <c r="H9" s="16"/>
      <c r="I9" s="17"/>
    </row>
    <row r="10" spans="1:9" x14ac:dyDescent="0.25">
      <c r="C10" s="15"/>
      <c r="D10" s="16"/>
      <c r="E10" s="16" t="s">
        <v>442</v>
      </c>
      <c r="F10" s="60">
        <f>+((CE!B12/(SP!C16+SP!C17)))*'Calcolo Contributi'!$C$30</f>
        <v>4075</v>
      </c>
      <c r="G10" s="60">
        <f>+((CE!C12/(SP!D16+SP!D17)))*'Calcolo Contributi'!$C$30</f>
        <v>4075</v>
      </c>
      <c r="H10" s="60">
        <f>+((CE!D12/(SP!E16+SP!E17)))*'Calcolo Contributi'!$C$30</f>
        <v>4075</v>
      </c>
      <c r="I10" s="17"/>
    </row>
    <row r="11" spans="1:9" x14ac:dyDescent="0.25">
      <c r="C11" s="15"/>
      <c r="D11" s="16"/>
      <c r="E11" s="16" t="s">
        <v>156</v>
      </c>
      <c r="F11" s="60">
        <f>+CE!B11</f>
        <v>80625</v>
      </c>
      <c r="G11" s="60">
        <f>+CE!C11</f>
        <v>80625</v>
      </c>
      <c r="H11" s="60">
        <f>+CE!D11</f>
        <v>80625</v>
      </c>
      <c r="I11" s="17"/>
    </row>
    <row r="12" spans="1:9" x14ac:dyDescent="0.25">
      <c r="C12" s="15"/>
      <c r="D12" s="16"/>
      <c r="E12" s="16" t="s">
        <v>236</v>
      </c>
      <c r="F12" s="60">
        <f>+CE!B21</f>
        <v>930.16681598396985</v>
      </c>
      <c r="G12" s="60">
        <f>+CE!C21</f>
        <v>827.63272855191894</v>
      </c>
      <c r="H12" s="60">
        <f>+CE!D21</f>
        <v>699.2540849658443</v>
      </c>
      <c r="I12" s="17"/>
    </row>
    <row r="13" spans="1:9" x14ac:dyDescent="0.25">
      <c r="C13" s="15"/>
      <c r="D13" s="16"/>
      <c r="E13" s="58" t="s">
        <v>237</v>
      </c>
      <c r="F13" s="61">
        <f>SUM(F9:F12)</f>
        <v>92130.166815983976</v>
      </c>
      <c r="G13" s="61">
        <f t="shared" ref="G13:H13" si="0">SUM(G9:G12)</f>
        <v>85527.632728551922</v>
      </c>
      <c r="H13" s="61">
        <f t="shared" si="0"/>
        <v>85399.25408496584</v>
      </c>
      <c r="I13" s="17"/>
    </row>
    <row r="14" spans="1:9" x14ac:dyDescent="0.25">
      <c r="C14" s="15"/>
      <c r="D14" s="16"/>
      <c r="E14" s="16"/>
      <c r="F14" s="16"/>
      <c r="G14" s="16"/>
      <c r="H14" s="16"/>
      <c r="I14" s="17"/>
    </row>
    <row r="15" spans="1:9" x14ac:dyDescent="0.25">
      <c r="C15" s="15"/>
      <c r="D15" s="16"/>
      <c r="E15" s="16"/>
      <c r="F15" s="16"/>
      <c r="G15" s="16"/>
      <c r="H15" s="16"/>
      <c r="I15" s="17"/>
    </row>
    <row r="16" spans="1:9" x14ac:dyDescent="0.25">
      <c r="C16" s="15"/>
      <c r="D16" s="16"/>
      <c r="E16" s="16" t="s">
        <v>238</v>
      </c>
      <c r="F16" s="82">
        <f>+F7+F13</f>
        <v>2280</v>
      </c>
      <c r="G16" s="82">
        <f t="shared" ref="G16:H16" si="1">+G7+G13</f>
        <v>-2475</v>
      </c>
      <c r="H16" s="82">
        <f t="shared" si="1"/>
        <v>-2885</v>
      </c>
      <c r="I16" s="17"/>
    </row>
    <row r="17" spans="3:9" x14ac:dyDescent="0.25">
      <c r="C17" s="15"/>
      <c r="D17" s="16"/>
      <c r="E17" s="16"/>
      <c r="F17" s="16"/>
      <c r="G17" s="16"/>
      <c r="H17" s="16"/>
      <c r="I17" s="17"/>
    </row>
    <row r="18" spans="3:9" x14ac:dyDescent="0.25">
      <c r="C18" s="15"/>
      <c r="D18" s="16"/>
      <c r="E18" s="16" t="s">
        <v>239</v>
      </c>
      <c r="F18" s="82">
        <f>+F16*$E$4</f>
        <v>88.92</v>
      </c>
      <c r="G18" s="82">
        <f t="shared" ref="G18:H18" si="2">+G16*$E$4</f>
        <v>-96.525000000000006</v>
      </c>
      <c r="H18" s="82">
        <f t="shared" si="2"/>
        <v>-112.515</v>
      </c>
      <c r="I18" s="17"/>
    </row>
    <row r="19" spans="3:9" x14ac:dyDescent="0.25">
      <c r="C19" s="15"/>
      <c r="D19" s="16"/>
      <c r="E19" s="16"/>
      <c r="F19" s="16"/>
      <c r="G19" s="16"/>
      <c r="H19" s="16"/>
      <c r="I19" s="17"/>
    </row>
    <row r="20" spans="3:9" x14ac:dyDescent="0.25">
      <c r="C20" s="15"/>
      <c r="D20" s="16"/>
      <c r="E20" s="16" t="s">
        <v>240</v>
      </c>
      <c r="F20" s="16">
        <v>0</v>
      </c>
      <c r="G20" s="82">
        <f>+F18*2</f>
        <v>177.84</v>
      </c>
      <c r="H20" s="82">
        <f>+G18</f>
        <v>-96.525000000000006</v>
      </c>
      <c r="I20" s="17"/>
    </row>
    <row r="21" spans="3:9" x14ac:dyDescent="0.25">
      <c r="C21" s="15"/>
      <c r="D21" s="16"/>
      <c r="E21" s="16"/>
      <c r="F21" s="16"/>
      <c r="G21" s="16"/>
      <c r="H21" s="16"/>
      <c r="I21" s="17"/>
    </row>
    <row r="22" spans="3:9" x14ac:dyDescent="0.25">
      <c r="C22" s="15"/>
      <c r="D22" s="16"/>
      <c r="E22" s="16" t="s">
        <v>241</v>
      </c>
      <c r="F22" s="82">
        <f>+IF($F$18-$F$20&gt;0,$F$18-$F$20,0)</f>
        <v>88.92</v>
      </c>
      <c r="G22" s="82">
        <f>+IF(SUM(F$18:G18)-SUM($F$20:$G20)&gt;0,SUM($F$18:G18)-SUM($F$20:$G20),0)</f>
        <v>0</v>
      </c>
      <c r="H22" s="82">
        <f>+IF(SUM(F$18:H18)-SUM($F$20:$H20)&gt;0,SUM($F$18:H18)-SUM($F$20:$H20),0)</f>
        <v>0</v>
      </c>
      <c r="I22" s="17"/>
    </row>
    <row r="23" spans="3:9" x14ac:dyDescent="0.25">
      <c r="C23" s="15"/>
      <c r="D23" s="16"/>
      <c r="E23" s="16" t="s">
        <v>242</v>
      </c>
      <c r="F23" s="82">
        <f>+IF($F$18-$F$20&lt;0,-($F$18-$F$20),0)</f>
        <v>0</v>
      </c>
      <c r="G23" s="82">
        <f>+IF(SUM(F$18:G18)-SUM($F$20:G20)&lt;0,-(SUM($F$18:G18)-SUM($F$20:G20)),0)</f>
        <v>185.44499999999999</v>
      </c>
      <c r="H23" s="82">
        <f>+IF(SUM(F$18:H18)-SUM($F$20:H20)&lt;0,-(SUM($F$18:H18)-SUM($F$20:H20)),0)</f>
        <v>201.435</v>
      </c>
      <c r="I23" s="17"/>
    </row>
    <row r="24" spans="3:9" x14ac:dyDescent="0.25">
      <c r="C24" s="15"/>
      <c r="D24" s="16"/>
      <c r="E24" s="16"/>
      <c r="F24" s="16"/>
      <c r="G24" s="16"/>
      <c r="H24" s="16"/>
      <c r="I24" s="17"/>
    </row>
    <row r="25" spans="3:9" x14ac:dyDescent="0.25">
      <c r="C25" s="15"/>
      <c r="D25" s="16"/>
      <c r="E25" s="16" t="s">
        <v>126</v>
      </c>
      <c r="F25" s="82">
        <f>+F20</f>
        <v>0</v>
      </c>
      <c r="G25" s="82">
        <f>+G20</f>
        <v>177.84</v>
      </c>
      <c r="H25" s="82">
        <f>+H20</f>
        <v>-96.525000000000006</v>
      </c>
      <c r="I25" s="17"/>
    </row>
    <row r="26" spans="3:9" x14ac:dyDescent="0.25">
      <c r="C26" s="15"/>
      <c r="D26" s="16"/>
      <c r="E26" s="16"/>
      <c r="F26" s="16"/>
      <c r="G26" s="16"/>
      <c r="H26" s="16"/>
      <c r="I26" s="17"/>
    </row>
    <row r="27" spans="3:9" ht="15.75" thickBot="1" x14ac:dyDescent="0.3">
      <c r="C27" s="31"/>
      <c r="D27" s="18"/>
      <c r="E27" s="18"/>
      <c r="F27" s="18"/>
      <c r="G27" s="18"/>
      <c r="H27" s="18"/>
      <c r="I27" s="19"/>
    </row>
  </sheetData>
  <hyperlinks>
    <hyperlink ref="A1" location="Indice!A1" display="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381"/>
  <sheetViews>
    <sheetView workbookViewId="0"/>
  </sheetViews>
  <sheetFormatPr defaultRowHeight="15" x14ac:dyDescent="0.25"/>
  <cols>
    <col min="2" max="2" width="33.7109375" customWidth="1"/>
    <col min="3" max="34" width="10.7109375" bestFit="1" customWidth="1"/>
    <col min="35" max="39" width="7.7109375" bestFit="1" customWidth="1"/>
    <col min="258" max="258" width="33.7109375" customWidth="1"/>
    <col min="259" max="259" width="14.42578125" customWidth="1"/>
    <col min="260" max="260" width="9.85546875" bestFit="1" customWidth="1"/>
    <col min="261" max="261" width="10.5703125" bestFit="1" customWidth="1"/>
    <col min="262" max="262" width="11.28515625" bestFit="1" customWidth="1"/>
    <col min="263" max="267" width="9.5703125" bestFit="1" customWidth="1"/>
    <col min="268" max="268" width="10.42578125" bestFit="1" customWidth="1"/>
    <col min="269" max="269" width="9.5703125" bestFit="1" customWidth="1"/>
    <col min="270" max="270" width="10.28515625" bestFit="1" customWidth="1"/>
    <col min="271" max="271" width="9.7109375" bestFit="1" customWidth="1"/>
    <col min="272" max="279" width="9.5703125" bestFit="1" customWidth="1"/>
    <col min="280" max="280" width="10.42578125" bestFit="1" customWidth="1"/>
    <col min="281" max="281" width="9.5703125" bestFit="1" customWidth="1"/>
    <col min="282" max="282" width="10.28515625" bestFit="1" customWidth="1"/>
    <col min="283" max="283" width="9.7109375" bestFit="1" customWidth="1"/>
    <col min="284" max="291" width="9.5703125" bestFit="1" customWidth="1"/>
    <col min="292" max="292" width="10.42578125" bestFit="1" customWidth="1"/>
    <col min="293" max="293" width="9.5703125" bestFit="1" customWidth="1"/>
    <col min="294" max="294" width="10.28515625" bestFit="1" customWidth="1"/>
    <col min="295" max="295" width="9.7109375" bestFit="1" customWidth="1"/>
    <col min="514" max="514" width="33.7109375" customWidth="1"/>
    <col min="515" max="515" width="14.42578125" customWidth="1"/>
    <col min="516" max="516" width="9.85546875" bestFit="1" customWidth="1"/>
    <col min="517" max="517" width="10.5703125" bestFit="1" customWidth="1"/>
    <col min="518" max="518" width="11.28515625" bestFit="1" customWidth="1"/>
    <col min="519" max="523" width="9.5703125" bestFit="1" customWidth="1"/>
    <col min="524" max="524" width="10.42578125" bestFit="1" customWidth="1"/>
    <col min="525" max="525" width="9.5703125" bestFit="1" customWidth="1"/>
    <col min="526" max="526" width="10.28515625" bestFit="1" customWidth="1"/>
    <col min="527" max="527" width="9.7109375" bestFit="1" customWidth="1"/>
    <col min="528" max="535" width="9.5703125" bestFit="1" customWidth="1"/>
    <col min="536" max="536" width="10.42578125" bestFit="1" customWidth="1"/>
    <col min="537" max="537" width="9.5703125" bestFit="1" customWidth="1"/>
    <col min="538" max="538" width="10.28515625" bestFit="1" customWidth="1"/>
    <col min="539" max="539" width="9.7109375" bestFit="1" customWidth="1"/>
    <col min="540" max="547" width="9.5703125" bestFit="1" customWidth="1"/>
    <col min="548" max="548" width="10.42578125" bestFit="1" customWidth="1"/>
    <col min="549" max="549" width="9.5703125" bestFit="1" customWidth="1"/>
    <col min="550" max="550" width="10.28515625" bestFit="1" customWidth="1"/>
    <col min="551" max="551" width="9.7109375" bestFit="1" customWidth="1"/>
    <col min="770" max="770" width="33.7109375" customWidth="1"/>
    <col min="771" max="771" width="14.42578125" customWidth="1"/>
    <col min="772" max="772" width="9.85546875" bestFit="1" customWidth="1"/>
    <col min="773" max="773" width="10.5703125" bestFit="1" customWidth="1"/>
    <col min="774" max="774" width="11.28515625" bestFit="1" customWidth="1"/>
    <col min="775" max="779" width="9.5703125" bestFit="1" customWidth="1"/>
    <col min="780" max="780" width="10.42578125" bestFit="1" customWidth="1"/>
    <col min="781" max="781" width="9.5703125" bestFit="1" customWidth="1"/>
    <col min="782" max="782" width="10.28515625" bestFit="1" customWidth="1"/>
    <col min="783" max="783" width="9.7109375" bestFit="1" customWidth="1"/>
    <col min="784" max="791" width="9.5703125" bestFit="1" customWidth="1"/>
    <col min="792" max="792" width="10.42578125" bestFit="1" customWidth="1"/>
    <col min="793" max="793" width="9.5703125" bestFit="1" customWidth="1"/>
    <col min="794" max="794" width="10.28515625" bestFit="1" customWidth="1"/>
    <col min="795" max="795" width="9.7109375" bestFit="1" customWidth="1"/>
    <col min="796" max="803" width="9.5703125" bestFit="1" customWidth="1"/>
    <col min="804" max="804" width="10.42578125" bestFit="1" customWidth="1"/>
    <col min="805" max="805" width="9.5703125" bestFit="1" customWidth="1"/>
    <col min="806" max="806" width="10.28515625" bestFit="1" customWidth="1"/>
    <col min="807" max="807" width="9.7109375" bestFit="1" customWidth="1"/>
    <col min="1026" max="1026" width="33.7109375" customWidth="1"/>
    <col min="1027" max="1027" width="14.42578125" customWidth="1"/>
    <col min="1028" max="1028" width="9.85546875" bestFit="1" customWidth="1"/>
    <col min="1029" max="1029" width="10.5703125" bestFit="1" customWidth="1"/>
    <col min="1030" max="1030" width="11.28515625" bestFit="1" customWidth="1"/>
    <col min="1031" max="1035" width="9.5703125" bestFit="1" customWidth="1"/>
    <col min="1036" max="1036" width="10.42578125" bestFit="1" customWidth="1"/>
    <col min="1037" max="1037" width="9.5703125" bestFit="1" customWidth="1"/>
    <col min="1038" max="1038" width="10.28515625" bestFit="1" customWidth="1"/>
    <col min="1039" max="1039" width="9.7109375" bestFit="1" customWidth="1"/>
    <col min="1040" max="1047" width="9.5703125" bestFit="1" customWidth="1"/>
    <col min="1048" max="1048" width="10.42578125" bestFit="1" customWidth="1"/>
    <col min="1049" max="1049" width="9.5703125" bestFit="1" customWidth="1"/>
    <col min="1050" max="1050" width="10.28515625" bestFit="1" customWidth="1"/>
    <col min="1051" max="1051" width="9.7109375" bestFit="1" customWidth="1"/>
    <col min="1052" max="1059" width="9.5703125" bestFit="1" customWidth="1"/>
    <col min="1060" max="1060" width="10.42578125" bestFit="1" customWidth="1"/>
    <col min="1061" max="1061" width="9.5703125" bestFit="1" customWidth="1"/>
    <col min="1062" max="1062" width="10.28515625" bestFit="1" customWidth="1"/>
    <col min="1063" max="1063" width="9.7109375" bestFit="1" customWidth="1"/>
    <col min="1282" max="1282" width="33.7109375" customWidth="1"/>
    <col min="1283" max="1283" width="14.42578125" customWidth="1"/>
    <col min="1284" max="1284" width="9.85546875" bestFit="1" customWidth="1"/>
    <col min="1285" max="1285" width="10.5703125" bestFit="1" customWidth="1"/>
    <col min="1286" max="1286" width="11.28515625" bestFit="1" customWidth="1"/>
    <col min="1287" max="1291" width="9.5703125" bestFit="1" customWidth="1"/>
    <col min="1292" max="1292" width="10.42578125" bestFit="1" customWidth="1"/>
    <col min="1293" max="1293" width="9.5703125" bestFit="1" customWidth="1"/>
    <col min="1294" max="1294" width="10.28515625" bestFit="1" customWidth="1"/>
    <col min="1295" max="1295" width="9.7109375" bestFit="1" customWidth="1"/>
    <col min="1296" max="1303" width="9.5703125" bestFit="1" customWidth="1"/>
    <col min="1304" max="1304" width="10.42578125" bestFit="1" customWidth="1"/>
    <col min="1305" max="1305" width="9.5703125" bestFit="1" customWidth="1"/>
    <col min="1306" max="1306" width="10.28515625" bestFit="1" customWidth="1"/>
    <col min="1307" max="1307" width="9.7109375" bestFit="1" customWidth="1"/>
    <col min="1308" max="1315" width="9.5703125" bestFit="1" customWidth="1"/>
    <col min="1316" max="1316" width="10.42578125" bestFit="1" customWidth="1"/>
    <col min="1317" max="1317" width="9.5703125" bestFit="1" customWidth="1"/>
    <col min="1318" max="1318" width="10.28515625" bestFit="1" customWidth="1"/>
    <col min="1319" max="1319" width="9.7109375" bestFit="1" customWidth="1"/>
    <col min="1538" max="1538" width="33.7109375" customWidth="1"/>
    <col min="1539" max="1539" width="14.42578125" customWidth="1"/>
    <col min="1540" max="1540" width="9.85546875" bestFit="1" customWidth="1"/>
    <col min="1541" max="1541" width="10.5703125" bestFit="1" customWidth="1"/>
    <col min="1542" max="1542" width="11.28515625" bestFit="1" customWidth="1"/>
    <col min="1543" max="1547" width="9.5703125" bestFit="1" customWidth="1"/>
    <col min="1548" max="1548" width="10.42578125" bestFit="1" customWidth="1"/>
    <col min="1549" max="1549" width="9.5703125" bestFit="1" customWidth="1"/>
    <col min="1550" max="1550" width="10.28515625" bestFit="1" customWidth="1"/>
    <col min="1551" max="1551" width="9.7109375" bestFit="1" customWidth="1"/>
    <col min="1552" max="1559" width="9.5703125" bestFit="1" customWidth="1"/>
    <col min="1560" max="1560" width="10.42578125" bestFit="1" customWidth="1"/>
    <col min="1561" max="1561" width="9.5703125" bestFit="1" customWidth="1"/>
    <col min="1562" max="1562" width="10.28515625" bestFit="1" customWidth="1"/>
    <col min="1563" max="1563" width="9.7109375" bestFit="1" customWidth="1"/>
    <col min="1564" max="1571" width="9.5703125" bestFit="1" customWidth="1"/>
    <col min="1572" max="1572" width="10.42578125" bestFit="1" customWidth="1"/>
    <col min="1573" max="1573" width="9.5703125" bestFit="1" customWidth="1"/>
    <col min="1574" max="1574" width="10.28515625" bestFit="1" customWidth="1"/>
    <col min="1575" max="1575" width="9.7109375" bestFit="1" customWidth="1"/>
    <col min="1794" max="1794" width="33.7109375" customWidth="1"/>
    <col min="1795" max="1795" width="14.42578125" customWidth="1"/>
    <col min="1796" max="1796" width="9.85546875" bestFit="1" customWidth="1"/>
    <col min="1797" max="1797" width="10.5703125" bestFit="1" customWidth="1"/>
    <col min="1798" max="1798" width="11.28515625" bestFit="1" customWidth="1"/>
    <col min="1799" max="1803" width="9.5703125" bestFit="1" customWidth="1"/>
    <col min="1804" max="1804" width="10.42578125" bestFit="1" customWidth="1"/>
    <col min="1805" max="1805" width="9.5703125" bestFit="1" customWidth="1"/>
    <col min="1806" max="1806" width="10.28515625" bestFit="1" customWidth="1"/>
    <col min="1807" max="1807" width="9.7109375" bestFit="1" customWidth="1"/>
    <col min="1808" max="1815" width="9.5703125" bestFit="1" customWidth="1"/>
    <col min="1816" max="1816" width="10.42578125" bestFit="1" customWidth="1"/>
    <col min="1817" max="1817" width="9.5703125" bestFit="1" customWidth="1"/>
    <col min="1818" max="1818" width="10.28515625" bestFit="1" customWidth="1"/>
    <col min="1819" max="1819" width="9.7109375" bestFit="1" customWidth="1"/>
    <col min="1820" max="1827" width="9.5703125" bestFit="1" customWidth="1"/>
    <col min="1828" max="1828" width="10.42578125" bestFit="1" customWidth="1"/>
    <col min="1829" max="1829" width="9.5703125" bestFit="1" customWidth="1"/>
    <col min="1830" max="1830" width="10.28515625" bestFit="1" customWidth="1"/>
    <col min="1831" max="1831" width="9.7109375" bestFit="1" customWidth="1"/>
    <col min="2050" max="2050" width="33.7109375" customWidth="1"/>
    <col min="2051" max="2051" width="14.42578125" customWidth="1"/>
    <col min="2052" max="2052" width="9.85546875" bestFit="1" customWidth="1"/>
    <col min="2053" max="2053" width="10.5703125" bestFit="1" customWidth="1"/>
    <col min="2054" max="2054" width="11.28515625" bestFit="1" customWidth="1"/>
    <col min="2055" max="2059" width="9.5703125" bestFit="1" customWidth="1"/>
    <col min="2060" max="2060" width="10.42578125" bestFit="1" customWidth="1"/>
    <col min="2061" max="2061" width="9.5703125" bestFit="1" customWidth="1"/>
    <col min="2062" max="2062" width="10.28515625" bestFit="1" customWidth="1"/>
    <col min="2063" max="2063" width="9.7109375" bestFit="1" customWidth="1"/>
    <col min="2064" max="2071" width="9.5703125" bestFit="1" customWidth="1"/>
    <col min="2072" max="2072" width="10.42578125" bestFit="1" customWidth="1"/>
    <col min="2073" max="2073" width="9.5703125" bestFit="1" customWidth="1"/>
    <col min="2074" max="2074" width="10.28515625" bestFit="1" customWidth="1"/>
    <col min="2075" max="2075" width="9.7109375" bestFit="1" customWidth="1"/>
    <col min="2076" max="2083" width="9.5703125" bestFit="1" customWidth="1"/>
    <col min="2084" max="2084" width="10.42578125" bestFit="1" customWidth="1"/>
    <col min="2085" max="2085" width="9.5703125" bestFit="1" customWidth="1"/>
    <col min="2086" max="2086" width="10.28515625" bestFit="1" customWidth="1"/>
    <col min="2087" max="2087" width="9.7109375" bestFit="1" customWidth="1"/>
    <col min="2306" max="2306" width="33.7109375" customWidth="1"/>
    <col min="2307" max="2307" width="14.42578125" customWidth="1"/>
    <col min="2308" max="2308" width="9.85546875" bestFit="1" customWidth="1"/>
    <col min="2309" max="2309" width="10.5703125" bestFit="1" customWidth="1"/>
    <col min="2310" max="2310" width="11.28515625" bestFit="1" customWidth="1"/>
    <col min="2311" max="2315" width="9.5703125" bestFit="1" customWidth="1"/>
    <col min="2316" max="2316" width="10.42578125" bestFit="1" customWidth="1"/>
    <col min="2317" max="2317" width="9.5703125" bestFit="1" customWidth="1"/>
    <col min="2318" max="2318" width="10.28515625" bestFit="1" customWidth="1"/>
    <col min="2319" max="2319" width="9.7109375" bestFit="1" customWidth="1"/>
    <col min="2320" max="2327" width="9.5703125" bestFit="1" customWidth="1"/>
    <col min="2328" max="2328" width="10.42578125" bestFit="1" customWidth="1"/>
    <col min="2329" max="2329" width="9.5703125" bestFit="1" customWidth="1"/>
    <col min="2330" max="2330" width="10.28515625" bestFit="1" customWidth="1"/>
    <col min="2331" max="2331" width="9.7109375" bestFit="1" customWidth="1"/>
    <col min="2332" max="2339" width="9.5703125" bestFit="1" customWidth="1"/>
    <col min="2340" max="2340" width="10.42578125" bestFit="1" customWidth="1"/>
    <col min="2341" max="2341" width="9.5703125" bestFit="1" customWidth="1"/>
    <col min="2342" max="2342" width="10.28515625" bestFit="1" customWidth="1"/>
    <col min="2343" max="2343" width="9.7109375" bestFit="1" customWidth="1"/>
    <col min="2562" max="2562" width="33.7109375" customWidth="1"/>
    <col min="2563" max="2563" width="14.42578125" customWidth="1"/>
    <col min="2564" max="2564" width="9.85546875" bestFit="1" customWidth="1"/>
    <col min="2565" max="2565" width="10.5703125" bestFit="1" customWidth="1"/>
    <col min="2566" max="2566" width="11.28515625" bestFit="1" customWidth="1"/>
    <col min="2567" max="2571" width="9.5703125" bestFit="1" customWidth="1"/>
    <col min="2572" max="2572" width="10.42578125" bestFit="1" customWidth="1"/>
    <col min="2573" max="2573" width="9.5703125" bestFit="1" customWidth="1"/>
    <col min="2574" max="2574" width="10.28515625" bestFit="1" customWidth="1"/>
    <col min="2575" max="2575" width="9.7109375" bestFit="1" customWidth="1"/>
    <col min="2576" max="2583" width="9.5703125" bestFit="1" customWidth="1"/>
    <col min="2584" max="2584" width="10.42578125" bestFit="1" customWidth="1"/>
    <col min="2585" max="2585" width="9.5703125" bestFit="1" customWidth="1"/>
    <col min="2586" max="2586" width="10.28515625" bestFit="1" customWidth="1"/>
    <col min="2587" max="2587" width="9.7109375" bestFit="1" customWidth="1"/>
    <col min="2588" max="2595" width="9.5703125" bestFit="1" customWidth="1"/>
    <col min="2596" max="2596" width="10.42578125" bestFit="1" customWidth="1"/>
    <col min="2597" max="2597" width="9.5703125" bestFit="1" customWidth="1"/>
    <col min="2598" max="2598" width="10.28515625" bestFit="1" customWidth="1"/>
    <col min="2599" max="2599" width="9.7109375" bestFit="1" customWidth="1"/>
    <col min="2818" max="2818" width="33.7109375" customWidth="1"/>
    <col min="2819" max="2819" width="14.42578125" customWidth="1"/>
    <col min="2820" max="2820" width="9.85546875" bestFit="1" customWidth="1"/>
    <col min="2821" max="2821" width="10.5703125" bestFit="1" customWidth="1"/>
    <col min="2822" max="2822" width="11.28515625" bestFit="1" customWidth="1"/>
    <col min="2823" max="2827" width="9.5703125" bestFit="1" customWidth="1"/>
    <col min="2828" max="2828" width="10.42578125" bestFit="1" customWidth="1"/>
    <col min="2829" max="2829" width="9.5703125" bestFit="1" customWidth="1"/>
    <col min="2830" max="2830" width="10.28515625" bestFit="1" customWidth="1"/>
    <col min="2831" max="2831" width="9.7109375" bestFit="1" customWidth="1"/>
    <col min="2832" max="2839" width="9.5703125" bestFit="1" customWidth="1"/>
    <col min="2840" max="2840" width="10.42578125" bestFit="1" customWidth="1"/>
    <col min="2841" max="2841" width="9.5703125" bestFit="1" customWidth="1"/>
    <col min="2842" max="2842" width="10.28515625" bestFit="1" customWidth="1"/>
    <col min="2843" max="2843" width="9.7109375" bestFit="1" customWidth="1"/>
    <col min="2844" max="2851" width="9.5703125" bestFit="1" customWidth="1"/>
    <col min="2852" max="2852" width="10.42578125" bestFit="1" customWidth="1"/>
    <col min="2853" max="2853" width="9.5703125" bestFit="1" customWidth="1"/>
    <col min="2854" max="2854" width="10.28515625" bestFit="1" customWidth="1"/>
    <col min="2855" max="2855" width="9.7109375" bestFit="1" customWidth="1"/>
    <col min="3074" max="3074" width="33.7109375" customWidth="1"/>
    <col min="3075" max="3075" width="14.42578125" customWidth="1"/>
    <col min="3076" max="3076" width="9.85546875" bestFit="1" customWidth="1"/>
    <col min="3077" max="3077" width="10.5703125" bestFit="1" customWidth="1"/>
    <col min="3078" max="3078" width="11.28515625" bestFit="1" customWidth="1"/>
    <col min="3079" max="3083" width="9.5703125" bestFit="1" customWidth="1"/>
    <col min="3084" max="3084" width="10.42578125" bestFit="1" customWidth="1"/>
    <col min="3085" max="3085" width="9.5703125" bestFit="1" customWidth="1"/>
    <col min="3086" max="3086" width="10.28515625" bestFit="1" customWidth="1"/>
    <col min="3087" max="3087" width="9.7109375" bestFit="1" customWidth="1"/>
    <col min="3088" max="3095" width="9.5703125" bestFit="1" customWidth="1"/>
    <col min="3096" max="3096" width="10.42578125" bestFit="1" customWidth="1"/>
    <col min="3097" max="3097" width="9.5703125" bestFit="1" customWidth="1"/>
    <col min="3098" max="3098" width="10.28515625" bestFit="1" customWidth="1"/>
    <col min="3099" max="3099" width="9.7109375" bestFit="1" customWidth="1"/>
    <col min="3100" max="3107" width="9.5703125" bestFit="1" customWidth="1"/>
    <col min="3108" max="3108" width="10.42578125" bestFit="1" customWidth="1"/>
    <col min="3109" max="3109" width="9.5703125" bestFit="1" customWidth="1"/>
    <col min="3110" max="3110" width="10.28515625" bestFit="1" customWidth="1"/>
    <col min="3111" max="3111" width="9.7109375" bestFit="1" customWidth="1"/>
    <col min="3330" max="3330" width="33.7109375" customWidth="1"/>
    <col min="3331" max="3331" width="14.42578125" customWidth="1"/>
    <col min="3332" max="3332" width="9.85546875" bestFit="1" customWidth="1"/>
    <col min="3333" max="3333" width="10.5703125" bestFit="1" customWidth="1"/>
    <col min="3334" max="3334" width="11.28515625" bestFit="1" customWidth="1"/>
    <col min="3335" max="3339" width="9.5703125" bestFit="1" customWidth="1"/>
    <col min="3340" max="3340" width="10.42578125" bestFit="1" customWidth="1"/>
    <col min="3341" max="3341" width="9.5703125" bestFit="1" customWidth="1"/>
    <col min="3342" max="3342" width="10.28515625" bestFit="1" customWidth="1"/>
    <col min="3343" max="3343" width="9.7109375" bestFit="1" customWidth="1"/>
    <col min="3344" max="3351" width="9.5703125" bestFit="1" customWidth="1"/>
    <col min="3352" max="3352" width="10.42578125" bestFit="1" customWidth="1"/>
    <col min="3353" max="3353" width="9.5703125" bestFit="1" customWidth="1"/>
    <col min="3354" max="3354" width="10.28515625" bestFit="1" customWidth="1"/>
    <col min="3355" max="3355" width="9.7109375" bestFit="1" customWidth="1"/>
    <col min="3356" max="3363" width="9.5703125" bestFit="1" customWidth="1"/>
    <col min="3364" max="3364" width="10.42578125" bestFit="1" customWidth="1"/>
    <col min="3365" max="3365" width="9.5703125" bestFit="1" customWidth="1"/>
    <col min="3366" max="3366" width="10.28515625" bestFit="1" customWidth="1"/>
    <col min="3367" max="3367" width="9.7109375" bestFit="1" customWidth="1"/>
    <col min="3586" max="3586" width="33.7109375" customWidth="1"/>
    <col min="3587" max="3587" width="14.42578125" customWidth="1"/>
    <col min="3588" max="3588" width="9.85546875" bestFit="1" customWidth="1"/>
    <col min="3589" max="3589" width="10.5703125" bestFit="1" customWidth="1"/>
    <col min="3590" max="3590" width="11.28515625" bestFit="1" customWidth="1"/>
    <col min="3591" max="3595" width="9.5703125" bestFit="1" customWidth="1"/>
    <col min="3596" max="3596" width="10.42578125" bestFit="1" customWidth="1"/>
    <col min="3597" max="3597" width="9.5703125" bestFit="1" customWidth="1"/>
    <col min="3598" max="3598" width="10.28515625" bestFit="1" customWidth="1"/>
    <col min="3599" max="3599" width="9.7109375" bestFit="1" customWidth="1"/>
    <col min="3600" max="3607" width="9.5703125" bestFit="1" customWidth="1"/>
    <col min="3608" max="3608" width="10.42578125" bestFit="1" customWidth="1"/>
    <col min="3609" max="3609" width="9.5703125" bestFit="1" customWidth="1"/>
    <col min="3610" max="3610" width="10.28515625" bestFit="1" customWidth="1"/>
    <col min="3611" max="3611" width="9.7109375" bestFit="1" customWidth="1"/>
    <col min="3612" max="3619" width="9.5703125" bestFit="1" customWidth="1"/>
    <col min="3620" max="3620" width="10.42578125" bestFit="1" customWidth="1"/>
    <col min="3621" max="3621" width="9.5703125" bestFit="1" customWidth="1"/>
    <col min="3622" max="3622" width="10.28515625" bestFit="1" customWidth="1"/>
    <col min="3623" max="3623" width="9.7109375" bestFit="1" customWidth="1"/>
    <col min="3842" max="3842" width="33.7109375" customWidth="1"/>
    <col min="3843" max="3843" width="14.42578125" customWidth="1"/>
    <col min="3844" max="3844" width="9.85546875" bestFit="1" customWidth="1"/>
    <col min="3845" max="3845" width="10.5703125" bestFit="1" customWidth="1"/>
    <col min="3846" max="3846" width="11.28515625" bestFit="1" customWidth="1"/>
    <col min="3847" max="3851" width="9.5703125" bestFit="1" customWidth="1"/>
    <col min="3852" max="3852" width="10.42578125" bestFit="1" customWidth="1"/>
    <col min="3853" max="3853" width="9.5703125" bestFit="1" customWidth="1"/>
    <col min="3854" max="3854" width="10.28515625" bestFit="1" customWidth="1"/>
    <col min="3855" max="3855" width="9.7109375" bestFit="1" customWidth="1"/>
    <col min="3856" max="3863" width="9.5703125" bestFit="1" customWidth="1"/>
    <col min="3864" max="3864" width="10.42578125" bestFit="1" customWidth="1"/>
    <col min="3865" max="3865" width="9.5703125" bestFit="1" customWidth="1"/>
    <col min="3866" max="3866" width="10.28515625" bestFit="1" customWidth="1"/>
    <col min="3867" max="3867" width="9.7109375" bestFit="1" customWidth="1"/>
    <col min="3868" max="3875" width="9.5703125" bestFit="1" customWidth="1"/>
    <col min="3876" max="3876" width="10.42578125" bestFit="1" customWidth="1"/>
    <col min="3877" max="3877" width="9.5703125" bestFit="1" customWidth="1"/>
    <col min="3878" max="3878" width="10.28515625" bestFit="1" customWidth="1"/>
    <col min="3879" max="3879" width="9.7109375" bestFit="1" customWidth="1"/>
    <col min="4098" max="4098" width="33.7109375" customWidth="1"/>
    <col min="4099" max="4099" width="14.42578125" customWidth="1"/>
    <col min="4100" max="4100" width="9.85546875" bestFit="1" customWidth="1"/>
    <col min="4101" max="4101" width="10.5703125" bestFit="1" customWidth="1"/>
    <col min="4102" max="4102" width="11.28515625" bestFit="1" customWidth="1"/>
    <col min="4103" max="4107" width="9.5703125" bestFit="1" customWidth="1"/>
    <col min="4108" max="4108" width="10.42578125" bestFit="1" customWidth="1"/>
    <col min="4109" max="4109" width="9.5703125" bestFit="1" customWidth="1"/>
    <col min="4110" max="4110" width="10.28515625" bestFit="1" customWidth="1"/>
    <col min="4111" max="4111" width="9.7109375" bestFit="1" customWidth="1"/>
    <col min="4112" max="4119" width="9.5703125" bestFit="1" customWidth="1"/>
    <col min="4120" max="4120" width="10.42578125" bestFit="1" customWidth="1"/>
    <col min="4121" max="4121" width="9.5703125" bestFit="1" customWidth="1"/>
    <col min="4122" max="4122" width="10.28515625" bestFit="1" customWidth="1"/>
    <col min="4123" max="4123" width="9.7109375" bestFit="1" customWidth="1"/>
    <col min="4124" max="4131" width="9.5703125" bestFit="1" customWidth="1"/>
    <col min="4132" max="4132" width="10.42578125" bestFit="1" customWidth="1"/>
    <col min="4133" max="4133" width="9.5703125" bestFit="1" customWidth="1"/>
    <col min="4134" max="4134" width="10.28515625" bestFit="1" customWidth="1"/>
    <col min="4135" max="4135" width="9.7109375" bestFit="1" customWidth="1"/>
    <col min="4354" max="4354" width="33.7109375" customWidth="1"/>
    <col min="4355" max="4355" width="14.42578125" customWidth="1"/>
    <col min="4356" max="4356" width="9.85546875" bestFit="1" customWidth="1"/>
    <col min="4357" max="4357" width="10.5703125" bestFit="1" customWidth="1"/>
    <col min="4358" max="4358" width="11.28515625" bestFit="1" customWidth="1"/>
    <col min="4359" max="4363" width="9.5703125" bestFit="1" customWidth="1"/>
    <col min="4364" max="4364" width="10.42578125" bestFit="1" customWidth="1"/>
    <col min="4365" max="4365" width="9.5703125" bestFit="1" customWidth="1"/>
    <col min="4366" max="4366" width="10.28515625" bestFit="1" customWidth="1"/>
    <col min="4367" max="4367" width="9.7109375" bestFit="1" customWidth="1"/>
    <col min="4368" max="4375" width="9.5703125" bestFit="1" customWidth="1"/>
    <col min="4376" max="4376" width="10.42578125" bestFit="1" customWidth="1"/>
    <col min="4377" max="4377" width="9.5703125" bestFit="1" customWidth="1"/>
    <col min="4378" max="4378" width="10.28515625" bestFit="1" customWidth="1"/>
    <col min="4379" max="4379" width="9.7109375" bestFit="1" customWidth="1"/>
    <col min="4380" max="4387" width="9.5703125" bestFit="1" customWidth="1"/>
    <col min="4388" max="4388" width="10.42578125" bestFit="1" customWidth="1"/>
    <col min="4389" max="4389" width="9.5703125" bestFit="1" customWidth="1"/>
    <col min="4390" max="4390" width="10.28515625" bestFit="1" customWidth="1"/>
    <col min="4391" max="4391" width="9.7109375" bestFit="1" customWidth="1"/>
    <col min="4610" max="4610" width="33.7109375" customWidth="1"/>
    <col min="4611" max="4611" width="14.42578125" customWidth="1"/>
    <col min="4612" max="4612" width="9.85546875" bestFit="1" customWidth="1"/>
    <col min="4613" max="4613" width="10.5703125" bestFit="1" customWidth="1"/>
    <col min="4614" max="4614" width="11.28515625" bestFit="1" customWidth="1"/>
    <col min="4615" max="4619" width="9.5703125" bestFit="1" customWidth="1"/>
    <col min="4620" max="4620" width="10.42578125" bestFit="1" customWidth="1"/>
    <col min="4621" max="4621" width="9.5703125" bestFit="1" customWidth="1"/>
    <col min="4622" max="4622" width="10.28515625" bestFit="1" customWidth="1"/>
    <col min="4623" max="4623" width="9.7109375" bestFit="1" customWidth="1"/>
    <col min="4624" max="4631" width="9.5703125" bestFit="1" customWidth="1"/>
    <col min="4632" max="4632" width="10.42578125" bestFit="1" customWidth="1"/>
    <col min="4633" max="4633" width="9.5703125" bestFit="1" customWidth="1"/>
    <col min="4634" max="4634" width="10.28515625" bestFit="1" customWidth="1"/>
    <col min="4635" max="4635" width="9.7109375" bestFit="1" customWidth="1"/>
    <col min="4636" max="4643" width="9.5703125" bestFit="1" customWidth="1"/>
    <col min="4644" max="4644" width="10.42578125" bestFit="1" customWidth="1"/>
    <col min="4645" max="4645" width="9.5703125" bestFit="1" customWidth="1"/>
    <col min="4646" max="4646" width="10.28515625" bestFit="1" customWidth="1"/>
    <col min="4647" max="4647" width="9.7109375" bestFit="1" customWidth="1"/>
    <col min="4866" max="4866" width="33.7109375" customWidth="1"/>
    <col min="4867" max="4867" width="14.42578125" customWidth="1"/>
    <col min="4868" max="4868" width="9.85546875" bestFit="1" customWidth="1"/>
    <col min="4869" max="4869" width="10.5703125" bestFit="1" customWidth="1"/>
    <col min="4870" max="4870" width="11.28515625" bestFit="1" customWidth="1"/>
    <col min="4871" max="4875" width="9.5703125" bestFit="1" customWidth="1"/>
    <col min="4876" max="4876" width="10.42578125" bestFit="1" customWidth="1"/>
    <col min="4877" max="4877" width="9.5703125" bestFit="1" customWidth="1"/>
    <col min="4878" max="4878" width="10.28515625" bestFit="1" customWidth="1"/>
    <col min="4879" max="4879" width="9.7109375" bestFit="1" customWidth="1"/>
    <col min="4880" max="4887" width="9.5703125" bestFit="1" customWidth="1"/>
    <col min="4888" max="4888" width="10.42578125" bestFit="1" customWidth="1"/>
    <col min="4889" max="4889" width="9.5703125" bestFit="1" customWidth="1"/>
    <col min="4890" max="4890" width="10.28515625" bestFit="1" customWidth="1"/>
    <col min="4891" max="4891" width="9.7109375" bestFit="1" customWidth="1"/>
    <col min="4892" max="4899" width="9.5703125" bestFit="1" customWidth="1"/>
    <col min="4900" max="4900" width="10.42578125" bestFit="1" customWidth="1"/>
    <col min="4901" max="4901" width="9.5703125" bestFit="1" customWidth="1"/>
    <col min="4902" max="4902" width="10.28515625" bestFit="1" customWidth="1"/>
    <col min="4903" max="4903" width="9.7109375" bestFit="1" customWidth="1"/>
    <col min="5122" max="5122" width="33.7109375" customWidth="1"/>
    <col min="5123" max="5123" width="14.42578125" customWidth="1"/>
    <col min="5124" max="5124" width="9.85546875" bestFit="1" customWidth="1"/>
    <col min="5125" max="5125" width="10.5703125" bestFit="1" customWidth="1"/>
    <col min="5126" max="5126" width="11.28515625" bestFit="1" customWidth="1"/>
    <col min="5127" max="5131" width="9.5703125" bestFit="1" customWidth="1"/>
    <col min="5132" max="5132" width="10.42578125" bestFit="1" customWidth="1"/>
    <col min="5133" max="5133" width="9.5703125" bestFit="1" customWidth="1"/>
    <col min="5134" max="5134" width="10.28515625" bestFit="1" customWidth="1"/>
    <col min="5135" max="5135" width="9.7109375" bestFit="1" customWidth="1"/>
    <col min="5136" max="5143" width="9.5703125" bestFit="1" customWidth="1"/>
    <col min="5144" max="5144" width="10.42578125" bestFit="1" customWidth="1"/>
    <col min="5145" max="5145" width="9.5703125" bestFit="1" customWidth="1"/>
    <col min="5146" max="5146" width="10.28515625" bestFit="1" customWidth="1"/>
    <col min="5147" max="5147" width="9.7109375" bestFit="1" customWidth="1"/>
    <col min="5148" max="5155" width="9.5703125" bestFit="1" customWidth="1"/>
    <col min="5156" max="5156" width="10.42578125" bestFit="1" customWidth="1"/>
    <col min="5157" max="5157" width="9.5703125" bestFit="1" customWidth="1"/>
    <col min="5158" max="5158" width="10.28515625" bestFit="1" customWidth="1"/>
    <col min="5159" max="5159" width="9.7109375" bestFit="1" customWidth="1"/>
    <col min="5378" max="5378" width="33.7109375" customWidth="1"/>
    <col min="5379" max="5379" width="14.42578125" customWidth="1"/>
    <col min="5380" max="5380" width="9.85546875" bestFit="1" customWidth="1"/>
    <col min="5381" max="5381" width="10.5703125" bestFit="1" customWidth="1"/>
    <col min="5382" max="5382" width="11.28515625" bestFit="1" customWidth="1"/>
    <col min="5383" max="5387" width="9.5703125" bestFit="1" customWidth="1"/>
    <col min="5388" max="5388" width="10.42578125" bestFit="1" customWidth="1"/>
    <col min="5389" max="5389" width="9.5703125" bestFit="1" customWidth="1"/>
    <col min="5390" max="5390" width="10.28515625" bestFit="1" customWidth="1"/>
    <col min="5391" max="5391" width="9.7109375" bestFit="1" customWidth="1"/>
    <col min="5392" max="5399" width="9.5703125" bestFit="1" customWidth="1"/>
    <col min="5400" max="5400" width="10.42578125" bestFit="1" customWidth="1"/>
    <col min="5401" max="5401" width="9.5703125" bestFit="1" customWidth="1"/>
    <col min="5402" max="5402" width="10.28515625" bestFit="1" customWidth="1"/>
    <col min="5403" max="5403" width="9.7109375" bestFit="1" customWidth="1"/>
    <col min="5404" max="5411" width="9.5703125" bestFit="1" customWidth="1"/>
    <col min="5412" max="5412" width="10.42578125" bestFit="1" customWidth="1"/>
    <col min="5413" max="5413" width="9.5703125" bestFit="1" customWidth="1"/>
    <col min="5414" max="5414" width="10.28515625" bestFit="1" customWidth="1"/>
    <col min="5415" max="5415" width="9.7109375" bestFit="1" customWidth="1"/>
    <col min="5634" max="5634" width="33.7109375" customWidth="1"/>
    <col min="5635" max="5635" width="14.42578125" customWidth="1"/>
    <col min="5636" max="5636" width="9.85546875" bestFit="1" customWidth="1"/>
    <col min="5637" max="5637" width="10.5703125" bestFit="1" customWidth="1"/>
    <col min="5638" max="5638" width="11.28515625" bestFit="1" customWidth="1"/>
    <col min="5639" max="5643" width="9.5703125" bestFit="1" customWidth="1"/>
    <col min="5644" max="5644" width="10.42578125" bestFit="1" customWidth="1"/>
    <col min="5645" max="5645" width="9.5703125" bestFit="1" customWidth="1"/>
    <col min="5646" max="5646" width="10.28515625" bestFit="1" customWidth="1"/>
    <col min="5647" max="5647" width="9.7109375" bestFit="1" customWidth="1"/>
    <col min="5648" max="5655" width="9.5703125" bestFit="1" customWidth="1"/>
    <col min="5656" max="5656" width="10.42578125" bestFit="1" customWidth="1"/>
    <col min="5657" max="5657" width="9.5703125" bestFit="1" customWidth="1"/>
    <col min="5658" max="5658" width="10.28515625" bestFit="1" customWidth="1"/>
    <col min="5659" max="5659" width="9.7109375" bestFit="1" customWidth="1"/>
    <col min="5660" max="5667" width="9.5703125" bestFit="1" customWidth="1"/>
    <col min="5668" max="5668" width="10.42578125" bestFit="1" customWidth="1"/>
    <col min="5669" max="5669" width="9.5703125" bestFit="1" customWidth="1"/>
    <col min="5670" max="5670" width="10.28515625" bestFit="1" customWidth="1"/>
    <col min="5671" max="5671" width="9.7109375" bestFit="1" customWidth="1"/>
    <col min="5890" max="5890" width="33.7109375" customWidth="1"/>
    <col min="5891" max="5891" width="14.42578125" customWidth="1"/>
    <col min="5892" max="5892" width="9.85546875" bestFit="1" customWidth="1"/>
    <col min="5893" max="5893" width="10.5703125" bestFit="1" customWidth="1"/>
    <col min="5894" max="5894" width="11.28515625" bestFit="1" customWidth="1"/>
    <col min="5895" max="5899" width="9.5703125" bestFit="1" customWidth="1"/>
    <col min="5900" max="5900" width="10.42578125" bestFit="1" customWidth="1"/>
    <col min="5901" max="5901" width="9.5703125" bestFit="1" customWidth="1"/>
    <col min="5902" max="5902" width="10.28515625" bestFit="1" customWidth="1"/>
    <col min="5903" max="5903" width="9.7109375" bestFit="1" customWidth="1"/>
    <col min="5904" max="5911" width="9.5703125" bestFit="1" customWidth="1"/>
    <col min="5912" max="5912" width="10.42578125" bestFit="1" customWidth="1"/>
    <col min="5913" max="5913" width="9.5703125" bestFit="1" customWidth="1"/>
    <col min="5914" max="5914" width="10.28515625" bestFit="1" customWidth="1"/>
    <col min="5915" max="5915" width="9.7109375" bestFit="1" customWidth="1"/>
    <col min="5916" max="5923" width="9.5703125" bestFit="1" customWidth="1"/>
    <col min="5924" max="5924" width="10.42578125" bestFit="1" customWidth="1"/>
    <col min="5925" max="5925" width="9.5703125" bestFit="1" customWidth="1"/>
    <col min="5926" max="5926" width="10.28515625" bestFit="1" customWidth="1"/>
    <col min="5927" max="5927" width="9.7109375" bestFit="1" customWidth="1"/>
    <col min="6146" max="6146" width="33.7109375" customWidth="1"/>
    <col min="6147" max="6147" width="14.42578125" customWidth="1"/>
    <col min="6148" max="6148" width="9.85546875" bestFit="1" customWidth="1"/>
    <col min="6149" max="6149" width="10.5703125" bestFit="1" customWidth="1"/>
    <col min="6150" max="6150" width="11.28515625" bestFit="1" customWidth="1"/>
    <col min="6151" max="6155" width="9.5703125" bestFit="1" customWidth="1"/>
    <col min="6156" max="6156" width="10.42578125" bestFit="1" customWidth="1"/>
    <col min="6157" max="6157" width="9.5703125" bestFit="1" customWidth="1"/>
    <col min="6158" max="6158" width="10.28515625" bestFit="1" customWidth="1"/>
    <col min="6159" max="6159" width="9.7109375" bestFit="1" customWidth="1"/>
    <col min="6160" max="6167" width="9.5703125" bestFit="1" customWidth="1"/>
    <col min="6168" max="6168" width="10.42578125" bestFit="1" customWidth="1"/>
    <col min="6169" max="6169" width="9.5703125" bestFit="1" customWidth="1"/>
    <col min="6170" max="6170" width="10.28515625" bestFit="1" customWidth="1"/>
    <col min="6171" max="6171" width="9.7109375" bestFit="1" customWidth="1"/>
    <col min="6172" max="6179" width="9.5703125" bestFit="1" customWidth="1"/>
    <col min="6180" max="6180" width="10.42578125" bestFit="1" customWidth="1"/>
    <col min="6181" max="6181" width="9.5703125" bestFit="1" customWidth="1"/>
    <col min="6182" max="6182" width="10.28515625" bestFit="1" customWidth="1"/>
    <col min="6183" max="6183" width="9.7109375" bestFit="1" customWidth="1"/>
    <col min="6402" max="6402" width="33.7109375" customWidth="1"/>
    <col min="6403" max="6403" width="14.42578125" customWidth="1"/>
    <col min="6404" max="6404" width="9.85546875" bestFit="1" customWidth="1"/>
    <col min="6405" max="6405" width="10.5703125" bestFit="1" customWidth="1"/>
    <col min="6406" max="6406" width="11.28515625" bestFit="1" customWidth="1"/>
    <col min="6407" max="6411" width="9.5703125" bestFit="1" customWidth="1"/>
    <col min="6412" max="6412" width="10.42578125" bestFit="1" customWidth="1"/>
    <col min="6413" max="6413" width="9.5703125" bestFit="1" customWidth="1"/>
    <col min="6414" max="6414" width="10.28515625" bestFit="1" customWidth="1"/>
    <col min="6415" max="6415" width="9.7109375" bestFit="1" customWidth="1"/>
    <col min="6416" max="6423" width="9.5703125" bestFit="1" customWidth="1"/>
    <col min="6424" max="6424" width="10.42578125" bestFit="1" customWidth="1"/>
    <col min="6425" max="6425" width="9.5703125" bestFit="1" customWidth="1"/>
    <col min="6426" max="6426" width="10.28515625" bestFit="1" customWidth="1"/>
    <col min="6427" max="6427" width="9.7109375" bestFit="1" customWidth="1"/>
    <col min="6428" max="6435" width="9.5703125" bestFit="1" customWidth="1"/>
    <col min="6436" max="6436" width="10.42578125" bestFit="1" customWidth="1"/>
    <col min="6437" max="6437" width="9.5703125" bestFit="1" customWidth="1"/>
    <col min="6438" max="6438" width="10.28515625" bestFit="1" customWidth="1"/>
    <col min="6439" max="6439" width="9.7109375" bestFit="1" customWidth="1"/>
    <col min="6658" max="6658" width="33.7109375" customWidth="1"/>
    <col min="6659" max="6659" width="14.42578125" customWidth="1"/>
    <col min="6660" max="6660" width="9.85546875" bestFit="1" customWidth="1"/>
    <col min="6661" max="6661" width="10.5703125" bestFit="1" customWidth="1"/>
    <col min="6662" max="6662" width="11.28515625" bestFit="1" customWidth="1"/>
    <col min="6663" max="6667" width="9.5703125" bestFit="1" customWidth="1"/>
    <col min="6668" max="6668" width="10.42578125" bestFit="1" customWidth="1"/>
    <col min="6669" max="6669" width="9.5703125" bestFit="1" customWidth="1"/>
    <col min="6670" max="6670" width="10.28515625" bestFit="1" customWidth="1"/>
    <col min="6671" max="6671" width="9.7109375" bestFit="1" customWidth="1"/>
    <col min="6672" max="6679" width="9.5703125" bestFit="1" customWidth="1"/>
    <col min="6680" max="6680" width="10.42578125" bestFit="1" customWidth="1"/>
    <col min="6681" max="6681" width="9.5703125" bestFit="1" customWidth="1"/>
    <col min="6682" max="6682" width="10.28515625" bestFit="1" customWidth="1"/>
    <col min="6683" max="6683" width="9.7109375" bestFit="1" customWidth="1"/>
    <col min="6684" max="6691" width="9.5703125" bestFit="1" customWidth="1"/>
    <col min="6692" max="6692" width="10.42578125" bestFit="1" customWidth="1"/>
    <col min="6693" max="6693" width="9.5703125" bestFit="1" customWidth="1"/>
    <col min="6694" max="6694" width="10.28515625" bestFit="1" customWidth="1"/>
    <col min="6695" max="6695" width="9.7109375" bestFit="1" customWidth="1"/>
    <col min="6914" max="6914" width="33.7109375" customWidth="1"/>
    <col min="6915" max="6915" width="14.42578125" customWidth="1"/>
    <col min="6916" max="6916" width="9.85546875" bestFit="1" customWidth="1"/>
    <col min="6917" max="6917" width="10.5703125" bestFit="1" customWidth="1"/>
    <col min="6918" max="6918" width="11.28515625" bestFit="1" customWidth="1"/>
    <col min="6919" max="6923" width="9.5703125" bestFit="1" customWidth="1"/>
    <col min="6924" max="6924" width="10.42578125" bestFit="1" customWidth="1"/>
    <col min="6925" max="6925" width="9.5703125" bestFit="1" customWidth="1"/>
    <col min="6926" max="6926" width="10.28515625" bestFit="1" customWidth="1"/>
    <col min="6927" max="6927" width="9.7109375" bestFit="1" customWidth="1"/>
    <col min="6928" max="6935" width="9.5703125" bestFit="1" customWidth="1"/>
    <col min="6936" max="6936" width="10.42578125" bestFit="1" customWidth="1"/>
    <col min="6937" max="6937" width="9.5703125" bestFit="1" customWidth="1"/>
    <col min="6938" max="6938" width="10.28515625" bestFit="1" customWidth="1"/>
    <col min="6939" max="6939" width="9.7109375" bestFit="1" customWidth="1"/>
    <col min="6940" max="6947" width="9.5703125" bestFit="1" customWidth="1"/>
    <col min="6948" max="6948" width="10.42578125" bestFit="1" customWidth="1"/>
    <col min="6949" max="6949" width="9.5703125" bestFit="1" customWidth="1"/>
    <col min="6950" max="6950" width="10.28515625" bestFit="1" customWidth="1"/>
    <col min="6951" max="6951" width="9.7109375" bestFit="1" customWidth="1"/>
    <col min="7170" max="7170" width="33.7109375" customWidth="1"/>
    <col min="7171" max="7171" width="14.42578125" customWidth="1"/>
    <col min="7172" max="7172" width="9.85546875" bestFit="1" customWidth="1"/>
    <col min="7173" max="7173" width="10.5703125" bestFit="1" customWidth="1"/>
    <col min="7174" max="7174" width="11.28515625" bestFit="1" customWidth="1"/>
    <col min="7175" max="7179" width="9.5703125" bestFit="1" customWidth="1"/>
    <col min="7180" max="7180" width="10.42578125" bestFit="1" customWidth="1"/>
    <col min="7181" max="7181" width="9.5703125" bestFit="1" customWidth="1"/>
    <col min="7182" max="7182" width="10.28515625" bestFit="1" customWidth="1"/>
    <col min="7183" max="7183" width="9.7109375" bestFit="1" customWidth="1"/>
    <col min="7184" max="7191" width="9.5703125" bestFit="1" customWidth="1"/>
    <col min="7192" max="7192" width="10.42578125" bestFit="1" customWidth="1"/>
    <col min="7193" max="7193" width="9.5703125" bestFit="1" customWidth="1"/>
    <col min="7194" max="7194" width="10.28515625" bestFit="1" customWidth="1"/>
    <col min="7195" max="7195" width="9.7109375" bestFit="1" customWidth="1"/>
    <col min="7196" max="7203" width="9.5703125" bestFit="1" customWidth="1"/>
    <col min="7204" max="7204" width="10.42578125" bestFit="1" customWidth="1"/>
    <col min="7205" max="7205" width="9.5703125" bestFit="1" customWidth="1"/>
    <col min="7206" max="7206" width="10.28515625" bestFit="1" customWidth="1"/>
    <col min="7207" max="7207" width="9.7109375" bestFit="1" customWidth="1"/>
    <col min="7426" max="7426" width="33.7109375" customWidth="1"/>
    <col min="7427" max="7427" width="14.42578125" customWidth="1"/>
    <col min="7428" max="7428" width="9.85546875" bestFit="1" customWidth="1"/>
    <col min="7429" max="7429" width="10.5703125" bestFit="1" customWidth="1"/>
    <col min="7430" max="7430" width="11.28515625" bestFit="1" customWidth="1"/>
    <col min="7431" max="7435" width="9.5703125" bestFit="1" customWidth="1"/>
    <col min="7436" max="7436" width="10.42578125" bestFit="1" customWidth="1"/>
    <col min="7437" max="7437" width="9.5703125" bestFit="1" customWidth="1"/>
    <col min="7438" max="7438" width="10.28515625" bestFit="1" customWidth="1"/>
    <col min="7439" max="7439" width="9.7109375" bestFit="1" customWidth="1"/>
    <col min="7440" max="7447" width="9.5703125" bestFit="1" customWidth="1"/>
    <col min="7448" max="7448" width="10.42578125" bestFit="1" customWidth="1"/>
    <col min="7449" max="7449" width="9.5703125" bestFit="1" customWidth="1"/>
    <col min="7450" max="7450" width="10.28515625" bestFit="1" customWidth="1"/>
    <col min="7451" max="7451" width="9.7109375" bestFit="1" customWidth="1"/>
    <col min="7452" max="7459" width="9.5703125" bestFit="1" customWidth="1"/>
    <col min="7460" max="7460" width="10.42578125" bestFit="1" customWidth="1"/>
    <col min="7461" max="7461" width="9.5703125" bestFit="1" customWidth="1"/>
    <col min="7462" max="7462" width="10.28515625" bestFit="1" customWidth="1"/>
    <col min="7463" max="7463" width="9.7109375" bestFit="1" customWidth="1"/>
    <col min="7682" max="7682" width="33.7109375" customWidth="1"/>
    <col min="7683" max="7683" width="14.42578125" customWidth="1"/>
    <col min="7684" max="7684" width="9.85546875" bestFit="1" customWidth="1"/>
    <col min="7685" max="7685" width="10.5703125" bestFit="1" customWidth="1"/>
    <col min="7686" max="7686" width="11.28515625" bestFit="1" customWidth="1"/>
    <col min="7687" max="7691" width="9.5703125" bestFit="1" customWidth="1"/>
    <col min="7692" max="7692" width="10.42578125" bestFit="1" customWidth="1"/>
    <col min="7693" max="7693" width="9.5703125" bestFit="1" customWidth="1"/>
    <col min="7694" max="7694" width="10.28515625" bestFit="1" customWidth="1"/>
    <col min="7695" max="7695" width="9.7109375" bestFit="1" customWidth="1"/>
    <col min="7696" max="7703" width="9.5703125" bestFit="1" customWidth="1"/>
    <col min="7704" max="7704" width="10.42578125" bestFit="1" customWidth="1"/>
    <col min="7705" max="7705" width="9.5703125" bestFit="1" customWidth="1"/>
    <col min="7706" max="7706" width="10.28515625" bestFit="1" customWidth="1"/>
    <col min="7707" max="7707" width="9.7109375" bestFit="1" customWidth="1"/>
    <col min="7708" max="7715" width="9.5703125" bestFit="1" customWidth="1"/>
    <col min="7716" max="7716" width="10.42578125" bestFit="1" customWidth="1"/>
    <col min="7717" max="7717" width="9.5703125" bestFit="1" customWidth="1"/>
    <col min="7718" max="7718" width="10.28515625" bestFit="1" customWidth="1"/>
    <col min="7719" max="7719" width="9.7109375" bestFit="1" customWidth="1"/>
    <col min="7938" max="7938" width="33.7109375" customWidth="1"/>
    <col min="7939" max="7939" width="14.42578125" customWidth="1"/>
    <col min="7940" max="7940" width="9.85546875" bestFit="1" customWidth="1"/>
    <col min="7941" max="7941" width="10.5703125" bestFit="1" customWidth="1"/>
    <col min="7942" max="7942" width="11.28515625" bestFit="1" customWidth="1"/>
    <col min="7943" max="7947" width="9.5703125" bestFit="1" customWidth="1"/>
    <col min="7948" max="7948" width="10.42578125" bestFit="1" customWidth="1"/>
    <col min="7949" max="7949" width="9.5703125" bestFit="1" customWidth="1"/>
    <col min="7950" max="7950" width="10.28515625" bestFit="1" customWidth="1"/>
    <col min="7951" max="7951" width="9.7109375" bestFit="1" customWidth="1"/>
    <col min="7952" max="7959" width="9.5703125" bestFit="1" customWidth="1"/>
    <col min="7960" max="7960" width="10.42578125" bestFit="1" customWidth="1"/>
    <col min="7961" max="7961" width="9.5703125" bestFit="1" customWidth="1"/>
    <col min="7962" max="7962" width="10.28515625" bestFit="1" customWidth="1"/>
    <col min="7963" max="7963" width="9.7109375" bestFit="1" customWidth="1"/>
    <col min="7964" max="7971" width="9.5703125" bestFit="1" customWidth="1"/>
    <col min="7972" max="7972" width="10.42578125" bestFit="1" customWidth="1"/>
    <col min="7973" max="7973" width="9.5703125" bestFit="1" customWidth="1"/>
    <col min="7974" max="7974" width="10.28515625" bestFit="1" customWidth="1"/>
    <col min="7975" max="7975" width="9.7109375" bestFit="1" customWidth="1"/>
    <col min="8194" max="8194" width="33.7109375" customWidth="1"/>
    <col min="8195" max="8195" width="14.42578125" customWidth="1"/>
    <col min="8196" max="8196" width="9.85546875" bestFit="1" customWidth="1"/>
    <col min="8197" max="8197" width="10.5703125" bestFit="1" customWidth="1"/>
    <col min="8198" max="8198" width="11.28515625" bestFit="1" customWidth="1"/>
    <col min="8199" max="8203" width="9.5703125" bestFit="1" customWidth="1"/>
    <col min="8204" max="8204" width="10.42578125" bestFit="1" customWidth="1"/>
    <col min="8205" max="8205" width="9.5703125" bestFit="1" customWidth="1"/>
    <col min="8206" max="8206" width="10.28515625" bestFit="1" customWidth="1"/>
    <col min="8207" max="8207" width="9.7109375" bestFit="1" customWidth="1"/>
    <col min="8208" max="8215" width="9.5703125" bestFit="1" customWidth="1"/>
    <col min="8216" max="8216" width="10.42578125" bestFit="1" customWidth="1"/>
    <col min="8217" max="8217" width="9.5703125" bestFit="1" customWidth="1"/>
    <col min="8218" max="8218" width="10.28515625" bestFit="1" customWidth="1"/>
    <col min="8219" max="8219" width="9.7109375" bestFit="1" customWidth="1"/>
    <col min="8220" max="8227" width="9.5703125" bestFit="1" customWidth="1"/>
    <col min="8228" max="8228" width="10.42578125" bestFit="1" customWidth="1"/>
    <col min="8229" max="8229" width="9.5703125" bestFit="1" customWidth="1"/>
    <col min="8230" max="8230" width="10.28515625" bestFit="1" customWidth="1"/>
    <col min="8231" max="8231" width="9.7109375" bestFit="1" customWidth="1"/>
    <col min="8450" max="8450" width="33.7109375" customWidth="1"/>
    <col min="8451" max="8451" width="14.42578125" customWidth="1"/>
    <col min="8452" max="8452" width="9.85546875" bestFit="1" customWidth="1"/>
    <col min="8453" max="8453" width="10.5703125" bestFit="1" customWidth="1"/>
    <col min="8454" max="8454" width="11.28515625" bestFit="1" customWidth="1"/>
    <col min="8455" max="8459" width="9.5703125" bestFit="1" customWidth="1"/>
    <col min="8460" max="8460" width="10.42578125" bestFit="1" customWidth="1"/>
    <col min="8461" max="8461" width="9.5703125" bestFit="1" customWidth="1"/>
    <col min="8462" max="8462" width="10.28515625" bestFit="1" customWidth="1"/>
    <col min="8463" max="8463" width="9.7109375" bestFit="1" customWidth="1"/>
    <col min="8464" max="8471" width="9.5703125" bestFit="1" customWidth="1"/>
    <col min="8472" max="8472" width="10.42578125" bestFit="1" customWidth="1"/>
    <col min="8473" max="8473" width="9.5703125" bestFit="1" customWidth="1"/>
    <col min="8474" max="8474" width="10.28515625" bestFit="1" customWidth="1"/>
    <col min="8475" max="8475" width="9.7109375" bestFit="1" customWidth="1"/>
    <col min="8476" max="8483" width="9.5703125" bestFit="1" customWidth="1"/>
    <col min="8484" max="8484" width="10.42578125" bestFit="1" customWidth="1"/>
    <col min="8485" max="8485" width="9.5703125" bestFit="1" customWidth="1"/>
    <col min="8486" max="8486" width="10.28515625" bestFit="1" customWidth="1"/>
    <col min="8487" max="8487" width="9.7109375" bestFit="1" customWidth="1"/>
    <col min="8706" max="8706" width="33.7109375" customWidth="1"/>
    <col min="8707" max="8707" width="14.42578125" customWidth="1"/>
    <col min="8708" max="8708" width="9.85546875" bestFit="1" customWidth="1"/>
    <col min="8709" max="8709" width="10.5703125" bestFit="1" customWidth="1"/>
    <col min="8710" max="8710" width="11.28515625" bestFit="1" customWidth="1"/>
    <col min="8711" max="8715" width="9.5703125" bestFit="1" customWidth="1"/>
    <col min="8716" max="8716" width="10.42578125" bestFit="1" customWidth="1"/>
    <col min="8717" max="8717" width="9.5703125" bestFit="1" customWidth="1"/>
    <col min="8718" max="8718" width="10.28515625" bestFit="1" customWidth="1"/>
    <col min="8719" max="8719" width="9.7109375" bestFit="1" customWidth="1"/>
    <col min="8720" max="8727" width="9.5703125" bestFit="1" customWidth="1"/>
    <col min="8728" max="8728" width="10.42578125" bestFit="1" customWidth="1"/>
    <col min="8729" max="8729" width="9.5703125" bestFit="1" customWidth="1"/>
    <col min="8730" max="8730" width="10.28515625" bestFit="1" customWidth="1"/>
    <col min="8731" max="8731" width="9.7109375" bestFit="1" customWidth="1"/>
    <col min="8732" max="8739" width="9.5703125" bestFit="1" customWidth="1"/>
    <col min="8740" max="8740" width="10.42578125" bestFit="1" customWidth="1"/>
    <col min="8741" max="8741" width="9.5703125" bestFit="1" customWidth="1"/>
    <col min="8742" max="8742" width="10.28515625" bestFit="1" customWidth="1"/>
    <col min="8743" max="8743" width="9.7109375" bestFit="1" customWidth="1"/>
    <col min="8962" max="8962" width="33.7109375" customWidth="1"/>
    <col min="8963" max="8963" width="14.42578125" customWidth="1"/>
    <col min="8964" max="8964" width="9.85546875" bestFit="1" customWidth="1"/>
    <col min="8965" max="8965" width="10.5703125" bestFit="1" customWidth="1"/>
    <col min="8966" max="8966" width="11.28515625" bestFit="1" customWidth="1"/>
    <col min="8967" max="8971" width="9.5703125" bestFit="1" customWidth="1"/>
    <col min="8972" max="8972" width="10.42578125" bestFit="1" customWidth="1"/>
    <col min="8973" max="8973" width="9.5703125" bestFit="1" customWidth="1"/>
    <col min="8974" max="8974" width="10.28515625" bestFit="1" customWidth="1"/>
    <col min="8975" max="8975" width="9.7109375" bestFit="1" customWidth="1"/>
    <col min="8976" max="8983" width="9.5703125" bestFit="1" customWidth="1"/>
    <col min="8984" max="8984" width="10.42578125" bestFit="1" customWidth="1"/>
    <col min="8985" max="8985" width="9.5703125" bestFit="1" customWidth="1"/>
    <col min="8986" max="8986" width="10.28515625" bestFit="1" customWidth="1"/>
    <col min="8987" max="8987" width="9.7109375" bestFit="1" customWidth="1"/>
    <col min="8988" max="8995" width="9.5703125" bestFit="1" customWidth="1"/>
    <col min="8996" max="8996" width="10.42578125" bestFit="1" customWidth="1"/>
    <col min="8997" max="8997" width="9.5703125" bestFit="1" customWidth="1"/>
    <col min="8998" max="8998" width="10.28515625" bestFit="1" customWidth="1"/>
    <col min="8999" max="8999" width="9.7109375" bestFit="1" customWidth="1"/>
    <col min="9218" max="9218" width="33.7109375" customWidth="1"/>
    <col min="9219" max="9219" width="14.42578125" customWidth="1"/>
    <col min="9220" max="9220" width="9.85546875" bestFit="1" customWidth="1"/>
    <col min="9221" max="9221" width="10.5703125" bestFit="1" customWidth="1"/>
    <col min="9222" max="9222" width="11.28515625" bestFit="1" customWidth="1"/>
    <col min="9223" max="9227" width="9.5703125" bestFit="1" customWidth="1"/>
    <col min="9228" max="9228" width="10.42578125" bestFit="1" customWidth="1"/>
    <col min="9229" max="9229" width="9.5703125" bestFit="1" customWidth="1"/>
    <col min="9230" max="9230" width="10.28515625" bestFit="1" customWidth="1"/>
    <col min="9231" max="9231" width="9.7109375" bestFit="1" customWidth="1"/>
    <col min="9232" max="9239" width="9.5703125" bestFit="1" customWidth="1"/>
    <col min="9240" max="9240" width="10.42578125" bestFit="1" customWidth="1"/>
    <col min="9241" max="9241" width="9.5703125" bestFit="1" customWidth="1"/>
    <col min="9242" max="9242" width="10.28515625" bestFit="1" customWidth="1"/>
    <col min="9243" max="9243" width="9.7109375" bestFit="1" customWidth="1"/>
    <col min="9244" max="9251" width="9.5703125" bestFit="1" customWidth="1"/>
    <col min="9252" max="9252" width="10.42578125" bestFit="1" customWidth="1"/>
    <col min="9253" max="9253" width="9.5703125" bestFit="1" customWidth="1"/>
    <col min="9254" max="9254" width="10.28515625" bestFit="1" customWidth="1"/>
    <col min="9255" max="9255" width="9.7109375" bestFit="1" customWidth="1"/>
    <col min="9474" max="9474" width="33.7109375" customWidth="1"/>
    <col min="9475" max="9475" width="14.42578125" customWidth="1"/>
    <col min="9476" max="9476" width="9.85546875" bestFit="1" customWidth="1"/>
    <col min="9477" max="9477" width="10.5703125" bestFit="1" customWidth="1"/>
    <col min="9478" max="9478" width="11.28515625" bestFit="1" customWidth="1"/>
    <col min="9479" max="9483" width="9.5703125" bestFit="1" customWidth="1"/>
    <col min="9484" max="9484" width="10.42578125" bestFit="1" customWidth="1"/>
    <col min="9485" max="9485" width="9.5703125" bestFit="1" customWidth="1"/>
    <col min="9486" max="9486" width="10.28515625" bestFit="1" customWidth="1"/>
    <col min="9487" max="9487" width="9.7109375" bestFit="1" customWidth="1"/>
    <col min="9488" max="9495" width="9.5703125" bestFit="1" customWidth="1"/>
    <col min="9496" max="9496" width="10.42578125" bestFit="1" customWidth="1"/>
    <col min="9497" max="9497" width="9.5703125" bestFit="1" customWidth="1"/>
    <col min="9498" max="9498" width="10.28515625" bestFit="1" customWidth="1"/>
    <col min="9499" max="9499" width="9.7109375" bestFit="1" customWidth="1"/>
    <col min="9500" max="9507" width="9.5703125" bestFit="1" customWidth="1"/>
    <col min="9508" max="9508" width="10.42578125" bestFit="1" customWidth="1"/>
    <col min="9509" max="9509" width="9.5703125" bestFit="1" customWidth="1"/>
    <col min="9510" max="9510" width="10.28515625" bestFit="1" customWidth="1"/>
    <col min="9511" max="9511" width="9.7109375" bestFit="1" customWidth="1"/>
    <col min="9730" max="9730" width="33.7109375" customWidth="1"/>
    <col min="9731" max="9731" width="14.42578125" customWidth="1"/>
    <col min="9732" max="9732" width="9.85546875" bestFit="1" customWidth="1"/>
    <col min="9733" max="9733" width="10.5703125" bestFit="1" customWidth="1"/>
    <col min="9734" max="9734" width="11.28515625" bestFit="1" customWidth="1"/>
    <col min="9735" max="9739" width="9.5703125" bestFit="1" customWidth="1"/>
    <col min="9740" max="9740" width="10.42578125" bestFit="1" customWidth="1"/>
    <col min="9741" max="9741" width="9.5703125" bestFit="1" customWidth="1"/>
    <col min="9742" max="9742" width="10.28515625" bestFit="1" customWidth="1"/>
    <col min="9743" max="9743" width="9.7109375" bestFit="1" customWidth="1"/>
    <col min="9744" max="9751" width="9.5703125" bestFit="1" customWidth="1"/>
    <col min="9752" max="9752" width="10.42578125" bestFit="1" customWidth="1"/>
    <col min="9753" max="9753" width="9.5703125" bestFit="1" customWidth="1"/>
    <col min="9754" max="9754" width="10.28515625" bestFit="1" customWidth="1"/>
    <col min="9755" max="9755" width="9.7109375" bestFit="1" customWidth="1"/>
    <col min="9756" max="9763" width="9.5703125" bestFit="1" customWidth="1"/>
    <col min="9764" max="9764" width="10.42578125" bestFit="1" customWidth="1"/>
    <col min="9765" max="9765" width="9.5703125" bestFit="1" customWidth="1"/>
    <col min="9766" max="9766" width="10.28515625" bestFit="1" customWidth="1"/>
    <col min="9767" max="9767" width="9.7109375" bestFit="1" customWidth="1"/>
    <col min="9986" max="9986" width="33.7109375" customWidth="1"/>
    <col min="9987" max="9987" width="14.42578125" customWidth="1"/>
    <col min="9988" max="9988" width="9.85546875" bestFit="1" customWidth="1"/>
    <col min="9989" max="9989" width="10.5703125" bestFit="1" customWidth="1"/>
    <col min="9990" max="9990" width="11.28515625" bestFit="1" customWidth="1"/>
    <col min="9991" max="9995" width="9.5703125" bestFit="1" customWidth="1"/>
    <col min="9996" max="9996" width="10.42578125" bestFit="1" customWidth="1"/>
    <col min="9997" max="9997" width="9.5703125" bestFit="1" customWidth="1"/>
    <col min="9998" max="9998" width="10.28515625" bestFit="1" customWidth="1"/>
    <col min="9999" max="9999" width="9.7109375" bestFit="1" customWidth="1"/>
    <col min="10000" max="10007" width="9.5703125" bestFit="1" customWidth="1"/>
    <col min="10008" max="10008" width="10.42578125" bestFit="1" customWidth="1"/>
    <col min="10009" max="10009" width="9.5703125" bestFit="1" customWidth="1"/>
    <col min="10010" max="10010" width="10.28515625" bestFit="1" customWidth="1"/>
    <col min="10011" max="10011" width="9.7109375" bestFit="1" customWidth="1"/>
    <col min="10012" max="10019" width="9.5703125" bestFit="1" customWidth="1"/>
    <col min="10020" max="10020" width="10.42578125" bestFit="1" customWidth="1"/>
    <col min="10021" max="10021" width="9.5703125" bestFit="1" customWidth="1"/>
    <col min="10022" max="10022" width="10.28515625" bestFit="1" customWidth="1"/>
    <col min="10023" max="10023" width="9.7109375" bestFit="1" customWidth="1"/>
    <col min="10242" max="10242" width="33.7109375" customWidth="1"/>
    <col min="10243" max="10243" width="14.42578125" customWidth="1"/>
    <col min="10244" max="10244" width="9.85546875" bestFit="1" customWidth="1"/>
    <col min="10245" max="10245" width="10.5703125" bestFit="1" customWidth="1"/>
    <col min="10246" max="10246" width="11.28515625" bestFit="1" customWidth="1"/>
    <col min="10247" max="10251" width="9.5703125" bestFit="1" customWidth="1"/>
    <col min="10252" max="10252" width="10.42578125" bestFit="1" customWidth="1"/>
    <col min="10253" max="10253" width="9.5703125" bestFit="1" customWidth="1"/>
    <col min="10254" max="10254" width="10.28515625" bestFit="1" customWidth="1"/>
    <col min="10255" max="10255" width="9.7109375" bestFit="1" customWidth="1"/>
    <col min="10256" max="10263" width="9.5703125" bestFit="1" customWidth="1"/>
    <col min="10264" max="10264" width="10.42578125" bestFit="1" customWidth="1"/>
    <col min="10265" max="10265" width="9.5703125" bestFit="1" customWidth="1"/>
    <col min="10266" max="10266" width="10.28515625" bestFit="1" customWidth="1"/>
    <col min="10267" max="10267" width="9.7109375" bestFit="1" customWidth="1"/>
    <col min="10268" max="10275" width="9.5703125" bestFit="1" customWidth="1"/>
    <col min="10276" max="10276" width="10.42578125" bestFit="1" customWidth="1"/>
    <col min="10277" max="10277" width="9.5703125" bestFit="1" customWidth="1"/>
    <col min="10278" max="10278" width="10.28515625" bestFit="1" customWidth="1"/>
    <col min="10279" max="10279" width="9.7109375" bestFit="1" customWidth="1"/>
    <col min="10498" max="10498" width="33.7109375" customWidth="1"/>
    <col min="10499" max="10499" width="14.42578125" customWidth="1"/>
    <col min="10500" max="10500" width="9.85546875" bestFit="1" customWidth="1"/>
    <col min="10501" max="10501" width="10.5703125" bestFit="1" customWidth="1"/>
    <col min="10502" max="10502" width="11.28515625" bestFit="1" customWidth="1"/>
    <col min="10503" max="10507" width="9.5703125" bestFit="1" customWidth="1"/>
    <col min="10508" max="10508" width="10.42578125" bestFit="1" customWidth="1"/>
    <col min="10509" max="10509" width="9.5703125" bestFit="1" customWidth="1"/>
    <col min="10510" max="10510" width="10.28515625" bestFit="1" customWidth="1"/>
    <col min="10511" max="10511" width="9.7109375" bestFit="1" customWidth="1"/>
    <col min="10512" max="10519" width="9.5703125" bestFit="1" customWidth="1"/>
    <col min="10520" max="10520" width="10.42578125" bestFit="1" customWidth="1"/>
    <col min="10521" max="10521" width="9.5703125" bestFit="1" customWidth="1"/>
    <col min="10522" max="10522" width="10.28515625" bestFit="1" customWidth="1"/>
    <col min="10523" max="10523" width="9.7109375" bestFit="1" customWidth="1"/>
    <col min="10524" max="10531" width="9.5703125" bestFit="1" customWidth="1"/>
    <col min="10532" max="10532" width="10.42578125" bestFit="1" customWidth="1"/>
    <col min="10533" max="10533" width="9.5703125" bestFit="1" customWidth="1"/>
    <col min="10534" max="10534" width="10.28515625" bestFit="1" customWidth="1"/>
    <col min="10535" max="10535" width="9.7109375" bestFit="1" customWidth="1"/>
    <col min="10754" max="10754" width="33.7109375" customWidth="1"/>
    <col min="10755" max="10755" width="14.42578125" customWidth="1"/>
    <col min="10756" max="10756" width="9.85546875" bestFit="1" customWidth="1"/>
    <col min="10757" max="10757" width="10.5703125" bestFit="1" customWidth="1"/>
    <col min="10758" max="10758" width="11.28515625" bestFit="1" customWidth="1"/>
    <col min="10759" max="10763" width="9.5703125" bestFit="1" customWidth="1"/>
    <col min="10764" max="10764" width="10.42578125" bestFit="1" customWidth="1"/>
    <col min="10765" max="10765" width="9.5703125" bestFit="1" customWidth="1"/>
    <col min="10766" max="10766" width="10.28515625" bestFit="1" customWidth="1"/>
    <col min="10767" max="10767" width="9.7109375" bestFit="1" customWidth="1"/>
    <col min="10768" max="10775" width="9.5703125" bestFit="1" customWidth="1"/>
    <col min="10776" max="10776" width="10.42578125" bestFit="1" customWidth="1"/>
    <col min="10777" max="10777" width="9.5703125" bestFit="1" customWidth="1"/>
    <col min="10778" max="10778" width="10.28515625" bestFit="1" customWidth="1"/>
    <col min="10779" max="10779" width="9.7109375" bestFit="1" customWidth="1"/>
    <col min="10780" max="10787" width="9.5703125" bestFit="1" customWidth="1"/>
    <col min="10788" max="10788" width="10.42578125" bestFit="1" customWidth="1"/>
    <col min="10789" max="10789" width="9.5703125" bestFit="1" customWidth="1"/>
    <col min="10790" max="10790" width="10.28515625" bestFit="1" customWidth="1"/>
    <col min="10791" max="10791" width="9.7109375" bestFit="1" customWidth="1"/>
    <col min="11010" max="11010" width="33.7109375" customWidth="1"/>
    <col min="11011" max="11011" width="14.42578125" customWidth="1"/>
    <col min="11012" max="11012" width="9.85546875" bestFit="1" customWidth="1"/>
    <col min="11013" max="11013" width="10.5703125" bestFit="1" customWidth="1"/>
    <col min="11014" max="11014" width="11.28515625" bestFit="1" customWidth="1"/>
    <col min="11015" max="11019" width="9.5703125" bestFit="1" customWidth="1"/>
    <col min="11020" max="11020" width="10.42578125" bestFit="1" customWidth="1"/>
    <col min="11021" max="11021" width="9.5703125" bestFit="1" customWidth="1"/>
    <col min="11022" max="11022" width="10.28515625" bestFit="1" customWidth="1"/>
    <col min="11023" max="11023" width="9.7109375" bestFit="1" customWidth="1"/>
    <col min="11024" max="11031" width="9.5703125" bestFit="1" customWidth="1"/>
    <col min="11032" max="11032" width="10.42578125" bestFit="1" customWidth="1"/>
    <col min="11033" max="11033" width="9.5703125" bestFit="1" customWidth="1"/>
    <col min="11034" max="11034" width="10.28515625" bestFit="1" customWidth="1"/>
    <col min="11035" max="11035" width="9.7109375" bestFit="1" customWidth="1"/>
    <col min="11036" max="11043" width="9.5703125" bestFit="1" customWidth="1"/>
    <col min="11044" max="11044" width="10.42578125" bestFit="1" customWidth="1"/>
    <col min="11045" max="11045" width="9.5703125" bestFit="1" customWidth="1"/>
    <col min="11046" max="11046" width="10.28515625" bestFit="1" customWidth="1"/>
    <col min="11047" max="11047" width="9.7109375" bestFit="1" customWidth="1"/>
    <col min="11266" max="11266" width="33.7109375" customWidth="1"/>
    <col min="11267" max="11267" width="14.42578125" customWidth="1"/>
    <col min="11268" max="11268" width="9.85546875" bestFit="1" customWidth="1"/>
    <col min="11269" max="11269" width="10.5703125" bestFit="1" customWidth="1"/>
    <col min="11270" max="11270" width="11.28515625" bestFit="1" customWidth="1"/>
    <col min="11271" max="11275" width="9.5703125" bestFit="1" customWidth="1"/>
    <col min="11276" max="11276" width="10.42578125" bestFit="1" customWidth="1"/>
    <col min="11277" max="11277" width="9.5703125" bestFit="1" customWidth="1"/>
    <col min="11278" max="11278" width="10.28515625" bestFit="1" customWidth="1"/>
    <col min="11279" max="11279" width="9.7109375" bestFit="1" customWidth="1"/>
    <col min="11280" max="11287" width="9.5703125" bestFit="1" customWidth="1"/>
    <col min="11288" max="11288" width="10.42578125" bestFit="1" customWidth="1"/>
    <col min="11289" max="11289" width="9.5703125" bestFit="1" customWidth="1"/>
    <col min="11290" max="11290" width="10.28515625" bestFit="1" customWidth="1"/>
    <col min="11291" max="11291" width="9.7109375" bestFit="1" customWidth="1"/>
    <col min="11292" max="11299" width="9.5703125" bestFit="1" customWidth="1"/>
    <col min="11300" max="11300" width="10.42578125" bestFit="1" customWidth="1"/>
    <col min="11301" max="11301" width="9.5703125" bestFit="1" customWidth="1"/>
    <col min="11302" max="11302" width="10.28515625" bestFit="1" customWidth="1"/>
    <col min="11303" max="11303" width="9.7109375" bestFit="1" customWidth="1"/>
    <col min="11522" max="11522" width="33.7109375" customWidth="1"/>
    <col min="11523" max="11523" width="14.42578125" customWidth="1"/>
    <col min="11524" max="11524" width="9.85546875" bestFit="1" customWidth="1"/>
    <col min="11525" max="11525" width="10.5703125" bestFit="1" customWidth="1"/>
    <col min="11526" max="11526" width="11.28515625" bestFit="1" customWidth="1"/>
    <col min="11527" max="11531" width="9.5703125" bestFit="1" customWidth="1"/>
    <col min="11532" max="11532" width="10.42578125" bestFit="1" customWidth="1"/>
    <col min="11533" max="11533" width="9.5703125" bestFit="1" customWidth="1"/>
    <col min="11534" max="11534" width="10.28515625" bestFit="1" customWidth="1"/>
    <col min="11535" max="11535" width="9.7109375" bestFit="1" customWidth="1"/>
    <col min="11536" max="11543" width="9.5703125" bestFit="1" customWidth="1"/>
    <col min="11544" max="11544" width="10.42578125" bestFit="1" customWidth="1"/>
    <col min="11545" max="11545" width="9.5703125" bestFit="1" customWidth="1"/>
    <col min="11546" max="11546" width="10.28515625" bestFit="1" customWidth="1"/>
    <col min="11547" max="11547" width="9.7109375" bestFit="1" customWidth="1"/>
    <col min="11548" max="11555" width="9.5703125" bestFit="1" customWidth="1"/>
    <col min="11556" max="11556" width="10.42578125" bestFit="1" customWidth="1"/>
    <col min="11557" max="11557" width="9.5703125" bestFit="1" customWidth="1"/>
    <col min="11558" max="11558" width="10.28515625" bestFit="1" customWidth="1"/>
    <col min="11559" max="11559" width="9.7109375" bestFit="1" customWidth="1"/>
    <col min="11778" max="11778" width="33.7109375" customWidth="1"/>
    <col min="11779" max="11779" width="14.42578125" customWidth="1"/>
    <col min="11780" max="11780" width="9.85546875" bestFit="1" customWidth="1"/>
    <col min="11781" max="11781" width="10.5703125" bestFit="1" customWidth="1"/>
    <col min="11782" max="11782" width="11.28515625" bestFit="1" customWidth="1"/>
    <col min="11783" max="11787" width="9.5703125" bestFit="1" customWidth="1"/>
    <col min="11788" max="11788" width="10.42578125" bestFit="1" customWidth="1"/>
    <col min="11789" max="11789" width="9.5703125" bestFit="1" customWidth="1"/>
    <col min="11790" max="11790" width="10.28515625" bestFit="1" customWidth="1"/>
    <col min="11791" max="11791" width="9.7109375" bestFit="1" customWidth="1"/>
    <col min="11792" max="11799" width="9.5703125" bestFit="1" customWidth="1"/>
    <col min="11800" max="11800" width="10.42578125" bestFit="1" customWidth="1"/>
    <col min="11801" max="11801" width="9.5703125" bestFit="1" customWidth="1"/>
    <col min="11802" max="11802" width="10.28515625" bestFit="1" customWidth="1"/>
    <col min="11803" max="11803" width="9.7109375" bestFit="1" customWidth="1"/>
    <col min="11804" max="11811" width="9.5703125" bestFit="1" customWidth="1"/>
    <col min="11812" max="11812" width="10.42578125" bestFit="1" customWidth="1"/>
    <col min="11813" max="11813" width="9.5703125" bestFit="1" customWidth="1"/>
    <col min="11814" max="11814" width="10.28515625" bestFit="1" customWidth="1"/>
    <col min="11815" max="11815" width="9.7109375" bestFit="1" customWidth="1"/>
    <col min="12034" max="12034" width="33.7109375" customWidth="1"/>
    <col min="12035" max="12035" width="14.42578125" customWidth="1"/>
    <col min="12036" max="12036" width="9.85546875" bestFit="1" customWidth="1"/>
    <col min="12037" max="12037" width="10.5703125" bestFit="1" customWidth="1"/>
    <col min="12038" max="12038" width="11.28515625" bestFit="1" customWidth="1"/>
    <col min="12039" max="12043" width="9.5703125" bestFit="1" customWidth="1"/>
    <col min="12044" max="12044" width="10.42578125" bestFit="1" customWidth="1"/>
    <col min="12045" max="12045" width="9.5703125" bestFit="1" customWidth="1"/>
    <col min="12046" max="12046" width="10.28515625" bestFit="1" customWidth="1"/>
    <col min="12047" max="12047" width="9.7109375" bestFit="1" customWidth="1"/>
    <col min="12048" max="12055" width="9.5703125" bestFit="1" customWidth="1"/>
    <col min="12056" max="12056" width="10.42578125" bestFit="1" customWidth="1"/>
    <col min="12057" max="12057" width="9.5703125" bestFit="1" customWidth="1"/>
    <col min="12058" max="12058" width="10.28515625" bestFit="1" customWidth="1"/>
    <col min="12059" max="12059" width="9.7109375" bestFit="1" customWidth="1"/>
    <col min="12060" max="12067" width="9.5703125" bestFit="1" customWidth="1"/>
    <col min="12068" max="12068" width="10.42578125" bestFit="1" customWidth="1"/>
    <col min="12069" max="12069" width="9.5703125" bestFit="1" customWidth="1"/>
    <col min="12070" max="12070" width="10.28515625" bestFit="1" customWidth="1"/>
    <col min="12071" max="12071" width="9.7109375" bestFit="1" customWidth="1"/>
    <col min="12290" max="12290" width="33.7109375" customWidth="1"/>
    <col min="12291" max="12291" width="14.42578125" customWidth="1"/>
    <col min="12292" max="12292" width="9.85546875" bestFit="1" customWidth="1"/>
    <col min="12293" max="12293" width="10.5703125" bestFit="1" customWidth="1"/>
    <col min="12294" max="12294" width="11.28515625" bestFit="1" customWidth="1"/>
    <col min="12295" max="12299" width="9.5703125" bestFit="1" customWidth="1"/>
    <col min="12300" max="12300" width="10.42578125" bestFit="1" customWidth="1"/>
    <col min="12301" max="12301" width="9.5703125" bestFit="1" customWidth="1"/>
    <col min="12302" max="12302" width="10.28515625" bestFit="1" customWidth="1"/>
    <col min="12303" max="12303" width="9.7109375" bestFit="1" customWidth="1"/>
    <col min="12304" max="12311" width="9.5703125" bestFit="1" customWidth="1"/>
    <col min="12312" max="12312" width="10.42578125" bestFit="1" customWidth="1"/>
    <col min="12313" max="12313" width="9.5703125" bestFit="1" customWidth="1"/>
    <col min="12314" max="12314" width="10.28515625" bestFit="1" customWidth="1"/>
    <col min="12315" max="12315" width="9.7109375" bestFit="1" customWidth="1"/>
    <col min="12316" max="12323" width="9.5703125" bestFit="1" customWidth="1"/>
    <col min="12324" max="12324" width="10.42578125" bestFit="1" customWidth="1"/>
    <col min="12325" max="12325" width="9.5703125" bestFit="1" customWidth="1"/>
    <col min="12326" max="12326" width="10.28515625" bestFit="1" customWidth="1"/>
    <col min="12327" max="12327" width="9.7109375" bestFit="1" customWidth="1"/>
    <col min="12546" max="12546" width="33.7109375" customWidth="1"/>
    <col min="12547" max="12547" width="14.42578125" customWidth="1"/>
    <col min="12548" max="12548" width="9.85546875" bestFit="1" customWidth="1"/>
    <col min="12549" max="12549" width="10.5703125" bestFit="1" customWidth="1"/>
    <col min="12550" max="12550" width="11.28515625" bestFit="1" customWidth="1"/>
    <col min="12551" max="12555" width="9.5703125" bestFit="1" customWidth="1"/>
    <col min="12556" max="12556" width="10.42578125" bestFit="1" customWidth="1"/>
    <col min="12557" max="12557" width="9.5703125" bestFit="1" customWidth="1"/>
    <col min="12558" max="12558" width="10.28515625" bestFit="1" customWidth="1"/>
    <col min="12559" max="12559" width="9.7109375" bestFit="1" customWidth="1"/>
    <col min="12560" max="12567" width="9.5703125" bestFit="1" customWidth="1"/>
    <col min="12568" max="12568" width="10.42578125" bestFit="1" customWidth="1"/>
    <col min="12569" max="12569" width="9.5703125" bestFit="1" customWidth="1"/>
    <col min="12570" max="12570" width="10.28515625" bestFit="1" customWidth="1"/>
    <col min="12571" max="12571" width="9.7109375" bestFit="1" customWidth="1"/>
    <col min="12572" max="12579" width="9.5703125" bestFit="1" customWidth="1"/>
    <col min="12580" max="12580" width="10.42578125" bestFit="1" customWidth="1"/>
    <col min="12581" max="12581" width="9.5703125" bestFit="1" customWidth="1"/>
    <col min="12582" max="12582" width="10.28515625" bestFit="1" customWidth="1"/>
    <col min="12583" max="12583" width="9.7109375" bestFit="1" customWidth="1"/>
    <col min="12802" max="12802" width="33.7109375" customWidth="1"/>
    <col min="12803" max="12803" width="14.42578125" customWidth="1"/>
    <col min="12804" max="12804" width="9.85546875" bestFit="1" customWidth="1"/>
    <col min="12805" max="12805" width="10.5703125" bestFit="1" customWidth="1"/>
    <col min="12806" max="12806" width="11.28515625" bestFit="1" customWidth="1"/>
    <col min="12807" max="12811" width="9.5703125" bestFit="1" customWidth="1"/>
    <col min="12812" max="12812" width="10.42578125" bestFit="1" customWidth="1"/>
    <col min="12813" max="12813" width="9.5703125" bestFit="1" customWidth="1"/>
    <col min="12814" max="12814" width="10.28515625" bestFit="1" customWidth="1"/>
    <col min="12815" max="12815" width="9.7109375" bestFit="1" customWidth="1"/>
    <col min="12816" max="12823" width="9.5703125" bestFit="1" customWidth="1"/>
    <col min="12824" max="12824" width="10.42578125" bestFit="1" customWidth="1"/>
    <col min="12825" max="12825" width="9.5703125" bestFit="1" customWidth="1"/>
    <col min="12826" max="12826" width="10.28515625" bestFit="1" customWidth="1"/>
    <col min="12827" max="12827" width="9.7109375" bestFit="1" customWidth="1"/>
    <col min="12828" max="12835" width="9.5703125" bestFit="1" customWidth="1"/>
    <col min="12836" max="12836" width="10.42578125" bestFit="1" customWidth="1"/>
    <col min="12837" max="12837" width="9.5703125" bestFit="1" customWidth="1"/>
    <col min="12838" max="12838" width="10.28515625" bestFit="1" customWidth="1"/>
    <col min="12839" max="12839" width="9.7109375" bestFit="1" customWidth="1"/>
    <col min="13058" max="13058" width="33.7109375" customWidth="1"/>
    <col min="13059" max="13059" width="14.42578125" customWidth="1"/>
    <col min="13060" max="13060" width="9.85546875" bestFit="1" customWidth="1"/>
    <col min="13061" max="13061" width="10.5703125" bestFit="1" customWidth="1"/>
    <col min="13062" max="13062" width="11.28515625" bestFit="1" customWidth="1"/>
    <col min="13063" max="13067" width="9.5703125" bestFit="1" customWidth="1"/>
    <col min="13068" max="13068" width="10.42578125" bestFit="1" customWidth="1"/>
    <col min="13069" max="13069" width="9.5703125" bestFit="1" customWidth="1"/>
    <col min="13070" max="13070" width="10.28515625" bestFit="1" customWidth="1"/>
    <col min="13071" max="13071" width="9.7109375" bestFit="1" customWidth="1"/>
    <col min="13072" max="13079" width="9.5703125" bestFit="1" customWidth="1"/>
    <col min="13080" max="13080" width="10.42578125" bestFit="1" customWidth="1"/>
    <col min="13081" max="13081" width="9.5703125" bestFit="1" customWidth="1"/>
    <col min="13082" max="13082" width="10.28515625" bestFit="1" customWidth="1"/>
    <col min="13083" max="13083" width="9.7109375" bestFit="1" customWidth="1"/>
    <col min="13084" max="13091" width="9.5703125" bestFit="1" customWidth="1"/>
    <col min="13092" max="13092" width="10.42578125" bestFit="1" customWidth="1"/>
    <col min="13093" max="13093" width="9.5703125" bestFit="1" customWidth="1"/>
    <col min="13094" max="13094" width="10.28515625" bestFit="1" customWidth="1"/>
    <col min="13095" max="13095" width="9.7109375" bestFit="1" customWidth="1"/>
    <col min="13314" max="13314" width="33.7109375" customWidth="1"/>
    <col min="13315" max="13315" width="14.42578125" customWidth="1"/>
    <col min="13316" max="13316" width="9.85546875" bestFit="1" customWidth="1"/>
    <col min="13317" max="13317" width="10.5703125" bestFit="1" customWidth="1"/>
    <col min="13318" max="13318" width="11.28515625" bestFit="1" customWidth="1"/>
    <col min="13319" max="13323" width="9.5703125" bestFit="1" customWidth="1"/>
    <col min="13324" max="13324" width="10.42578125" bestFit="1" customWidth="1"/>
    <col min="13325" max="13325" width="9.5703125" bestFit="1" customWidth="1"/>
    <col min="13326" max="13326" width="10.28515625" bestFit="1" customWidth="1"/>
    <col min="13327" max="13327" width="9.7109375" bestFit="1" customWidth="1"/>
    <col min="13328" max="13335" width="9.5703125" bestFit="1" customWidth="1"/>
    <col min="13336" max="13336" width="10.42578125" bestFit="1" customWidth="1"/>
    <col min="13337" max="13337" width="9.5703125" bestFit="1" customWidth="1"/>
    <col min="13338" max="13338" width="10.28515625" bestFit="1" customWidth="1"/>
    <col min="13339" max="13339" width="9.7109375" bestFit="1" customWidth="1"/>
    <col min="13340" max="13347" width="9.5703125" bestFit="1" customWidth="1"/>
    <col min="13348" max="13348" width="10.42578125" bestFit="1" customWidth="1"/>
    <col min="13349" max="13349" width="9.5703125" bestFit="1" customWidth="1"/>
    <col min="13350" max="13350" width="10.28515625" bestFit="1" customWidth="1"/>
    <col min="13351" max="13351" width="9.7109375" bestFit="1" customWidth="1"/>
    <col min="13570" max="13570" width="33.7109375" customWidth="1"/>
    <col min="13571" max="13571" width="14.42578125" customWidth="1"/>
    <col min="13572" max="13572" width="9.85546875" bestFit="1" customWidth="1"/>
    <col min="13573" max="13573" width="10.5703125" bestFit="1" customWidth="1"/>
    <col min="13574" max="13574" width="11.28515625" bestFit="1" customWidth="1"/>
    <col min="13575" max="13579" width="9.5703125" bestFit="1" customWidth="1"/>
    <col min="13580" max="13580" width="10.42578125" bestFit="1" customWidth="1"/>
    <col min="13581" max="13581" width="9.5703125" bestFit="1" customWidth="1"/>
    <col min="13582" max="13582" width="10.28515625" bestFit="1" customWidth="1"/>
    <col min="13583" max="13583" width="9.7109375" bestFit="1" customWidth="1"/>
    <col min="13584" max="13591" width="9.5703125" bestFit="1" customWidth="1"/>
    <col min="13592" max="13592" width="10.42578125" bestFit="1" customWidth="1"/>
    <col min="13593" max="13593" width="9.5703125" bestFit="1" customWidth="1"/>
    <col min="13594" max="13594" width="10.28515625" bestFit="1" customWidth="1"/>
    <col min="13595" max="13595" width="9.7109375" bestFit="1" customWidth="1"/>
    <col min="13596" max="13603" width="9.5703125" bestFit="1" customWidth="1"/>
    <col min="13604" max="13604" width="10.42578125" bestFit="1" customWidth="1"/>
    <col min="13605" max="13605" width="9.5703125" bestFit="1" customWidth="1"/>
    <col min="13606" max="13606" width="10.28515625" bestFit="1" customWidth="1"/>
    <col min="13607" max="13607" width="9.7109375" bestFit="1" customWidth="1"/>
    <col min="13826" max="13826" width="33.7109375" customWidth="1"/>
    <col min="13827" max="13827" width="14.42578125" customWidth="1"/>
    <col min="13828" max="13828" width="9.85546875" bestFit="1" customWidth="1"/>
    <col min="13829" max="13829" width="10.5703125" bestFit="1" customWidth="1"/>
    <col min="13830" max="13830" width="11.28515625" bestFit="1" customWidth="1"/>
    <col min="13831" max="13835" width="9.5703125" bestFit="1" customWidth="1"/>
    <col min="13836" max="13836" width="10.42578125" bestFit="1" customWidth="1"/>
    <col min="13837" max="13837" width="9.5703125" bestFit="1" customWidth="1"/>
    <col min="13838" max="13838" width="10.28515625" bestFit="1" customWidth="1"/>
    <col min="13839" max="13839" width="9.7109375" bestFit="1" customWidth="1"/>
    <col min="13840" max="13847" width="9.5703125" bestFit="1" customWidth="1"/>
    <col min="13848" max="13848" width="10.42578125" bestFit="1" customWidth="1"/>
    <col min="13849" max="13849" width="9.5703125" bestFit="1" customWidth="1"/>
    <col min="13850" max="13850" width="10.28515625" bestFit="1" customWidth="1"/>
    <col min="13851" max="13851" width="9.7109375" bestFit="1" customWidth="1"/>
    <col min="13852" max="13859" width="9.5703125" bestFit="1" customWidth="1"/>
    <col min="13860" max="13860" width="10.42578125" bestFit="1" customWidth="1"/>
    <col min="13861" max="13861" width="9.5703125" bestFit="1" customWidth="1"/>
    <col min="13862" max="13862" width="10.28515625" bestFit="1" customWidth="1"/>
    <col min="13863" max="13863" width="9.7109375" bestFit="1" customWidth="1"/>
    <col min="14082" max="14082" width="33.7109375" customWidth="1"/>
    <col min="14083" max="14083" width="14.42578125" customWidth="1"/>
    <col min="14084" max="14084" width="9.85546875" bestFit="1" customWidth="1"/>
    <col min="14085" max="14085" width="10.5703125" bestFit="1" customWidth="1"/>
    <col min="14086" max="14086" width="11.28515625" bestFit="1" customWidth="1"/>
    <col min="14087" max="14091" width="9.5703125" bestFit="1" customWidth="1"/>
    <col min="14092" max="14092" width="10.42578125" bestFit="1" customWidth="1"/>
    <col min="14093" max="14093" width="9.5703125" bestFit="1" customWidth="1"/>
    <col min="14094" max="14094" width="10.28515625" bestFit="1" customWidth="1"/>
    <col min="14095" max="14095" width="9.7109375" bestFit="1" customWidth="1"/>
    <col min="14096" max="14103" width="9.5703125" bestFit="1" customWidth="1"/>
    <col min="14104" max="14104" width="10.42578125" bestFit="1" customWidth="1"/>
    <col min="14105" max="14105" width="9.5703125" bestFit="1" customWidth="1"/>
    <col min="14106" max="14106" width="10.28515625" bestFit="1" customWidth="1"/>
    <col min="14107" max="14107" width="9.7109375" bestFit="1" customWidth="1"/>
    <col min="14108" max="14115" width="9.5703125" bestFit="1" customWidth="1"/>
    <col min="14116" max="14116" width="10.42578125" bestFit="1" customWidth="1"/>
    <col min="14117" max="14117" width="9.5703125" bestFit="1" customWidth="1"/>
    <col min="14118" max="14118" width="10.28515625" bestFit="1" customWidth="1"/>
    <col min="14119" max="14119" width="9.7109375" bestFit="1" customWidth="1"/>
    <col min="14338" max="14338" width="33.7109375" customWidth="1"/>
    <col min="14339" max="14339" width="14.42578125" customWidth="1"/>
    <col min="14340" max="14340" width="9.85546875" bestFit="1" customWidth="1"/>
    <col min="14341" max="14341" width="10.5703125" bestFit="1" customWidth="1"/>
    <col min="14342" max="14342" width="11.28515625" bestFit="1" customWidth="1"/>
    <col min="14343" max="14347" width="9.5703125" bestFit="1" customWidth="1"/>
    <col min="14348" max="14348" width="10.42578125" bestFit="1" customWidth="1"/>
    <col min="14349" max="14349" width="9.5703125" bestFit="1" customWidth="1"/>
    <col min="14350" max="14350" width="10.28515625" bestFit="1" customWidth="1"/>
    <col min="14351" max="14351" width="9.7109375" bestFit="1" customWidth="1"/>
    <col min="14352" max="14359" width="9.5703125" bestFit="1" customWidth="1"/>
    <col min="14360" max="14360" width="10.42578125" bestFit="1" customWidth="1"/>
    <col min="14361" max="14361" width="9.5703125" bestFit="1" customWidth="1"/>
    <col min="14362" max="14362" width="10.28515625" bestFit="1" customWidth="1"/>
    <col min="14363" max="14363" width="9.7109375" bestFit="1" customWidth="1"/>
    <col min="14364" max="14371" width="9.5703125" bestFit="1" customWidth="1"/>
    <col min="14372" max="14372" width="10.42578125" bestFit="1" customWidth="1"/>
    <col min="14373" max="14373" width="9.5703125" bestFit="1" customWidth="1"/>
    <col min="14374" max="14374" width="10.28515625" bestFit="1" customWidth="1"/>
    <col min="14375" max="14375" width="9.7109375" bestFit="1" customWidth="1"/>
    <col min="14594" max="14594" width="33.7109375" customWidth="1"/>
    <col min="14595" max="14595" width="14.42578125" customWidth="1"/>
    <col min="14596" max="14596" width="9.85546875" bestFit="1" customWidth="1"/>
    <col min="14597" max="14597" width="10.5703125" bestFit="1" customWidth="1"/>
    <col min="14598" max="14598" width="11.28515625" bestFit="1" customWidth="1"/>
    <col min="14599" max="14603" width="9.5703125" bestFit="1" customWidth="1"/>
    <col min="14604" max="14604" width="10.42578125" bestFit="1" customWidth="1"/>
    <col min="14605" max="14605" width="9.5703125" bestFit="1" customWidth="1"/>
    <col min="14606" max="14606" width="10.28515625" bestFit="1" customWidth="1"/>
    <col min="14607" max="14607" width="9.7109375" bestFit="1" customWidth="1"/>
    <col min="14608" max="14615" width="9.5703125" bestFit="1" customWidth="1"/>
    <col min="14616" max="14616" width="10.42578125" bestFit="1" customWidth="1"/>
    <col min="14617" max="14617" width="9.5703125" bestFit="1" customWidth="1"/>
    <col min="14618" max="14618" width="10.28515625" bestFit="1" customWidth="1"/>
    <col min="14619" max="14619" width="9.7109375" bestFit="1" customWidth="1"/>
    <col min="14620" max="14627" width="9.5703125" bestFit="1" customWidth="1"/>
    <col min="14628" max="14628" width="10.42578125" bestFit="1" customWidth="1"/>
    <col min="14629" max="14629" width="9.5703125" bestFit="1" customWidth="1"/>
    <col min="14630" max="14630" width="10.28515625" bestFit="1" customWidth="1"/>
    <col min="14631" max="14631" width="9.7109375" bestFit="1" customWidth="1"/>
    <col min="14850" max="14850" width="33.7109375" customWidth="1"/>
    <col min="14851" max="14851" width="14.42578125" customWidth="1"/>
    <col min="14852" max="14852" width="9.85546875" bestFit="1" customWidth="1"/>
    <col min="14853" max="14853" width="10.5703125" bestFit="1" customWidth="1"/>
    <col min="14854" max="14854" width="11.28515625" bestFit="1" customWidth="1"/>
    <col min="14855" max="14859" width="9.5703125" bestFit="1" customWidth="1"/>
    <col min="14860" max="14860" width="10.42578125" bestFit="1" customWidth="1"/>
    <col min="14861" max="14861" width="9.5703125" bestFit="1" customWidth="1"/>
    <col min="14862" max="14862" width="10.28515625" bestFit="1" customWidth="1"/>
    <col min="14863" max="14863" width="9.7109375" bestFit="1" customWidth="1"/>
    <col min="14864" max="14871" width="9.5703125" bestFit="1" customWidth="1"/>
    <col min="14872" max="14872" width="10.42578125" bestFit="1" customWidth="1"/>
    <col min="14873" max="14873" width="9.5703125" bestFit="1" customWidth="1"/>
    <col min="14874" max="14874" width="10.28515625" bestFit="1" customWidth="1"/>
    <col min="14875" max="14875" width="9.7109375" bestFit="1" customWidth="1"/>
    <col min="14876" max="14883" width="9.5703125" bestFit="1" customWidth="1"/>
    <col min="14884" max="14884" width="10.42578125" bestFit="1" customWidth="1"/>
    <col min="14885" max="14885" width="9.5703125" bestFit="1" customWidth="1"/>
    <col min="14886" max="14886" width="10.28515625" bestFit="1" customWidth="1"/>
    <col min="14887" max="14887" width="9.7109375" bestFit="1" customWidth="1"/>
    <col min="15106" max="15106" width="33.7109375" customWidth="1"/>
    <col min="15107" max="15107" width="14.42578125" customWidth="1"/>
    <col min="15108" max="15108" width="9.85546875" bestFit="1" customWidth="1"/>
    <col min="15109" max="15109" width="10.5703125" bestFit="1" customWidth="1"/>
    <col min="15110" max="15110" width="11.28515625" bestFit="1" customWidth="1"/>
    <col min="15111" max="15115" width="9.5703125" bestFit="1" customWidth="1"/>
    <col min="15116" max="15116" width="10.42578125" bestFit="1" customWidth="1"/>
    <col min="15117" max="15117" width="9.5703125" bestFit="1" customWidth="1"/>
    <col min="15118" max="15118" width="10.28515625" bestFit="1" customWidth="1"/>
    <col min="15119" max="15119" width="9.7109375" bestFit="1" customWidth="1"/>
    <col min="15120" max="15127" width="9.5703125" bestFit="1" customWidth="1"/>
    <col min="15128" max="15128" width="10.42578125" bestFit="1" customWidth="1"/>
    <col min="15129" max="15129" width="9.5703125" bestFit="1" customWidth="1"/>
    <col min="15130" max="15130" width="10.28515625" bestFit="1" customWidth="1"/>
    <col min="15131" max="15131" width="9.7109375" bestFit="1" customWidth="1"/>
    <col min="15132" max="15139" width="9.5703125" bestFit="1" customWidth="1"/>
    <col min="15140" max="15140" width="10.42578125" bestFit="1" customWidth="1"/>
    <col min="15141" max="15141" width="9.5703125" bestFit="1" customWidth="1"/>
    <col min="15142" max="15142" width="10.28515625" bestFit="1" customWidth="1"/>
    <col min="15143" max="15143" width="9.7109375" bestFit="1" customWidth="1"/>
    <col min="15362" max="15362" width="33.7109375" customWidth="1"/>
    <col min="15363" max="15363" width="14.42578125" customWidth="1"/>
    <col min="15364" max="15364" width="9.85546875" bestFit="1" customWidth="1"/>
    <col min="15365" max="15365" width="10.5703125" bestFit="1" customWidth="1"/>
    <col min="15366" max="15366" width="11.28515625" bestFit="1" customWidth="1"/>
    <col min="15367" max="15371" width="9.5703125" bestFit="1" customWidth="1"/>
    <col min="15372" max="15372" width="10.42578125" bestFit="1" customWidth="1"/>
    <col min="15373" max="15373" width="9.5703125" bestFit="1" customWidth="1"/>
    <col min="15374" max="15374" width="10.28515625" bestFit="1" customWidth="1"/>
    <col min="15375" max="15375" width="9.7109375" bestFit="1" customWidth="1"/>
    <col min="15376" max="15383" width="9.5703125" bestFit="1" customWidth="1"/>
    <col min="15384" max="15384" width="10.42578125" bestFit="1" customWidth="1"/>
    <col min="15385" max="15385" width="9.5703125" bestFit="1" customWidth="1"/>
    <col min="15386" max="15386" width="10.28515625" bestFit="1" customWidth="1"/>
    <col min="15387" max="15387" width="9.7109375" bestFit="1" customWidth="1"/>
    <col min="15388" max="15395" width="9.5703125" bestFit="1" customWidth="1"/>
    <col min="15396" max="15396" width="10.42578125" bestFit="1" customWidth="1"/>
    <col min="15397" max="15397" width="9.5703125" bestFit="1" customWidth="1"/>
    <col min="15398" max="15398" width="10.28515625" bestFit="1" customWidth="1"/>
    <col min="15399" max="15399" width="9.7109375" bestFit="1" customWidth="1"/>
    <col min="15618" max="15618" width="33.7109375" customWidth="1"/>
    <col min="15619" max="15619" width="14.42578125" customWidth="1"/>
    <col min="15620" max="15620" width="9.85546875" bestFit="1" customWidth="1"/>
    <col min="15621" max="15621" width="10.5703125" bestFit="1" customWidth="1"/>
    <col min="15622" max="15622" width="11.28515625" bestFit="1" customWidth="1"/>
    <col min="15623" max="15627" width="9.5703125" bestFit="1" customWidth="1"/>
    <col min="15628" max="15628" width="10.42578125" bestFit="1" customWidth="1"/>
    <col min="15629" max="15629" width="9.5703125" bestFit="1" customWidth="1"/>
    <col min="15630" max="15630" width="10.28515625" bestFit="1" customWidth="1"/>
    <col min="15631" max="15631" width="9.7109375" bestFit="1" customWidth="1"/>
    <col min="15632" max="15639" width="9.5703125" bestFit="1" customWidth="1"/>
    <col min="15640" max="15640" width="10.42578125" bestFit="1" customWidth="1"/>
    <col min="15641" max="15641" width="9.5703125" bestFit="1" customWidth="1"/>
    <col min="15642" max="15642" width="10.28515625" bestFit="1" customWidth="1"/>
    <col min="15643" max="15643" width="9.7109375" bestFit="1" customWidth="1"/>
    <col min="15644" max="15651" width="9.5703125" bestFit="1" customWidth="1"/>
    <col min="15652" max="15652" width="10.42578125" bestFit="1" customWidth="1"/>
    <col min="15653" max="15653" width="9.5703125" bestFit="1" customWidth="1"/>
    <col min="15654" max="15654" width="10.28515625" bestFit="1" customWidth="1"/>
    <col min="15655" max="15655" width="9.7109375" bestFit="1" customWidth="1"/>
    <col min="15874" max="15874" width="33.7109375" customWidth="1"/>
    <col min="15875" max="15875" width="14.42578125" customWidth="1"/>
    <col min="15876" max="15876" width="9.85546875" bestFit="1" customWidth="1"/>
    <col min="15877" max="15877" width="10.5703125" bestFit="1" customWidth="1"/>
    <col min="15878" max="15878" width="11.28515625" bestFit="1" customWidth="1"/>
    <col min="15879" max="15883" width="9.5703125" bestFit="1" customWidth="1"/>
    <col min="15884" max="15884" width="10.42578125" bestFit="1" customWidth="1"/>
    <col min="15885" max="15885" width="9.5703125" bestFit="1" customWidth="1"/>
    <col min="15886" max="15886" width="10.28515625" bestFit="1" customWidth="1"/>
    <col min="15887" max="15887" width="9.7109375" bestFit="1" customWidth="1"/>
    <col min="15888" max="15895" width="9.5703125" bestFit="1" customWidth="1"/>
    <col min="15896" max="15896" width="10.42578125" bestFit="1" customWidth="1"/>
    <col min="15897" max="15897" width="9.5703125" bestFit="1" customWidth="1"/>
    <col min="15898" max="15898" width="10.28515625" bestFit="1" customWidth="1"/>
    <col min="15899" max="15899" width="9.7109375" bestFit="1" customWidth="1"/>
    <col min="15900" max="15907" width="9.5703125" bestFit="1" customWidth="1"/>
    <col min="15908" max="15908" width="10.42578125" bestFit="1" customWidth="1"/>
    <col min="15909" max="15909" width="9.5703125" bestFit="1" customWidth="1"/>
    <col min="15910" max="15910" width="10.28515625" bestFit="1" customWidth="1"/>
    <col min="15911" max="15911" width="9.7109375" bestFit="1" customWidth="1"/>
    <col min="16130" max="16130" width="33.7109375" customWidth="1"/>
    <col min="16131" max="16131" width="14.42578125" customWidth="1"/>
    <col min="16132" max="16132" width="9.85546875" bestFit="1" customWidth="1"/>
    <col min="16133" max="16133" width="10.5703125" bestFit="1" customWidth="1"/>
    <col min="16134" max="16134" width="11.28515625" bestFit="1" customWidth="1"/>
    <col min="16135" max="16139" width="9.5703125" bestFit="1" customWidth="1"/>
    <col min="16140" max="16140" width="10.42578125" bestFit="1" customWidth="1"/>
    <col min="16141" max="16141" width="9.5703125" bestFit="1" customWidth="1"/>
    <col min="16142" max="16142" width="10.28515625" bestFit="1" customWidth="1"/>
    <col min="16143" max="16143" width="9.7109375" bestFit="1" customWidth="1"/>
    <col min="16144" max="16151" width="9.5703125" bestFit="1" customWidth="1"/>
    <col min="16152" max="16152" width="10.42578125" bestFit="1" customWidth="1"/>
    <col min="16153" max="16153" width="9.5703125" bestFit="1" customWidth="1"/>
    <col min="16154" max="16154" width="10.28515625" bestFit="1" customWidth="1"/>
    <col min="16155" max="16155" width="9.7109375" bestFit="1" customWidth="1"/>
    <col min="16156" max="16163" width="9.5703125" bestFit="1" customWidth="1"/>
    <col min="16164" max="16164" width="10.42578125" bestFit="1" customWidth="1"/>
    <col min="16165" max="16165" width="9.5703125" bestFit="1" customWidth="1"/>
    <col min="16166" max="16166" width="10.28515625" bestFit="1" customWidth="1"/>
    <col min="16167" max="16167" width="9.7109375" bestFit="1" customWidth="1"/>
  </cols>
  <sheetData>
    <row r="1" spans="1:212" x14ac:dyDescent="0.25">
      <c r="A1" s="220" t="s">
        <v>465</v>
      </c>
      <c r="B1" s="115" t="s">
        <v>249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>
        <v>1</v>
      </c>
      <c r="GN1" s="45">
        <v>2</v>
      </c>
      <c r="GO1" s="45">
        <v>3</v>
      </c>
      <c r="GP1" s="45">
        <v>4</v>
      </c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</row>
    <row r="2" spans="1:212" x14ac:dyDescent="0.25">
      <c r="A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FY2" s="116" t="s">
        <v>250</v>
      </c>
      <c r="FZ2" s="45">
        <v>1</v>
      </c>
      <c r="GA2" s="45"/>
      <c r="GB2" s="45"/>
      <c r="GC2" s="45" t="s">
        <v>251</v>
      </c>
      <c r="GD2" s="45">
        <f>VLOOKUP(C4,$FY$2:$FZ$38,2,FALSE)</f>
        <v>1</v>
      </c>
      <c r="GE2" s="45" t="s">
        <v>252</v>
      </c>
      <c r="GF2" s="45"/>
      <c r="GG2" s="45"/>
      <c r="GH2" s="45"/>
      <c r="GI2" s="45"/>
      <c r="GJ2" s="45">
        <v>1</v>
      </c>
      <c r="GK2" s="45">
        <f>+IF($C$8=$GM$1,GM2,IF($C$8=$GN$1,GN2,IF($C$8=$GO$1,GO2,IF($C$8=$GP$1,GP2,0))))</f>
        <v>1</v>
      </c>
      <c r="GL2" s="45"/>
      <c r="GM2" s="45">
        <v>1</v>
      </c>
      <c r="GN2" s="45">
        <v>1</v>
      </c>
      <c r="GO2" s="45">
        <v>1</v>
      </c>
      <c r="GP2" s="45">
        <v>1</v>
      </c>
      <c r="GQ2" s="45"/>
      <c r="GR2" s="45"/>
      <c r="GS2" s="45"/>
      <c r="GT2" s="45">
        <v>1</v>
      </c>
      <c r="GU2" s="45"/>
      <c r="GV2" s="45">
        <v>1</v>
      </c>
      <c r="GW2" s="45"/>
      <c r="GX2" s="45"/>
      <c r="GY2" s="45"/>
      <c r="GZ2" s="45"/>
      <c r="HA2" s="45"/>
      <c r="HB2" s="45"/>
      <c r="HC2" s="45"/>
      <c r="HD2" s="45"/>
    </row>
    <row r="3" spans="1:212" ht="15.75" x14ac:dyDescent="0.3">
      <c r="A3" s="114"/>
      <c r="B3" s="115" t="s">
        <v>253</v>
      </c>
      <c r="C3" s="117"/>
      <c r="D3" s="114"/>
      <c r="E3" s="114"/>
      <c r="F3" s="114"/>
      <c r="G3" s="114"/>
      <c r="H3" s="114"/>
      <c r="I3" s="141"/>
      <c r="J3" s="141"/>
      <c r="K3" s="141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FY3" s="116" t="s">
        <v>254</v>
      </c>
      <c r="FZ3" s="45">
        <f>1+FZ2</f>
        <v>2</v>
      </c>
      <c r="GA3" s="45"/>
      <c r="GB3" s="45"/>
      <c r="GC3" s="45"/>
      <c r="GD3" s="45">
        <f>VLOOKUP(C6,$FY$2:$FZ$38,2,FALSE)</f>
        <v>1</v>
      </c>
      <c r="GE3" s="45" t="s">
        <v>255</v>
      </c>
      <c r="GF3" s="45"/>
      <c r="GG3" s="45"/>
      <c r="GH3" s="45"/>
      <c r="GI3" s="45"/>
      <c r="GJ3" s="45">
        <f>+GJ2+1</f>
        <v>2</v>
      </c>
      <c r="GK3" s="45">
        <f>+IF($C$8=$GM$1,GM3,IF($C$8=$GN$1,GN3,IF($C$8=$GO$1,GO3,IF($C$8=$GP$1,GP3,0))))</f>
        <v>0</v>
      </c>
      <c r="GL3" s="45"/>
      <c r="GM3" s="45"/>
      <c r="GN3" s="45"/>
      <c r="GO3" s="45"/>
      <c r="GP3" s="45"/>
      <c r="GQ3" s="45"/>
      <c r="GR3" s="45"/>
      <c r="GS3" s="45"/>
      <c r="GT3" s="45">
        <v>2</v>
      </c>
      <c r="GU3" s="45"/>
      <c r="GV3" s="45">
        <v>2</v>
      </c>
      <c r="GW3" s="45"/>
      <c r="GX3" s="45"/>
      <c r="GY3" s="45"/>
      <c r="GZ3" s="45"/>
      <c r="HA3" s="45"/>
      <c r="HB3" s="45"/>
      <c r="HC3" s="45"/>
      <c r="HD3" s="45"/>
    </row>
    <row r="4" spans="1:212" x14ac:dyDescent="0.25">
      <c r="B4" s="118" t="s">
        <v>256</v>
      </c>
      <c r="C4" s="119" t="s">
        <v>250</v>
      </c>
      <c r="D4" s="114"/>
      <c r="E4" s="114"/>
      <c r="F4" s="114"/>
      <c r="G4" s="114"/>
      <c r="H4" s="114"/>
      <c r="I4" s="142"/>
      <c r="J4" s="142"/>
      <c r="K4" s="142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FY4" s="116" t="s">
        <v>257</v>
      </c>
      <c r="FZ4" s="45">
        <f t="shared" ref="FZ4:FZ67" si="0">1+FZ3</f>
        <v>3</v>
      </c>
      <c r="GA4" s="45"/>
      <c r="GB4" s="45"/>
      <c r="GC4" s="45"/>
      <c r="GD4" s="45"/>
      <c r="GE4" s="45"/>
      <c r="GF4" s="45"/>
      <c r="GG4" s="45"/>
      <c r="GH4" s="45"/>
      <c r="GI4" s="45"/>
      <c r="GJ4" s="45">
        <f t="shared" ref="GJ4:GJ67" si="1">+GJ3+1</f>
        <v>3</v>
      </c>
      <c r="GK4" s="45">
        <f t="shared" ref="GK4:GK68" si="2">+IF($C$8=$GM$1,GM4,IF($C$8=$GN$1,GN4,IF($C$8=$GO$1,GO4,IF($C$8=$GP$1,GP4,0))))</f>
        <v>0</v>
      </c>
      <c r="GL4" s="45"/>
      <c r="GM4" s="45"/>
      <c r="GN4" s="45"/>
      <c r="GO4" s="45"/>
      <c r="GP4" s="45"/>
      <c r="GQ4" s="45"/>
      <c r="GR4" s="45"/>
      <c r="GS4" s="45"/>
      <c r="GT4" s="45">
        <v>3</v>
      </c>
      <c r="GU4" s="45"/>
      <c r="GV4" s="45">
        <v>3</v>
      </c>
      <c r="GW4" s="45"/>
      <c r="GX4" s="45"/>
      <c r="GY4" s="45"/>
      <c r="GZ4" s="45"/>
      <c r="HA4" s="45"/>
      <c r="HB4" s="45"/>
      <c r="HC4" s="45"/>
      <c r="HD4" s="45"/>
    </row>
    <row r="5" spans="1:212" x14ac:dyDescent="0.25">
      <c r="A5" s="114" t="s">
        <v>258</v>
      </c>
      <c r="B5" s="118" t="s">
        <v>259</v>
      </c>
      <c r="C5" s="120">
        <f>+Input!C12</f>
        <v>0.02</v>
      </c>
      <c r="D5" s="114"/>
      <c r="E5" s="114"/>
      <c r="F5" s="114"/>
      <c r="G5" s="114"/>
      <c r="H5" s="114"/>
      <c r="I5" s="141"/>
      <c r="J5" s="141"/>
      <c r="K5" s="141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FY5" s="116" t="s">
        <v>260</v>
      </c>
      <c r="FZ5" s="45">
        <f t="shared" si="0"/>
        <v>4</v>
      </c>
      <c r="GA5" s="45"/>
      <c r="GB5" s="45"/>
      <c r="GC5" s="45"/>
      <c r="GD5" s="45"/>
      <c r="GE5" s="45"/>
      <c r="GF5" s="45"/>
      <c r="GG5" s="45"/>
      <c r="GH5" s="45"/>
      <c r="GI5" s="45"/>
      <c r="GJ5" s="45">
        <f t="shared" si="1"/>
        <v>4</v>
      </c>
      <c r="GK5" s="45">
        <f t="shared" si="2"/>
        <v>1</v>
      </c>
      <c r="GL5" s="45"/>
      <c r="GM5" s="45"/>
      <c r="GN5" s="45"/>
      <c r="GO5" s="45"/>
      <c r="GP5" s="45">
        <v>1</v>
      </c>
      <c r="GQ5" s="45"/>
      <c r="GR5" s="45"/>
      <c r="GS5" s="45"/>
      <c r="GT5" s="45">
        <v>4</v>
      </c>
      <c r="GU5" s="45"/>
      <c r="GV5" s="45">
        <v>4</v>
      </c>
      <c r="GW5" s="45"/>
      <c r="GX5" s="45"/>
      <c r="GY5" s="45"/>
      <c r="GZ5" s="45"/>
      <c r="HA5" s="45"/>
      <c r="HB5" s="45"/>
      <c r="HC5" s="45"/>
      <c r="HD5" s="45"/>
    </row>
    <row r="6" spans="1:212" x14ac:dyDescent="0.25">
      <c r="A6" s="114"/>
      <c r="B6" s="118" t="s">
        <v>261</v>
      </c>
      <c r="C6" s="121" t="s">
        <v>250</v>
      </c>
      <c r="D6" s="114" t="str">
        <f>+IF(GD3&lt;GD2,"non puoi inserire una data antecedente a quella di stipule del finanziamento","")</f>
        <v/>
      </c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FY6" s="116" t="s">
        <v>262</v>
      </c>
      <c r="FZ6" s="45">
        <f t="shared" si="0"/>
        <v>5</v>
      </c>
      <c r="GA6" s="45"/>
      <c r="GB6" s="45"/>
      <c r="GC6" s="45"/>
      <c r="GD6" s="45"/>
      <c r="GE6" s="45"/>
      <c r="GF6" s="45"/>
      <c r="GG6" s="45"/>
      <c r="GH6" s="45"/>
      <c r="GI6" s="45"/>
      <c r="GJ6" s="45">
        <f t="shared" si="1"/>
        <v>5</v>
      </c>
      <c r="GK6" s="45">
        <f t="shared" si="2"/>
        <v>0</v>
      </c>
      <c r="GL6" s="45"/>
      <c r="GM6" s="45"/>
      <c r="GN6" s="45"/>
      <c r="GO6" s="45">
        <v>1</v>
      </c>
      <c r="GP6" s="45"/>
      <c r="GQ6" s="45"/>
      <c r="GR6" s="45"/>
      <c r="GS6" s="45"/>
      <c r="GT6" s="45"/>
      <c r="GU6" s="45"/>
      <c r="GV6" s="45">
        <v>5</v>
      </c>
      <c r="GW6" s="45"/>
      <c r="GX6" s="45"/>
      <c r="GY6" s="45"/>
      <c r="GZ6" s="45"/>
      <c r="HA6" s="45"/>
      <c r="HB6" s="45"/>
      <c r="HC6" s="45"/>
      <c r="HD6" s="45"/>
    </row>
    <row r="7" spans="1:212" x14ac:dyDescent="0.25">
      <c r="A7" s="114"/>
      <c r="B7" s="122" t="s">
        <v>263</v>
      </c>
      <c r="C7" s="123">
        <f>+Input!C11</f>
        <v>47250</v>
      </c>
      <c r="D7" s="114"/>
      <c r="E7" s="114"/>
      <c r="F7" s="114"/>
      <c r="G7" s="114">
        <v>47250</v>
      </c>
      <c r="H7" s="138">
        <f>+SUM(C20:F20)</f>
        <v>3162.1126716115705</v>
      </c>
      <c r="I7" s="138">
        <f>+G7-H7</f>
        <v>44087.887328388431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FY7" s="116" t="s">
        <v>264</v>
      </c>
      <c r="FZ7" s="45">
        <f t="shared" si="0"/>
        <v>6</v>
      </c>
      <c r="GA7" s="45"/>
      <c r="GB7" s="45"/>
      <c r="GC7" s="45"/>
      <c r="GD7" s="45"/>
      <c r="GE7" s="45"/>
      <c r="GF7" s="45"/>
      <c r="GG7" s="45"/>
      <c r="GH7" s="45"/>
      <c r="GI7" s="45"/>
      <c r="GJ7" s="45">
        <f t="shared" si="1"/>
        <v>6</v>
      </c>
      <c r="GK7" s="45">
        <f t="shared" si="2"/>
        <v>0</v>
      </c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>
        <v>6</v>
      </c>
      <c r="GW7" s="45"/>
      <c r="GX7" s="45"/>
      <c r="GY7" s="45"/>
      <c r="GZ7" s="45"/>
      <c r="HA7" s="45"/>
      <c r="HB7" s="45"/>
      <c r="HC7" s="45"/>
      <c r="HD7" s="45"/>
    </row>
    <row r="8" spans="1:212" x14ac:dyDescent="0.25">
      <c r="A8" s="114"/>
      <c r="B8" s="122" t="s">
        <v>265</v>
      </c>
      <c r="C8" s="124">
        <v>4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FY8" s="116" t="s">
        <v>266</v>
      </c>
      <c r="FZ8" s="45">
        <f t="shared" si="0"/>
        <v>7</v>
      </c>
      <c r="GA8" s="45"/>
      <c r="GB8" s="45"/>
      <c r="GC8" s="45"/>
      <c r="GD8" s="45"/>
      <c r="GE8" s="45"/>
      <c r="GF8" s="45"/>
      <c r="GG8" s="45"/>
      <c r="GH8" s="45"/>
      <c r="GI8" s="45"/>
      <c r="GJ8" s="45">
        <f t="shared" si="1"/>
        <v>7</v>
      </c>
      <c r="GK8" s="45">
        <f t="shared" si="2"/>
        <v>1</v>
      </c>
      <c r="GL8" s="45"/>
      <c r="GM8" s="45"/>
      <c r="GN8" s="45">
        <v>1</v>
      </c>
      <c r="GO8" s="45"/>
      <c r="GP8" s="45">
        <v>1</v>
      </c>
      <c r="GQ8" s="45"/>
      <c r="GR8" s="45"/>
      <c r="GS8" s="45"/>
      <c r="GT8" s="45"/>
      <c r="GU8" s="45"/>
      <c r="GV8" s="45">
        <v>7</v>
      </c>
      <c r="GW8" s="45"/>
      <c r="GX8" s="45"/>
      <c r="GY8" s="45"/>
      <c r="GZ8" s="45"/>
      <c r="HA8" s="45"/>
      <c r="HB8" s="45"/>
      <c r="HC8" s="45"/>
      <c r="HD8" s="45"/>
    </row>
    <row r="9" spans="1:212" x14ac:dyDescent="0.25">
      <c r="A9" s="114"/>
      <c r="B9" s="122" t="s">
        <v>267</v>
      </c>
      <c r="C9" s="124">
        <f>+Input!C13</f>
        <v>7</v>
      </c>
      <c r="D9" s="114"/>
      <c r="E9" s="114"/>
      <c r="F9" s="114"/>
      <c r="G9" s="138">
        <f>+SUM(C19:F19)</f>
        <v>3623.282453927779</v>
      </c>
      <c r="H9" s="138">
        <f>+SUM(C22:F22)</f>
        <v>930.16681598396985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FY9" s="116" t="s">
        <v>268</v>
      </c>
      <c r="FZ9" s="45">
        <f t="shared" si="0"/>
        <v>8</v>
      </c>
      <c r="GA9" s="45"/>
      <c r="GB9" s="45"/>
      <c r="GC9" s="45"/>
      <c r="GD9" s="45"/>
      <c r="GE9" s="45"/>
      <c r="GF9" s="45"/>
      <c r="GG9" s="45"/>
      <c r="GH9" s="45"/>
      <c r="GI9" s="45"/>
      <c r="GJ9" s="45">
        <f t="shared" si="1"/>
        <v>8</v>
      </c>
      <c r="GK9" s="45">
        <f t="shared" si="2"/>
        <v>0</v>
      </c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>
        <v>8</v>
      </c>
      <c r="GW9" s="45"/>
      <c r="GX9" s="45"/>
      <c r="GY9" s="45"/>
      <c r="GZ9" s="45"/>
      <c r="HA9" s="45"/>
      <c r="HB9" s="45"/>
      <c r="HC9" s="45"/>
      <c r="HD9" s="45"/>
    </row>
    <row r="10" spans="1:212" x14ac:dyDescent="0.25">
      <c r="A10" s="114"/>
      <c r="B10" s="125" t="s">
        <v>269</v>
      </c>
      <c r="C10" s="126">
        <f>+C9*4</f>
        <v>28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FY10" s="116" t="s">
        <v>270</v>
      </c>
      <c r="FZ10" s="45">
        <f t="shared" si="0"/>
        <v>9</v>
      </c>
      <c r="GA10" s="45"/>
      <c r="GB10" s="45"/>
      <c r="GC10" s="45"/>
      <c r="GD10" s="45"/>
      <c r="GE10" s="45"/>
      <c r="GF10" s="45"/>
      <c r="GG10" s="45"/>
      <c r="GH10" s="45"/>
      <c r="GI10" s="45"/>
      <c r="GJ10" s="45">
        <f t="shared" si="1"/>
        <v>9</v>
      </c>
      <c r="GK10" s="45">
        <f t="shared" si="2"/>
        <v>0</v>
      </c>
      <c r="GL10" s="45"/>
      <c r="GM10" s="45"/>
      <c r="GN10" s="45"/>
      <c r="GO10" s="45">
        <v>1</v>
      </c>
      <c r="GP10" s="45"/>
      <c r="GQ10" s="45"/>
      <c r="GR10" s="45"/>
      <c r="GS10" s="45"/>
      <c r="GT10" s="45"/>
      <c r="GU10" s="45"/>
      <c r="GV10" s="45">
        <v>9</v>
      </c>
      <c r="GW10" s="45"/>
      <c r="GX10" s="45"/>
      <c r="GY10" s="45"/>
      <c r="GZ10" s="45"/>
      <c r="HA10" s="45"/>
      <c r="HB10" s="45"/>
      <c r="HC10" s="45"/>
      <c r="HD10" s="45"/>
    </row>
    <row r="11" spans="1:212" x14ac:dyDescent="0.25">
      <c r="A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FY11" s="116" t="s">
        <v>271</v>
      </c>
      <c r="FZ11" s="45">
        <f t="shared" si="0"/>
        <v>10</v>
      </c>
      <c r="GA11" s="45"/>
      <c r="GB11" s="45"/>
      <c r="GC11" s="45"/>
      <c r="GD11" s="45"/>
      <c r="GE11" s="45"/>
      <c r="GF11" s="45"/>
      <c r="GG11" s="45"/>
      <c r="GH11" s="45"/>
      <c r="GI11" s="45"/>
      <c r="GJ11" s="45">
        <f t="shared" si="1"/>
        <v>10</v>
      </c>
      <c r="GK11" s="45">
        <f t="shared" si="2"/>
        <v>1</v>
      </c>
      <c r="GL11" s="45"/>
      <c r="GM11" s="45"/>
      <c r="GN11" s="45"/>
      <c r="GO11" s="45"/>
      <c r="GP11" s="45">
        <v>1</v>
      </c>
      <c r="GQ11" s="45"/>
      <c r="GR11" s="45"/>
      <c r="GS11" s="45"/>
      <c r="GT11" s="45"/>
      <c r="GU11" s="45"/>
      <c r="GV11" s="45">
        <v>10</v>
      </c>
      <c r="GW11" s="45"/>
      <c r="GX11" s="45"/>
      <c r="GY11" s="45"/>
      <c r="GZ11" s="45"/>
      <c r="HA11" s="45"/>
      <c r="HB11" s="45"/>
      <c r="HC11" s="45"/>
      <c r="HD11" s="45"/>
    </row>
    <row r="12" spans="1:212" x14ac:dyDescent="0.25">
      <c r="A12" s="114"/>
      <c r="B12" s="127" t="s">
        <v>272</v>
      </c>
      <c r="C12" s="128" t="str">
        <f>IF(C8=1,"annuale",IF(C8=2,"semestrale",IF(C8=3,"quadrimestrale",IF(C8=4,"trimestrale"))))</f>
        <v>trimestrale</v>
      </c>
      <c r="D12" s="176">
        <f>((1+C5)^(1/C8))-1</f>
        <v>4.9629315732038215E-3</v>
      </c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FY12" s="116" t="s">
        <v>273</v>
      </c>
      <c r="FZ12" s="45">
        <f t="shared" si="0"/>
        <v>11</v>
      </c>
      <c r="GA12" s="45"/>
      <c r="GB12" s="45"/>
      <c r="GC12" s="45"/>
      <c r="GD12" s="45"/>
      <c r="GE12" s="45"/>
      <c r="GF12" s="45"/>
      <c r="GG12" s="45"/>
      <c r="GH12" s="45"/>
      <c r="GI12" s="45"/>
      <c r="GJ12" s="45">
        <f t="shared" si="1"/>
        <v>11</v>
      </c>
      <c r="GK12" s="45">
        <f t="shared" si="2"/>
        <v>0</v>
      </c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</row>
    <row r="13" spans="1:212" x14ac:dyDescent="0.25">
      <c r="A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>
        <v>1</v>
      </c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FY13" s="116" t="s">
        <v>274</v>
      </c>
      <c r="FZ13" s="45">
        <f t="shared" si="0"/>
        <v>12</v>
      </c>
      <c r="GA13" s="45"/>
      <c r="GB13" s="45"/>
      <c r="GC13" s="45"/>
      <c r="GD13" s="45"/>
      <c r="GE13" s="45"/>
      <c r="GF13" s="45"/>
      <c r="GG13" s="45"/>
      <c r="GH13" s="45"/>
      <c r="GI13" s="45"/>
      <c r="GJ13" s="45">
        <f t="shared" si="1"/>
        <v>12</v>
      </c>
      <c r="GK13" s="45">
        <f t="shared" si="2"/>
        <v>0</v>
      </c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</row>
    <row r="14" spans="1:212" x14ac:dyDescent="0.25">
      <c r="A14" s="114"/>
      <c r="B14" s="127" t="s">
        <v>275</v>
      </c>
      <c r="C14" s="128" t="str">
        <f>C12</f>
        <v>trimestrale</v>
      </c>
      <c r="D14" s="129">
        <f>C7/((1-(1+D12)^(-C10))/D12)</f>
        <v>1811.6412269638895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FY14" s="116" t="s">
        <v>276</v>
      </c>
      <c r="FZ14" s="45">
        <f t="shared" si="0"/>
        <v>13</v>
      </c>
      <c r="GA14" s="45"/>
      <c r="GB14" s="45"/>
      <c r="GC14" s="45"/>
      <c r="GD14" s="45"/>
      <c r="GE14" s="45"/>
      <c r="GF14" s="45"/>
      <c r="GG14" s="45"/>
      <c r="GH14" s="45"/>
      <c r="GI14" s="45"/>
      <c r="GJ14" s="45">
        <f t="shared" si="1"/>
        <v>13</v>
      </c>
      <c r="GK14" s="45">
        <f t="shared" si="2"/>
        <v>1</v>
      </c>
      <c r="GL14" s="45"/>
      <c r="GM14" s="45">
        <v>1</v>
      </c>
      <c r="GN14" s="45">
        <v>1</v>
      </c>
      <c r="GO14" s="45">
        <v>1</v>
      </c>
      <c r="GP14" s="45">
        <v>1</v>
      </c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</row>
    <row r="15" spans="1:212" s="132" customFormat="1" hidden="1" x14ac:dyDescent="0.25">
      <c r="A15" s="130"/>
      <c r="B15" s="130"/>
      <c r="C15" s="130"/>
      <c r="D15" s="130">
        <f>+IFERROR((VLOOKUP(D16,$GJ:$GK,2,FALSE)),0)</f>
        <v>0</v>
      </c>
      <c r="E15" s="131">
        <v>1</v>
      </c>
      <c r="F15" s="131">
        <v>1</v>
      </c>
      <c r="G15" s="131">
        <v>1</v>
      </c>
      <c r="H15" s="131">
        <v>1</v>
      </c>
      <c r="I15" s="131">
        <v>1</v>
      </c>
      <c r="J15" s="131">
        <v>1</v>
      </c>
      <c r="K15" s="131">
        <v>1</v>
      </c>
      <c r="L15" s="131">
        <v>1</v>
      </c>
      <c r="M15" s="131">
        <v>1</v>
      </c>
      <c r="N15" s="131">
        <v>1</v>
      </c>
      <c r="O15" s="131">
        <v>1</v>
      </c>
      <c r="P15" s="131">
        <v>1</v>
      </c>
      <c r="Q15" s="131">
        <v>1</v>
      </c>
      <c r="R15" s="131">
        <v>1</v>
      </c>
      <c r="S15" s="131">
        <v>1</v>
      </c>
      <c r="T15" s="131">
        <v>1</v>
      </c>
      <c r="U15" s="131">
        <v>1</v>
      </c>
      <c r="V15" s="131">
        <v>1</v>
      </c>
      <c r="W15" s="131">
        <v>1</v>
      </c>
      <c r="X15" s="131">
        <v>1</v>
      </c>
      <c r="Y15" s="131">
        <v>1</v>
      </c>
      <c r="Z15" s="131">
        <v>1</v>
      </c>
      <c r="AA15" s="131">
        <v>1</v>
      </c>
      <c r="AB15" s="131">
        <v>1</v>
      </c>
      <c r="AC15" s="131">
        <v>1</v>
      </c>
      <c r="AD15" s="131">
        <v>1</v>
      </c>
      <c r="AE15" s="131">
        <v>1</v>
      </c>
      <c r="AF15" s="131">
        <v>1</v>
      </c>
      <c r="AG15" s="131">
        <v>1</v>
      </c>
      <c r="AH15" s="131">
        <v>1</v>
      </c>
      <c r="AI15" s="131">
        <v>1</v>
      </c>
      <c r="AJ15" s="131">
        <v>1</v>
      </c>
      <c r="AK15" s="131">
        <v>1</v>
      </c>
      <c r="AL15" s="131">
        <v>1</v>
      </c>
      <c r="AM15" s="131">
        <v>1</v>
      </c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FY15" s="116" t="s">
        <v>277</v>
      </c>
      <c r="FZ15" s="133">
        <f t="shared" si="0"/>
        <v>14</v>
      </c>
      <c r="GA15" s="133"/>
      <c r="GB15" s="133"/>
      <c r="GC15" s="133"/>
      <c r="GD15" s="133"/>
      <c r="GE15" s="133"/>
      <c r="GF15" s="133"/>
      <c r="GG15" s="133"/>
      <c r="GH15" s="133"/>
      <c r="GI15" s="133"/>
      <c r="GJ15" s="133">
        <f t="shared" si="1"/>
        <v>14</v>
      </c>
      <c r="GK15" s="133">
        <f t="shared" si="2"/>
        <v>0</v>
      </c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</row>
    <row r="16" spans="1:212" s="179" customFormat="1" x14ac:dyDescent="0.25">
      <c r="A16" s="178"/>
      <c r="B16" s="178"/>
      <c r="C16" s="177">
        <v>-2</v>
      </c>
      <c r="D16" s="177">
        <v>-1</v>
      </c>
      <c r="E16" s="177">
        <f t="shared" ref="E16:AM16" si="3">+IF(E17=$C$6,1,+IF(D16=0,0,D16+1))</f>
        <v>1</v>
      </c>
      <c r="F16" s="177">
        <f t="shared" si="3"/>
        <v>2</v>
      </c>
      <c r="G16" s="177">
        <f t="shared" si="3"/>
        <v>3</v>
      </c>
      <c r="H16" s="177">
        <f t="shared" si="3"/>
        <v>4</v>
      </c>
      <c r="I16" s="177">
        <f t="shared" si="3"/>
        <v>5</v>
      </c>
      <c r="J16" s="177">
        <f t="shared" si="3"/>
        <v>6</v>
      </c>
      <c r="K16" s="177">
        <f t="shared" si="3"/>
        <v>7</v>
      </c>
      <c r="L16" s="177">
        <f t="shared" si="3"/>
        <v>8</v>
      </c>
      <c r="M16" s="177">
        <f t="shared" si="3"/>
        <v>9</v>
      </c>
      <c r="N16" s="177">
        <f t="shared" si="3"/>
        <v>10</v>
      </c>
      <c r="O16" s="177">
        <f t="shared" si="3"/>
        <v>11</v>
      </c>
      <c r="P16" s="177">
        <f t="shared" si="3"/>
        <v>12</v>
      </c>
      <c r="Q16" s="177">
        <f t="shared" si="3"/>
        <v>13</v>
      </c>
      <c r="R16" s="177">
        <f t="shared" si="3"/>
        <v>14</v>
      </c>
      <c r="S16" s="177">
        <f t="shared" si="3"/>
        <v>15</v>
      </c>
      <c r="T16" s="177">
        <f t="shared" si="3"/>
        <v>16</v>
      </c>
      <c r="U16" s="177">
        <f t="shared" si="3"/>
        <v>17</v>
      </c>
      <c r="V16" s="177">
        <f t="shared" si="3"/>
        <v>18</v>
      </c>
      <c r="W16" s="177">
        <f t="shared" si="3"/>
        <v>19</v>
      </c>
      <c r="X16" s="177">
        <f t="shared" si="3"/>
        <v>20</v>
      </c>
      <c r="Y16" s="177">
        <f t="shared" si="3"/>
        <v>21</v>
      </c>
      <c r="Z16" s="177">
        <f t="shared" si="3"/>
        <v>22</v>
      </c>
      <c r="AA16" s="177">
        <f t="shared" si="3"/>
        <v>23</v>
      </c>
      <c r="AB16" s="177">
        <f t="shared" si="3"/>
        <v>24</v>
      </c>
      <c r="AC16" s="177">
        <f t="shared" si="3"/>
        <v>25</v>
      </c>
      <c r="AD16" s="177">
        <f t="shared" si="3"/>
        <v>26</v>
      </c>
      <c r="AE16" s="177">
        <f t="shared" si="3"/>
        <v>27</v>
      </c>
      <c r="AF16" s="177">
        <f t="shared" si="3"/>
        <v>28</v>
      </c>
      <c r="AG16" s="177">
        <f t="shared" si="3"/>
        <v>29</v>
      </c>
      <c r="AH16" s="177">
        <f t="shared" si="3"/>
        <v>30</v>
      </c>
      <c r="AI16" s="177">
        <f t="shared" si="3"/>
        <v>31</v>
      </c>
      <c r="AJ16" s="177">
        <f t="shared" si="3"/>
        <v>32</v>
      </c>
      <c r="AK16" s="177">
        <f t="shared" si="3"/>
        <v>33</v>
      </c>
      <c r="AL16" s="177">
        <f t="shared" si="3"/>
        <v>34</v>
      </c>
      <c r="AM16" s="177">
        <f t="shared" si="3"/>
        <v>35</v>
      </c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FY16" s="116" t="s">
        <v>278</v>
      </c>
      <c r="FZ16" s="180">
        <f t="shared" si="0"/>
        <v>15</v>
      </c>
      <c r="GA16" s="180"/>
      <c r="GB16" s="180"/>
      <c r="GC16" s="180"/>
      <c r="GD16" s="180"/>
      <c r="GE16" s="180"/>
      <c r="GF16" s="180"/>
      <c r="GG16" s="180"/>
      <c r="GH16" s="180"/>
      <c r="GI16" s="180"/>
      <c r="GJ16" s="180">
        <f t="shared" si="1"/>
        <v>15</v>
      </c>
      <c r="GK16" s="180">
        <f t="shared" si="2"/>
        <v>0</v>
      </c>
      <c r="GL16" s="180"/>
      <c r="GM16" s="180"/>
      <c r="GN16" s="180"/>
      <c r="GO16" s="180"/>
      <c r="GP16" s="180"/>
      <c r="GQ16" s="180"/>
      <c r="GR16" s="180"/>
      <c r="GS16" s="180"/>
      <c r="GT16" s="180"/>
      <c r="GU16" s="180"/>
      <c r="GV16" s="180"/>
      <c r="GW16" s="180"/>
      <c r="GX16" s="180"/>
      <c r="GY16" s="180"/>
      <c r="GZ16" s="180"/>
      <c r="HA16" s="180"/>
      <c r="HB16" s="180"/>
      <c r="HC16" s="180"/>
      <c r="HD16" s="180"/>
    </row>
    <row r="17" spans="1:212" ht="28.5" hidden="1" x14ac:dyDescent="0.25">
      <c r="A17" s="114"/>
      <c r="C17" s="135" t="s">
        <v>420</v>
      </c>
      <c r="D17" s="135" t="s">
        <v>420</v>
      </c>
      <c r="E17" s="135" t="s">
        <v>250</v>
      </c>
      <c r="F17" s="135" t="s">
        <v>254</v>
      </c>
      <c r="G17" s="135" t="s">
        <v>257</v>
      </c>
      <c r="H17" s="135" t="s">
        <v>260</v>
      </c>
      <c r="I17" s="135" t="s">
        <v>262</v>
      </c>
      <c r="J17" s="135" t="s">
        <v>264</v>
      </c>
      <c r="K17" s="135" t="s">
        <v>266</v>
      </c>
      <c r="L17" s="135" t="s">
        <v>268</v>
      </c>
      <c r="M17" s="135" t="s">
        <v>270</v>
      </c>
      <c r="N17" s="135" t="s">
        <v>271</v>
      </c>
      <c r="O17" s="135" t="s">
        <v>273</v>
      </c>
      <c r="P17" s="135" t="s">
        <v>274</v>
      </c>
      <c r="Q17" s="135" t="s">
        <v>276</v>
      </c>
      <c r="R17" s="135" t="s">
        <v>277</v>
      </c>
      <c r="S17" s="135" t="s">
        <v>278</v>
      </c>
      <c r="T17" s="135" t="s">
        <v>280</v>
      </c>
      <c r="U17" s="135" t="s">
        <v>281</v>
      </c>
      <c r="V17" s="135" t="s">
        <v>282</v>
      </c>
      <c r="W17" s="135" t="s">
        <v>283</v>
      </c>
      <c r="X17" s="135" t="s">
        <v>284</v>
      </c>
      <c r="Y17" s="135" t="s">
        <v>285</v>
      </c>
      <c r="Z17" s="135" t="s">
        <v>286</v>
      </c>
      <c r="AA17" s="135" t="s">
        <v>287</v>
      </c>
      <c r="AB17" s="135" t="s">
        <v>288</v>
      </c>
      <c r="AC17" s="135" t="s">
        <v>289</v>
      </c>
      <c r="AD17" s="135" t="s">
        <v>290</v>
      </c>
      <c r="AE17" s="135" t="s">
        <v>291</v>
      </c>
      <c r="AF17" s="135" t="s">
        <v>292</v>
      </c>
      <c r="AG17" s="135" t="s">
        <v>293</v>
      </c>
      <c r="AH17" s="135" t="s">
        <v>294</v>
      </c>
      <c r="AI17" s="135" t="s">
        <v>295</v>
      </c>
      <c r="AJ17" s="135" t="s">
        <v>296</v>
      </c>
      <c r="AK17" s="135" t="s">
        <v>297</v>
      </c>
      <c r="AL17" s="135" t="s">
        <v>298</v>
      </c>
      <c r="AM17" s="135" t="s">
        <v>299</v>
      </c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Y17" s="116" t="s">
        <v>280</v>
      </c>
      <c r="FZ17" s="45">
        <f>1+FZ16</f>
        <v>16</v>
      </c>
      <c r="GA17" s="45"/>
      <c r="GB17" s="45"/>
      <c r="GC17" s="45"/>
      <c r="GD17" s="45"/>
      <c r="GE17" s="45"/>
      <c r="GF17" s="45"/>
      <c r="GG17" s="45"/>
      <c r="GH17" s="45"/>
      <c r="GI17" s="45"/>
      <c r="GJ17" s="45">
        <f>+GJ16+1</f>
        <v>16</v>
      </c>
      <c r="GK17" s="45">
        <f>+IF($C$8=$GM$1,GM17,IF($C$8=$GN$1,GN17,IF($C$8=$GO$1,GO17,IF($C$8=$GP$1,GP17,0))))</f>
        <v>1</v>
      </c>
      <c r="GL17" s="45"/>
      <c r="GM17" s="45"/>
      <c r="GN17" s="45"/>
      <c r="GO17" s="45"/>
      <c r="GP17" s="45">
        <v>1</v>
      </c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</row>
    <row r="18" spans="1:212" x14ac:dyDescent="0.25">
      <c r="A18" s="114"/>
      <c r="B18" s="134" t="s">
        <v>279</v>
      </c>
      <c r="C18" s="129" t="s">
        <v>408</v>
      </c>
      <c r="D18" s="129" t="s">
        <v>409</v>
      </c>
      <c r="E18" s="129" t="s">
        <v>410</v>
      </c>
      <c r="F18" s="129" t="s">
        <v>411</v>
      </c>
      <c r="G18" s="129" t="s">
        <v>412</v>
      </c>
      <c r="H18" s="129" t="s">
        <v>413</v>
      </c>
      <c r="I18" s="129" t="s">
        <v>414</v>
      </c>
      <c r="J18" s="129" t="s">
        <v>415</v>
      </c>
      <c r="K18" s="129" t="s">
        <v>416</v>
      </c>
      <c r="L18" s="129" t="s">
        <v>417</v>
      </c>
      <c r="M18" s="129" t="s">
        <v>418</v>
      </c>
      <c r="N18" s="129" t="s">
        <v>419</v>
      </c>
      <c r="O18" s="129" t="s">
        <v>421</v>
      </c>
      <c r="P18" s="129" t="s">
        <v>422</v>
      </c>
      <c r="Q18" s="129" t="s">
        <v>423</v>
      </c>
      <c r="R18" s="129" t="s">
        <v>424</v>
      </c>
      <c r="S18" s="129" t="s">
        <v>425</v>
      </c>
      <c r="T18" s="129" t="s">
        <v>426</v>
      </c>
      <c r="U18" s="129" t="s">
        <v>427</v>
      </c>
      <c r="V18" s="129" t="s">
        <v>428</v>
      </c>
      <c r="W18" s="129" t="s">
        <v>429</v>
      </c>
      <c r="X18" s="129" t="s">
        <v>430</v>
      </c>
      <c r="Y18" s="129" t="s">
        <v>431</v>
      </c>
      <c r="Z18" s="129" t="s">
        <v>432</v>
      </c>
      <c r="AA18" s="129" t="s">
        <v>433</v>
      </c>
      <c r="AB18" s="129" t="s">
        <v>434</v>
      </c>
      <c r="AC18" s="129" t="s">
        <v>435</v>
      </c>
      <c r="AD18" s="129" t="s">
        <v>436</v>
      </c>
      <c r="AE18" s="129" t="s">
        <v>437</v>
      </c>
      <c r="AF18" s="129" t="s">
        <v>438</v>
      </c>
      <c r="AG18" s="129" t="s">
        <v>439</v>
      </c>
      <c r="AH18" s="129" t="s">
        <v>440</v>
      </c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Y18" s="116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</row>
    <row r="19" spans="1:212" x14ac:dyDescent="0.25">
      <c r="A19" s="114"/>
      <c r="B19" s="122" t="s">
        <v>300</v>
      </c>
      <c r="C19" s="129"/>
      <c r="D19" s="129">
        <f t="shared" ref="D19:AM19" si="4">IF(D16&gt;=1,IF(D15=1,$D$14,0))*IF(C23&lt;1,0,1)</f>
        <v>0</v>
      </c>
      <c r="E19" s="129">
        <f t="shared" si="4"/>
        <v>1811.6412269638895</v>
      </c>
      <c r="F19" s="129">
        <f t="shared" si="4"/>
        <v>1811.6412269638895</v>
      </c>
      <c r="G19" s="129">
        <f t="shared" si="4"/>
        <v>1811.6412269638895</v>
      </c>
      <c r="H19" s="129">
        <f t="shared" si="4"/>
        <v>1811.6412269638895</v>
      </c>
      <c r="I19" s="129">
        <f t="shared" si="4"/>
        <v>1811.6412269638895</v>
      </c>
      <c r="J19" s="129">
        <f t="shared" si="4"/>
        <v>1811.6412269638895</v>
      </c>
      <c r="K19" s="129">
        <f t="shared" si="4"/>
        <v>1811.6412269638895</v>
      </c>
      <c r="L19" s="129">
        <f t="shared" si="4"/>
        <v>1811.6412269638895</v>
      </c>
      <c r="M19" s="129">
        <f t="shared" si="4"/>
        <v>1811.6412269638895</v>
      </c>
      <c r="N19" s="129">
        <f t="shared" si="4"/>
        <v>1811.6412269638895</v>
      </c>
      <c r="O19" s="129">
        <f t="shared" si="4"/>
        <v>1811.6412269638895</v>
      </c>
      <c r="P19" s="129">
        <f t="shared" si="4"/>
        <v>1811.6412269638895</v>
      </c>
      <c r="Q19" s="129">
        <f t="shared" si="4"/>
        <v>1811.6412269638895</v>
      </c>
      <c r="R19" s="129">
        <f t="shared" si="4"/>
        <v>1811.6412269638895</v>
      </c>
      <c r="S19" s="129">
        <f t="shared" si="4"/>
        <v>1811.6412269638895</v>
      </c>
      <c r="T19" s="129">
        <f t="shared" si="4"/>
        <v>1811.6412269638895</v>
      </c>
      <c r="U19" s="129">
        <f t="shared" si="4"/>
        <v>1811.6412269638895</v>
      </c>
      <c r="V19" s="129">
        <f t="shared" si="4"/>
        <v>1811.6412269638895</v>
      </c>
      <c r="W19" s="129">
        <f t="shared" si="4"/>
        <v>1811.6412269638895</v>
      </c>
      <c r="X19" s="129">
        <f t="shared" si="4"/>
        <v>1811.6412269638895</v>
      </c>
      <c r="Y19" s="129">
        <f t="shared" si="4"/>
        <v>1811.6412269638895</v>
      </c>
      <c r="Z19" s="129">
        <f t="shared" si="4"/>
        <v>1811.6412269638895</v>
      </c>
      <c r="AA19" s="129">
        <f t="shared" si="4"/>
        <v>1811.6412269638895</v>
      </c>
      <c r="AB19" s="129">
        <f t="shared" si="4"/>
        <v>1811.6412269638895</v>
      </c>
      <c r="AC19" s="129">
        <f t="shared" si="4"/>
        <v>1811.6412269638895</v>
      </c>
      <c r="AD19" s="129">
        <f t="shared" si="4"/>
        <v>1811.6412269638895</v>
      </c>
      <c r="AE19" s="129">
        <f t="shared" si="4"/>
        <v>1811.6412269638895</v>
      </c>
      <c r="AF19" s="129">
        <f t="shared" si="4"/>
        <v>1811.6412269638895</v>
      </c>
      <c r="AG19" s="129">
        <f t="shared" si="4"/>
        <v>0</v>
      </c>
      <c r="AH19" s="129">
        <f t="shared" si="4"/>
        <v>0</v>
      </c>
      <c r="AI19" s="129">
        <f t="shared" si="4"/>
        <v>0</v>
      </c>
      <c r="AJ19" s="129">
        <f t="shared" si="4"/>
        <v>0</v>
      </c>
      <c r="AK19" s="129">
        <f t="shared" si="4"/>
        <v>0</v>
      </c>
      <c r="AL19" s="129">
        <f t="shared" si="4"/>
        <v>0</v>
      </c>
      <c r="AM19" s="129">
        <f t="shared" si="4"/>
        <v>0</v>
      </c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Y19" s="116" t="s">
        <v>281</v>
      </c>
      <c r="FZ19" s="45">
        <f>1+FZ17</f>
        <v>17</v>
      </c>
      <c r="GA19" s="45"/>
      <c r="GB19" s="45"/>
      <c r="GC19" s="45"/>
      <c r="GD19" s="45"/>
      <c r="GE19" s="45"/>
      <c r="GF19" s="45"/>
      <c r="GG19" s="45"/>
      <c r="GH19" s="45"/>
      <c r="GI19" s="45"/>
      <c r="GJ19" s="45">
        <f>+GJ17+1</f>
        <v>17</v>
      </c>
      <c r="GK19" s="45">
        <f t="shared" si="2"/>
        <v>0</v>
      </c>
      <c r="GL19" s="45"/>
      <c r="GM19" s="45"/>
      <c r="GN19" s="45"/>
      <c r="GO19" s="45">
        <v>1</v>
      </c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</row>
    <row r="20" spans="1:212" x14ac:dyDescent="0.25">
      <c r="A20" s="114"/>
      <c r="B20" s="122" t="s">
        <v>301</v>
      </c>
      <c r="C20" s="129"/>
      <c r="D20" s="129">
        <v>0</v>
      </c>
      <c r="E20" s="129">
        <f t="shared" ref="E20:I20" si="5">E19-E22</f>
        <v>1577.1427101300089</v>
      </c>
      <c r="F20" s="129">
        <f t="shared" si="5"/>
        <v>1584.9699614815613</v>
      </c>
      <c r="G20" s="129">
        <f t="shared" si="5"/>
        <v>1592.8360589459778</v>
      </c>
      <c r="H20" s="129">
        <f t="shared" si="5"/>
        <v>1600.7411953138585</v>
      </c>
      <c r="I20" s="129">
        <f t="shared" si="5"/>
        <v>1608.6855643326096</v>
      </c>
      <c r="J20" s="129">
        <f>J19-J22</f>
        <v>1616.6693607111931</v>
      </c>
      <c r="K20" s="129">
        <f t="shared" ref="K20:AM20" si="6">K19-K22</f>
        <v>1624.692780124898</v>
      </c>
      <c r="L20" s="129">
        <f t="shared" si="6"/>
        <v>1632.7560192201361</v>
      </c>
      <c r="M20" s="129">
        <f t="shared" si="6"/>
        <v>1640.8592756192622</v>
      </c>
      <c r="N20" s="129">
        <f t="shared" si="6"/>
        <v>1649.0027479254175</v>
      </c>
      <c r="O20" s="129">
        <f t="shared" si="6"/>
        <v>1657.1866357273964</v>
      </c>
      <c r="P20" s="129">
        <f t="shared" si="6"/>
        <v>1665.4111396045394</v>
      </c>
      <c r="Q20" s="129">
        <f t="shared" si="6"/>
        <v>1673.676461131648</v>
      </c>
      <c r="R20" s="129">
        <f t="shared" si="6"/>
        <v>1681.9828028839263</v>
      </c>
      <c r="S20" s="129">
        <f t="shared" si="6"/>
        <v>1690.3303684419448</v>
      </c>
      <c r="T20" s="129">
        <f t="shared" si="6"/>
        <v>1698.7193623966307</v>
      </c>
      <c r="U20" s="129">
        <f t="shared" si="6"/>
        <v>1707.1499903542815</v>
      </c>
      <c r="V20" s="129">
        <f t="shared" si="6"/>
        <v>1715.6224589416054</v>
      </c>
      <c r="W20" s="129">
        <f t="shared" si="6"/>
        <v>1724.1369758107842</v>
      </c>
      <c r="X20" s="129">
        <f t="shared" si="6"/>
        <v>1732.6937496445637</v>
      </c>
      <c r="Y20" s="129">
        <f t="shared" si="6"/>
        <v>1741.2929901613677</v>
      </c>
      <c r="Z20" s="129">
        <f t="shared" si="6"/>
        <v>1749.934908120438</v>
      </c>
      <c r="AA20" s="129">
        <f t="shared" si="6"/>
        <v>1758.6197153270004</v>
      </c>
      <c r="AB20" s="129">
        <f t="shared" si="6"/>
        <v>1767.3476246374555</v>
      </c>
      <c r="AC20" s="129">
        <f t="shared" si="6"/>
        <v>1776.1188499645955</v>
      </c>
      <c r="AD20" s="129">
        <f t="shared" si="6"/>
        <v>1784.9336062828472</v>
      </c>
      <c r="AE20" s="129">
        <f t="shared" si="6"/>
        <v>1793.7921096335408</v>
      </c>
      <c r="AF20" s="129">
        <f t="shared" si="6"/>
        <v>1802.6945771302051</v>
      </c>
      <c r="AG20" s="129">
        <f t="shared" si="6"/>
        <v>0</v>
      </c>
      <c r="AH20" s="129">
        <f t="shared" si="6"/>
        <v>0</v>
      </c>
      <c r="AI20" s="129">
        <f t="shared" si="6"/>
        <v>0</v>
      </c>
      <c r="AJ20" s="129">
        <f t="shared" si="6"/>
        <v>0</v>
      </c>
      <c r="AK20" s="129">
        <f t="shared" si="6"/>
        <v>0</v>
      </c>
      <c r="AL20" s="129">
        <f t="shared" si="6"/>
        <v>0</v>
      </c>
      <c r="AM20" s="129">
        <f t="shared" si="6"/>
        <v>0</v>
      </c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Y20" s="116" t="s">
        <v>282</v>
      </c>
      <c r="FZ20" s="45">
        <f t="shared" si="0"/>
        <v>18</v>
      </c>
      <c r="GA20" s="45"/>
      <c r="GB20" s="45"/>
      <c r="GC20" s="45"/>
      <c r="GD20" s="45"/>
      <c r="GE20" s="45"/>
      <c r="GF20" s="45"/>
      <c r="GG20" s="45"/>
      <c r="GH20" s="45"/>
      <c r="GI20" s="45"/>
      <c r="GJ20" s="45">
        <f t="shared" si="1"/>
        <v>18</v>
      </c>
      <c r="GK20" s="45">
        <f t="shared" si="2"/>
        <v>0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</row>
    <row r="21" spans="1:212" x14ac:dyDescent="0.25">
      <c r="A21" s="114"/>
      <c r="B21" s="122" t="s">
        <v>302</v>
      </c>
      <c r="C21" s="129"/>
      <c r="D21" s="129">
        <v>0</v>
      </c>
      <c r="E21" s="129">
        <f t="shared" ref="E21:AM21" si="7">E20+D21*(IF(D23&lt;1,0,1))</f>
        <v>1577.1427101300089</v>
      </c>
      <c r="F21" s="129">
        <f t="shared" si="7"/>
        <v>3162.1126716115705</v>
      </c>
      <c r="G21" s="129">
        <f t="shared" si="7"/>
        <v>4754.9487305575485</v>
      </c>
      <c r="H21" s="129">
        <f t="shared" si="7"/>
        <v>6355.6899258714075</v>
      </c>
      <c r="I21" s="129">
        <f t="shared" si="7"/>
        <v>7964.3754902040173</v>
      </c>
      <c r="J21" s="129">
        <f t="shared" si="7"/>
        <v>9581.0448509152102</v>
      </c>
      <c r="K21" s="129">
        <f t="shared" si="7"/>
        <v>11205.737631040109</v>
      </c>
      <c r="L21" s="129">
        <f t="shared" si="7"/>
        <v>12838.493650260245</v>
      </c>
      <c r="M21" s="129">
        <f t="shared" si="7"/>
        <v>14479.352925879508</v>
      </c>
      <c r="N21" s="129">
        <f t="shared" si="7"/>
        <v>16128.355673804925</v>
      </c>
      <c r="O21" s="129">
        <f t="shared" si="7"/>
        <v>17785.54230953232</v>
      </c>
      <c r="P21" s="129">
        <f t="shared" si="7"/>
        <v>19450.953449136861</v>
      </c>
      <c r="Q21" s="129">
        <f t="shared" si="7"/>
        <v>21124.629910268508</v>
      </c>
      <c r="R21" s="129">
        <f t="shared" si="7"/>
        <v>22806.612713152434</v>
      </c>
      <c r="S21" s="129">
        <f t="shared" si="7"/>
        <v>24496.943081594378</v>
      </c>
      <c r="T21" s="129">
        <f t="shared" si="7"/>
        <v>26195.662443991008</v>
      </c>
      <c r="U21" s="129">
        <f t="shared" si="7"/>
        <v>27902.812434345291</v>
      </c>
      <c r="V21" s="129">
        <f t="shared" si="7"/>
        <v>29618.434893286896</v>
      </c>
      <c r="W21" s="129">
        <f t="shared" si="7"/>
        <v>31342.571869097679</v>
      </c>
      <c r="X21" s="129">
        <f t="shared" si="7"/>
        <v>33075.26561874224</v>
      </c>
      <c r="Y21" s="129">
        <f t="shared" si="7"/>
        <v>34816.558608903608</v>
      </c>
      <c r="Z21" s="129">
        <f t="shared" si="7"/>
        <v>36566.493517024042</v>
      </c>
      <c r="AA21" s="129">
        <f t="shared" si="7"/>
        <v>38325.113232351039</v>
      </c>
      <c r="AB21" s="129">
        <f t="shared" si="7"/>
        <v>40092.460856988495</v>
      </c>
      <c r="AC21" s="129">
        <f t="shared" si="7"/>
        <v>41868.579706953089</v>
      </c>
      <c r="AD21" s="129">
        <f t="shared" si="7"/>
        <v>43653.513313235933</v>
      </c>
      <c r="AE21" s="129">
        <f t="shared" si="7"/>
        <v>45447.305422869475</v>
      </c>
      <c r="AF21" s="129">
        <f t="shared" si="7"/>
        <v>47249.99999999968</v>
      </c>
      <c r="AG21" s="129">
        <f t="shared" si="7"/>
        <v>0</v>
      </c>
      <c r="AH21" s="129">
        <f t="shared" si="7"/>
        <v>0</v>
      </c>
      <c r="AI21" s="129">
        <f t="shared" si="7"/>
        <v>0</v>
      </c>
      <c r="AJ21" s="129">
        <f t="shared" si="7"/>
        <v>0</v>
      </c>
      <c r="AK21" s="129">
        <f t="shared" si="7"/>
        <v>0</v>
      </c>
      <c r="AL21" s="129">
        <f t="shared" si="7"/>
        <v>0</v>
      </c>
      <c r="AM21" s="129">
        <f t="shared" si="7"/>
        <v>0</v>
      </c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Y21" s="116" t="s">
        <v>283</v>
      </c>
      <c r="FZ21" s="45">
        <f t="shared" si="0"/>
        <v>19</v>
      </c>
      <c r="GA21" s="45"/>
      <c r="GB21" s="45"/>
      <c r="GC21" s="45"/>
      <c r="GD21" s="45"/>
      <c r="GE21" s="45"/>
      <c r="GF21" s="45"/>
      <c r="GG21" s="45"/>
      <c r="GH21" s="45"/>
      <c r="GI21" s="45"/>
      <c r="GJ21" s="45">
        <f t="shared" si="1"/>
        <v>19</v>
      </c>
      <c r="GK21" s="45">
        <f t="shared" si="2"/>
        <v>1</v>
      </c>
      <c r="GL21" s="45"/>
      <c r="GM21" s="45"/>
      <c r="GN21" s="45">
        <v>1</v>
      </c>
      <c r="GO21" s="45"/>
      <c r="GP21" s="45">
        <v>1</v>
      </c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</row>
    <row r="22" spans="1:212" x14ac:dyDescent="0.25">
      <c r="A22" s="114"/>
      <c r="B22" s="122" t="s">
        <v>303</v>
      </c>
      <c r="C22" s="129">
        <f>+C7*D12</f>
        <v>234.49851683388056</v>
      </c>
      <c r="D22" s="129">
        <f>+C7*D12</f>
        <v>234.49851683388056</v>
      </c>
      <c r="E22" s="129">
        <f t="shared" ref="E22:AM22" si="8">IF(E19&gt;0,D23*$D$12,0)</f>
        <v>234.49851683388056</v>
      </c>
      <c r="F22" s="129">
        <f t="shared" si="8"/>
        <v>226.67126548232812</v>
      </c>
      <c r="G22" s="129">
        <f t="shared" si="8"/>
        <v>218.80516801791163</v>
      </c>
      <c r="H22" s="129">
        <f t="shared" si="8"/>
        <v>210.90003165003108</v>
      </c>
      <c r="I22" s="129">
        <f t="shared" si="8"/>
        <v>202.95566263127989</v>
      </c>
      <c r="J22" s="129">
        <f t="shared" si="8"/>
        <v>194.9718662526964</v>
      </c>
      <c r="K22" s="129">
        <f t="shared" si="8"/>
        <v>186.94844683899157</v>
      </c>
      <c r="L22" s="129">
        <f t="shared" si="8"/>
        <v>178.88520774375343</v>
      </c>
      <c r="M22" s="129">
        <f t="shared" si="8"/>
        <v>170.78195134462723</v>
      </c>
      <c r="N22" s="129">
        <f t="shared" si="8"/>
        <v>162.63847903847201</v>
      </c>
      <c r="O22" s="129">
        <f t="shared" si="8"/>
        <v>154.45459123649312</v>
      </c>
      <c r="P22" s="129">
        <f t="shared" si="8"/>
        <v>146.23008735935019</v>
      </c>
      <c r="Q22" s="129">
        <f t="shared" si="8"/>
        <v>137.96476583224145</v>
      </c>
      <c r="R22" s="129">
        <f t="shared" si="8"/>
        <v>129.65842407996317</v>
      </c>
      <c r="S22" s="129">
        <f t="shared" si="8"/>
        <v>121.31085852194468</v>
      </c>
      <c r="T22" s="129">
        <f t="shared" si="8"/>
        <v>112.92186456725891</v>
      </c>
      <c r="U22" s="129">
        <f t="shared" si="8"/>
        <v>104.49123660960801</v>
      </c>
      <c r="V22" s="129">
        <f t="shared" si="8"/>
        <v>96.018768022284135</v>
      </c>
      <c r="W22" s="129">
        <f t="shared" si="8"/>
        <v>87.504251153105272</v>
      </c>
      <c r="X22" s="129">
        <f t="shared" si="8"/>
        <v>78.947477319325785</v>
      </c>
      <c r="Y22" s="129">
        <f t="shared" si="8"/>
        <v>70.348236802521868</v>
      </c>
      <c r="Z22" s="129">
        <f t="shared" si="8"/>
        <v>61.706318843451527</v>
      </c>
      <c r="AA22" s="129">
        <f t="shared" si="8"/>
        <v>53.021511636889095</v>
      </c>
      <c r="AB22" s="129">
        <f t="shared" si="8"/>
        <v>44.293602326434026</v>
      </c>
      <c r="AC22" s="129">
        <f t="shared" si="8"/>
        <v>35.522376999294018</v>
      </c>
      <c r="AD22" s="129">
        <f t="shared" si="8"/>
        <v>26.707620681042275</v>
      </c>
      <c r="AE22" s="129">
        <f t="shared" si="8"/>
        <v>17.849117330348591</v>
      </c>
      <c r="AF22" s="129">
        <f t="shared" si="8"/>
        <v>8.9466498336843969</v>
      </c>
      <c r="AG22" s="129">
        <f t="shared" si="8"/>
        <v>0</v>
      </c>
      <c r="AH22" s="129">
        <f t="shared" si="8"/>
        <v>0</v>
      </c>
      <c r="AI22" s="129">
        <f t="shared" si="8"/>
        <v>0</v>
      </c>
      <c r="AJ22" s="129">
        <f t="shared" si="8"/>
        <v>0</v>
      </c>
      <c r="AK22" s="129">
        <f t="shared" si="8"/>
        <v>0</v>
      </c>
      <c r="AL22" s="129">
        <f t="shared" si="8"/>
        <v>0</v>
      </c>
      <c r="AM22" s="129">
        <f t="shared" si="8"/>
        <v>0</v>
      </c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Y22" s="116" t="s">
        <v>284</v>
      </c>
      <c r="FZ22" s="45">
        <f t="shared" si="0"/>
        <v>20</v>
      </c>
      <c r="GA22" s="45"/>
      <c r="GB22" s="45"/>
      <c r="GC22" s="45"/>
      <c r="GD22" s="45"/>
      <c r="GE22" s="45"/>
      <c r="GF22" s="45"/>
      <c r="GG22" s="45"/>
      <c r="GH22" s="45"/>
      <c r="GI22" s="45"/>
      <c r="GJ22" s="45">
        <f t="shared" si="1"/>
        <v>20</v>
      </c>
      <c r="GK22" s="45">
        <f t="shared" si="2"/>
        <v>0</v>
      </c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</row>
    <row r="23" spans="1:212" x14ac:dyDescent="0.25">
      <c r="A23" s="114"/>
      <c r="B23" s="137" t="s">
        <v>304</v>
      </c>
      <c r="C23" s="129">
        <f t="shared" ref="C23:AM23" si="9">IF(D17=$C$4,$C$7,IF(C21=0,0,$C$7-C21))</f>
        <v>0</v>
      </c>
      <c r="D23" s="129">
        <f t="shared" si="9"/>
        <v>47250</v>
      </c>
      <c r="E23" s="129">
        <f t="shared" si="9"/>
        <v>45672.857289869993</v>
      </c>
      <c r="F23" s="129">
        <f t="shared" si="9"/>
        <v>44087.887328388431</v>
      </c>
      <c r="G23" s="129">
        <f t="shared" si="9"/>
        <v>42495.051269442454</v>
      </c>
      <c r="H23" s="129">
        <f t="shared" si="9"/>
        <v>40894.310074128589</v>
      </c>
      <c r="I23" s="129">
        <f t="shared" si="9"/>
        <v>39285.624509795984</v>
      </c>
      <c r="J23" s="129">
        <f t="shared" si="9"/>
        <v>37668.955149084788</v>
      </c>
      <c r="K23" s="129">
        <f t="shared" si="9"/>
        <v>36044.262368959891</v>
      </c>
      <c r="L23" s="129">
        <f t="shared" si="9"/>
        <v>34411.506349739757</v>
      </c>
      <c r="M23" s="129">
        <f t="shared" si="9"/>
        <v>32770.64707412049</v>
      </c>
      <c r="N23" s="129">
        <f t="shared" si="9"/>
        <v>31121.644326195077</v>
      </c>
      <c r="O23" s="129">
        <f t="shared" si="9"/>
        <v>29464.45769046768</v>
      </c>
      <c r="P23" s="129">
        <f t="shared" si="9"/>
        <v>27799.046550863139</v>
      </c>
      <c r="Q23" s="129">
        <f t="shared" si="9"/>
        <v>26125.370089731492</v>
      </c>
      <c r="R23" s="129">
        <f t="shared" si="9"/>
        <v>24443.387286847566</v>
      </c>
      <c r="S23" s="129">
        <f t="shared" si="9"/>
        <v>22753.056918405622</v>
      </c>
      <c r="T23" s="129">
        <f t="shared" si="9"/>
        <v>21054.337556008992</v>
      </c>
      <c r="U23" s="129">
        <f t="shared" si="9"/>
        <v>19347.187565654709</v>
      </c>
      <c r="V23" s="129">
        <f t="shared" si="9"/>
        <v>17631.565106713104</v>
      </c>
      <c r="W23" s="129">
        <f t="shared" si="9"/>
        <v>15907.428130902321</v>
      </c>
      <c r="X23" s="129">
        <f t="shared" si="9"/>
        <v>14174.73438125776</v>
      </c>
      <c r="Y23" s="129">
        <f t="shared" si="9"/>
        <v>12433.441391096392</v>
      </c>
      <c r="Z23" s="129">
        <f t="shared" si="9"/>
        <v>10683.506482975958</v>
      </c>
      <c r="AA23" s="129">
        <f t="shared" si="9"/>
        <v>8924.8867676489608</v>
      </c>
      <c r="AB23" s="129">
        <f t="shared" si="9"/>
        <v>7157.5391430115051</v>
      </c>
      <c r="AC23" s="129">
        <f t="shared" si="9"/>
        <v>5381.420293046911</v>
      </c>
      <c r="AD23" s="129">
        <f t="shared" si="9"/>
        <v>3596.4866867640667</v>
      </c>
      <c r="AE23" s="129">
        <f t="shared" si="9"/>
        <v>1802.6945771305254</v>
      </c>
      <c r="AF23" s="129">
        <f t="shared" si="9"/>
        <v>3.2014213502407074E-10</v>
      </c>
      <c r="AG23" s="129">
        <f t="shared" si="9"/>
        <v>0</v>
      </c>
      <c r="AH23" s="129">
        <f t="shared" si="9"/>
        <v>0</v>
      </c>
      <c r="AI23" s="129">
        <f t="shared" si="9"/>
        <v>0</v>
      </c>
      <c r="AJ23" s="129">
        <f t="shared" si="9"/>
        <v>0</v>
      </c>
      <c r="AK23" s="129">
        <f t="shared" si="9"/>
        <v>0</v>
      </c>
      <c r="AL23" s="129">
        <f t="shared" si="9"/>
        <v>0</v>
      </c>
      <c r="AM23" s="129">
        <f t="shared" si="9"/>
        <v>0</v>
      </c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Y23" s="116" t="s">
        <v>285</v>
      </c>
      <c r="FZ23" s="45">
        <f t="shared" si="0"/>
        <v>21</v>
      </c>
      <c r="GA23" s="45"/>
      <c r="GB23" s="45"/>
      <c r="GC23" s="45"/>
      <c r="GD23" s="45"/>
      <c r="GE23" s="45"/>
      <c r="GF23" s="45"/>
      <c r="GG23" s="45"/>
      <c r="GH23" s="45"/>
      <c r="GI23" s="45"/>
      <c r="GJ23" s="45">
        <f t="shared" si="1"/>
        <v>21</v>
      </c>
      <c r="GK23" s="45">
        <f t="shared" si="2"/>
        <v>0</v>
      </c>
      <c r="GL23" s="45"/>
      <c r="GM23" s="45"/>
      <c r="GN23" s="45"/>
      <c r="GO23" s="45">
        <v>1</v>
      </c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</row>
    <row r="24" spans="1:212" x14ac:dyDescent="0.25">
      <c r="A24" s="114"/>
      <c r="B24" s="114"/>
      <c r="C24" s="114"/>
      <c r="D24" s="114"/>
      <c r="E24" s="114"/>
      <c r="F24" s="138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N24" s="114"/>
      <c r="DO24" s="114"/>
      <c r="DP24" s="114"/>
      <c r="DQ24" s="114"/>
      <c r="DR24" s="114"/>
      <c r="DS24" s="114"/>
      <c r="FY24" s="116" t="s">
        <v>287</v>
      </c>
      <c r="FZ24" s="45" t="e">
        <f>1+#REF!</f>
        <v>#REF!</v>
      </c>
      <c r="GA24" s="45"/>
      <c r="GB24" s="45"/>
      <c r="GC24" s="45"/>
      <c r="GD24" s="45"/>
      <c r="GE24" s="45"/>
      <c r="GF24" s="45"/>
      <c r="GG24" s="45"/>
      <c r="GH24" s="45"/>
      <c r="GI24" s="45"/>
      <c r="GJ24" s="45" t="e">
        <f>+#REF!+1</f>
        <v>#REF!</v>
      </c>
      <c r="GK24" s="45">
        <f t="shared" si="2"/>
        <v>0</v>
      </c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</row>
    <row r="25" spans="1:212" x14ac:dyDescent="0.25">
      <c r="A25" s="114"/>
      <c r="C25" s="114"/>
      <c r="D25" s="114"/>
      <c r="E25" s="138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4"/>
      <c r="DD25" s="114"/>
      <c r="DE25" s="114"/>
      <c r="DF25" s="114"/>
      <c r="DG25" s="114"/>
      <c r="DH25" s="114"/>
      <c r="DI25" s="114"/>
      <c r="DJ25" s="114"/>
      <c r="DK25" s="114"/>
      <c r="DL25" s="114"/>
      <c r="DM25" s="114"/>
      <c r="DN25" s="114"/>
      <c r="DO25" s="114"/>
      <c r="DP25" s="114"/>
      <c r="DQ25" s="114"/>
      <c r="DR25" s="114"/>
      <c r="DS25" s="114"/>
      <c r="FY25" s="116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</row>
    <row r="26" spans="1:212" x14ac:dyDescent="0.25">
      <c r="A26" s="114" t="s">
        <v>305</v>
      </c>
      <c r="B26" s="134" t="s">
        <v>306</v>
      </c>
      <c r="C26" s="129">
        <f>+C7-C28</f>
        <v>47015.501483166117</v>
      </c>
      <c r="D26" s="129">
        <f t="shared" ref="D26:I26" si="10">+D23-D28</f>
        <v>47015.501483166117</v>
      </c>
      <c r="E26" s="129">
        <f t="shared" si="10"/>
        <v>45438.358773036111</v>
      </c>
      <c r="F26" s="129">
        <f t="shared" si="10"/>
        <v>43861.216062906104</v>
      </c>
      <c r="G26" s="129">
        <f t="shared" si="10"/>
        <v>42276.246101424542</v>
      </c>
      <c r="H26" s="129">
        <f t="shared" si="10"/>
        <v>40683.410042478557</v>
      </c>
      <c r="I26" s="129">
        <f t="shared" si="10"/>
        <v>39082.668847164707</v>
      </c>
      <c r="J26" s="129">
        <f>+J23-SUM($I$28:J28)</f>
        <v>37271.02762020081</v>
      </c>
      <c r="K26" s="129">
        <f>+K23-SUM($I$28:K28)</f>
        <v>35459.38639323692</v>
      </c>
      <c r="L26" s="129">
        <f>+L23-SUM($I$28:L28)</f>
        <v>33647.745166273038</v>
      </c>
      <c r="M26" s="129">
        <f>+M23-SUM($I$28:M28)</f>
        <v>31836.103939309141</v>
      </c>
      <c r="N26" s="129">
        <f>+N23-SUM($I$28:N28)</f>
        <v>30024.462712345256</v>
      </c>
      <c r="O26" s="129">
        <f>+O23-SUM($I$28:O28)</f>
        <v>28212.821485381366</v>
      </c>
      <c r="P26" s="129">
        <f>+P23-SUM($I$28:P28)</f>
        <v>26401.180258417477</v>
      </c>
      <c r="Q26" s="129">
        <f>+Q23-SUM($I$28:Q28)</f>
        <v>24589.539031453587</v>
      </c>
      <c r="R26" s="129">
        <f>+R23-SUM($I$28:R28)</f>
        <v>22777.897804489698</v>
      </c>
      <c r="S26" s="129">
        <f>+S23-SUM($I$28:S28)</f>
        <v>20966.256577525808</v>
      </c>
      <c r="T26" s="129">
        <f>+T23-SUM($I$28:T28)</f>
        <v>19154.615350561919</v>
      </c>
      <c r="U26" s="129">
        <f>+U23-SUM($I$28:U28)</f>
        <v>17342.974123598029</v>
      </c>
      <c r="V26" s="129">
        <f>+V23-SUM($I$28:V28)</f>
        <v>15531.33289663414</v>
      </c>
      <c r="W26" s="129">
        <f>+W23-SUM($I$28:W28)</f>
        <v>13719.691669670252</v>
      </c>
      <c r="X26" s="129">
        <f>+X23-SUM($I$28:X28)</f>
        <v>11908.050442706364</v>
      </c>
      <c r="Y26" s="129">
        <f>+Y23-SUM($I$28:Y28)</f>
        <v>10096.409215742475</v>
      </c>
      <c r="Z26" s="129">
        <f>+Z23-SUM($I$28:Z28)</f>
        <v>8284.7679887785889</v>
      </c>
      <c r="AA26" s="129">
        <f>+AA23-SUM($I$28:AA28)</f>
        <v>6473.1267618147031</v>
      </c>
      <c r="AB26" s="129">
        <f>+AB23-SUM($I$28:AB28)</f>
        <v>4661.4855348508136</v>
      </c>
      <c r="AC26" s="129">
        <f>+AC23-SUM($I$28:AC28)</f>
        <v>2849.844307886925</v>
      </c>
      <c r="AD26" s="129">
        <f>+AD23-SUM($I$28:AD28)</f>
        <v>1038.2030809230382</v>
      </c>
      <c r="AE26" s="129">
        <f>+AE23-SUM($I$28:AE28)</f>
        <v>-773.43814604085173</v>
      </c>
      <c r="AF26" s="129">
        <f>+AF23-SUM($I$28:AF28)</f>
        <v>-2585.0793730047412</v>
      </c>
      <c r="AG26" s="129">
        <f>+AG23-SUM($I$28:AG28)</f>
        <v>-2585.0793730050614</v>
      </c>
      <c r="AH26" s="129">
        <f>+AH23-SUM($I$28:AH28)</f>
        <v>-2585.0793730050614</v>
      </c>
      <c r="AI26" s="129">
        <f>+AI23-SUM($I$28:AI28)</f>
        <v>-2585.0793730050614</v>
      </c>
      <c r="AJ26" s="129">
        <f>+AJ23-SUM($I$28:AJ28)</f>
        <v>-2585.0793730050614</v>
      </c>
      <c r="AK26" s="129">
        <f>+AK23-SUM($I$28:AK28)</f>
        <v>-2585.0793730050614</v>
      </c>
      <c r="AL26" s="129">
        <f>+AL23-SUM($I$28:AL28)</f>
        <v>-2585.0793730050614</v>
      </c>
      <c r="AM26" s="129">
        <f>+AM23-SUM($I$28:AM28)</f>
        <v>-2585.0793730050614</v>
      </c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14"/>
      <c r="DS26" s="114"/>
      <c r="FY26" s="116" t="s">
        <v>289</v>
      </c>
      <c r="FZ26" s="45">
        <f t="shared" si="0"/>
        <v>1</v>
      </c>
      <c r="GA26" s="45"/>
      <c r="GB26" s="45"/>
      <c r="GC26" s="45"/>
      <c r="GD26" s="45"/>
      <c r="GE26" s="45"/>
      <c r="GF26" s="45"/>
      <c r="GG26" s="45"/>
      <c r="GH26" s="45"/>
      <c r="GI26" s="45"/>
      <c r="GJ26" s="45">
        <f t="shared" si="1"/>
        <v>1</v>
      </c>
      <c r="GK26" s="45">
        <f t="shared" si="2"/>
        <v>1</v>
      </c>
      <c r="GL26" s="45"/>
      <c r="GM26" s="45">
        <v>1</v>
      </c>
      <c r="GN26" s="45">
        <v>1</v>
      </c>
      <c r="GO26" s="45">
        <v>1</v>
      </c>
      <c r="GP26" s="45">
        <v>1</v>
      </c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</row>
    <row r="27" spans="1:212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14"/>
      <c r="DS27" s="114"/>
      <c r="FY27" s="116" t="s">
        <v>290</v>
      </c>
      <c r="FZ27" s="45">
        <f t="shared" si="0"/>
        <v>2</v>
      </c>
      <c r="GA27" s="45"/>
      <c r="GB27" s="45"/>
      <c r="GC27" s="45"/>
      <c r="GD27" s="45"/>
      <c r="GE27" s="45"/>
      <c r="GF27" s="45"/>
      <c r="GG27" s="45"/>
      <c r="GH27" s="45"/>
      <c r="GI27" s="45"/>
      <c r="GJ27" s="45">
        <f t="shared" si="1"/>
        <v>2</v>
      </c>
      <c r="GK27" s="45">
        <f t="shared" si="2"/>
        <v>0</v>
      </c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</row>
    <row r="28" spans="1:212" x14ac:dyDescent="0.25">
      <c r="A28" s="114" t="s">
        <v>307</v>
      </c>
      <c r="B28" s="134" t="s">
        <v>308</v>
      </c>
      <c r="C28" s="129">
        <f t="shared" ref="C28:AM28" si="11">+C22</f>
        <v>234.49851683388056</v>
      </c>
      <c r="D28" s="129">
        <f t="shared" si="11"/>
        <v>234.49851683388056</v>
      </c>
      <c r="E28" s="129">
        <f t="shared" si="11"/>
        <v>234.49851683388056</v>
      </c>
      <c r="F28" s="129">
        <f t="shared" si="11"/>
        <v>226.67126548232812</v>
      </c>
      <c r="G28" s="129">
        <f t="shared" si="11"/>
        <v>218.80516801791163</v>
      </c>
      <c r="H28" s="129">
        <f t="shared" si="11"/>
        <v>210.90003165003108</v>
      </c>
      <c r="I28" s="129">
        <f t="shared" si="11"/>
        <v>202.95566263127989</v>
      </c>
      <c r="J28" s="129">
        <f t="shared" si="11"/>
        <v>194.9718662526964</v>
      </c>
      <c r="K28" s="129">
        <f t="shared" si="11"/>
        <v>186.94844683899157</v>
      </c>
      <c r="L28" s="129">
        <f t="shared" si="11"/>
        <v>178.88520774375343</v>
      </c>
      <c r="M28" s="129">
        <f t="shared" si="11"/>
        <v>170.78195134462723</v>
      </c>
      <c r="N28" s="129">
        <f t="shared" si="11"/>
        <v>162.63847903847201</v>
      </c>
      <c r="O28" s="129">
        <f t="shared" si="11"/>
        <v>154.45459123649312</v>
      </c>
      <c r="P28" s="129">
        <f t="shared" si="11"/>
        <v>146.23008735935019</v>
      </c>
      <c r="Q28" s="129">
        <f t="shared" si="11"/>
        <v>137.96476583224145</v>
      </c>
      <c r="R28" s="129">
        <f t="shared" si="11"/>
        <v>129.65842407996317</v>
      </c>
      <c r="S28" s="129">
        <f t="shared" si="11"/>
        <v>121.31085852194468</v>
      </c>
      <c r="T28" s="129">
        <f t="shared" si="11"/>
        <v>112.92186456725891</v>
      </c>
      <c r="U28" s="129">
        <f t="shared" si="11"/>
        <v>104.49123660960801</v>
      </c>
      <c r="V28" s="129">
        <f t="shared" si="11"/>
        <v>96.018768022284135</v>
      </c>
      <c r="W28" s="129">
        <f t="shared" si="11"/>
        <v>87.504251153105272</v>
      </c>
      <c r="X28" s="129">
        <f t="shared" si="11"/>
        <v>78.947477319325785</v>
      </c>
      <c r="Y28" s="129">
        <f t="shared" si="11"/>
        <v>70.348236802521868</v>
      </c>
      <c r="Z28" s="129">
        <f t="shared" si="11"/>
        <v>61.706318843451527</v>
      </c>
      <c r="AA28" s="129">
        <f t="shared" si="11"/>
        <v>53.021511636889095</v>
      </c>
      <c r="AB28" s="129">
        <f t="shared" si="11"/>
        <v>44.293602326434026</v>
      </c>
      <c r="AC28" s="129">
        <f t="shared" si="11"/>
        <v>35.522376999294018</v>
      </c>
      <c r="AD28" s="129">
        <f t="shared" si="11"/>
        <v>26.707620681042275</v>
      </c>
      <c r="AE28" s="129">
        <f t="shared" si="11"/>
        <v>17.849117330348591</v>
      </c>
      <c r="AF28" s="129">
        <f t="shared" si="11"/>
        <v>8.9466498336843969</v>
      </c>
      <c r="AG28" s="129">
        <f t="shared" si="11"/>
        <v>0</v>
      </c>
      <c r="AH28" s="129">
        <f t="shared" si="11"/>
        <v>0</v>
      </c>
      <c r="AI28" s="129">
        <f t="shared" si="11"/>
        <v>0</v>
      </c>
      <c r="AJ28" s="129">
        <f t="shared" si="11"/>
        <v>0</v>
      </c>
      <c r="AK28" s="129">
        <f t="shared" si="11"/>
        <v>0</v>
      </c>
      <c r="AL28" s="129">
        <f t="shared" si="11"/>
        <v>0</v>
      </c>
      <c r="AM28" s="129">
        <f t="shared" si="11"/>
        <v>0</v>
      </c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FY28" s="116" t="s">
        <v>291</v>
      </c>
      <c r="FZ28" s="45">
        <f t="shared" si="0"/>
        <v>3</v>
      </c>
      <c r="GA28" s="45"/>
      <c r="GB28" s="45"/>
      <c r="GC28" s="45"/>
      <c r="GD28" s="45"/>
      <c r="GE28" s="45"/>
      <c r="GF28" s="45"/>
      <c r="GG28" s="45"/>
      <c r="GH28" s="45"/>
      <c r="GI28" s="45"/>
      <c r="GJ28" s="45">
        <f t="shared" si="1"/>
        <v>3</v>
      </c>
      <c r="GK28" s="45">
        <f t="shared" si="2"/>
        <v>0</v>
      </c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</row>
    <row r="29" spans="1:212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FY29" s="116" t="s">
        <v>292</v>
      </c>
      <c r="FZ29" s="45">
        <f t="shared" si="0"/>
        <v>4</v>
      </c>
      <c r="GA29" s="45"/>
      <c r="GB29" s="45"/>
      <c r="GC29" s="45"/>
      <c r="GD29" s="45"/>
      <c r="GE29" s="45"/>
      <c r="GF29" s="45"/>
      <c r="GG29" s="45"/>
      <c r="GH29" s="45"/>
      <c r="GI29" s="45"/>
      <c r="GJ29" s="45">
        <f t="shared" si="1"/>
        <v>4</v>
      </c>
      <c r="GK29" s="45">
        <f t="shared" si="2"/>
        <v>1</v>
      </c>
      <c r="GL29" s="45"/>
      <c r="GM29" s="45"/>
      <c r="GN29" s="45"/>
      <c r="GO29" s="45"/>
      <c r="GP29" s="45">
        <v>1</v>
      </c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</row>
    <row r="30" spans="1:212" x14ac:dyDescent="0.25">
      <c r="A30" s="114"/>
      <c r="B30" s="114"/>
      <c r="C30" s="114"/>
      <c r="D30" s="114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FY30" s="116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</row>
    <row r="31" spans="1:212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FY31" s="116" t="s">
        <v>294</v>
      </c>
      <c r="FZ31" s="45">
        <f t="shared" si="0"/>
        <v>1</v>
      </c>
      <c r="GA31" s="45"/>
      <c r="GB31" s="45"/>
      <c r="GC31" s="45"/>
      <c r="GD31" s="45"/>
      <c r="GE31" s="45"/>
      <c r="GF31" s="45"/>
      <c r="GG31" s="45"/>
      <c r="GH31" s="45"/>
      <c r="GI31" s="45"/>
      <c r="GJ31" s="45">
        <f t="shared" si="1"/>
        <v>1</v>
      </c>
      <c r="GK31" s="45">
        <f t="shared" si="2"/>
        <v>0</v>
      </c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</row>
    <row r="32" spans="1:212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FY32" s="116" t="s">
        <v>295</v>
      </c>
      <c r="FZ32" s="45">
        <f t="shared" si="0"/>
        <v>2</v>
      </c>
      <c r="GA32" s="45"/>
      <c r="GB32" s="45"/>
      <c r="GC32" s="45"/>
      <c r="GD32" s="45"/>
      <c r="GE32" s="45"/>
      <c r="GF32" s="45"/>
      <c r="GG32" s="45"/>
      <c r="GH32" s="45"/>
      <c r="GI32" s="45"/>
      <c r="GJ32" s="45">
        <f t="shared" si="1"/>
        <v>2</v>
      </c>
      <c r="GK32" s="45">
        <f t="shared" si="2"/>
        <v>1</v>
      </c>
      <c r="GL32" s="45"/>
      <c r="GM32" s="45"/>
      <c r="GN32" s="45">
        <v>1</v>
      </c>
      <c r="GO32" s="45"/>
      <c r="GP32" s="45">
        <v>1</v>
      </c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</row>
    <row r="33" spans="1:212" x14ac:dyDescent="0.25">
      <c r="A33" s="114"/>
      <c r="B33" s="114" t="s">
        <v>309</v>
      </c>
      <c r="C33" s="114"/>
      <c r="D33" s="114"/>
      <c r="E33" s="140">
        <f>+IF(E23-E22&gt;0,E23-E22,0)</f>
        <v>45438.358773036111</v>
      </c>
      <c r="F33" s="140">
        <f>+IF(F23-F22-E23&gt;0,F23-F22-E23,0)</f>
        <v>0</v>
      </c>
      <c r="G33" s="140">
        <f t="shared" ref="G33:L33" si="12">+IF(G23-G22-F23&gt;0,G23-G22-G20,0)</f>
        <v>0</v>
      </c>
      <c r="H33" s="140">
        <f t="shared" si="12"/>
        <v>0</v>
      </c>
      <c r="I33" s="140">
        <f t="shared" si="12"/>
        <v>0</v>
      </c>
      <c r="J33" s="140">
        <f t="shared" si="12"/>
        <v>0</v>
      </c>
      <c r="K33" s="140">
        <f t="shared" si="12"/>
        <v>0</v>
      </c>
      <c r="L33" s="140">
        <f t="shared" si="12"/>
        <v>0</v>
      </c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FY33" s="116" t="s">
        <v>296</v>
      </c>
      <c r="FZ33" s="45">
        <f t="shared" si="0"/>
        <v>3</v>
      </c>
      <c r="GA33" s="45"/>
      <c r="GB33" s="45"/>
      <c r="GC33" s="45"/>
      <c r="GD33" s="45"/>
      <c r="GE33" s="45"/>
      <c r="GF33" s="45"/>
      <c r="GG33" s="45"/>
      <c r="GH33" s="45"/>
      <c r="GI33" s="45"/>
      <c r="GJ33" s="45">
        <f t="shared" si="1"/>
        <v>3</v>
      </c>
      <c r="GK33" s="45">
        <f t="shared" si="2"/>
        <v>0</v>
      </c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</row>
    <row r="34" spans="1:212" x14ac:dyDescent="0.25">
      <c r="A34" s="114"/>
      <c r="B34" s="114" t="s">
        <v>126</v>
      </c>
      <c r="C34" s="114"/>
      <c r="D34" s="114"/>
      <c r="E34" s="140">
        <f>+IF(E23-E22-E20&lt;0,E23-E22-E20,0)</f>
        <v>0</v>
      </c>
      <c r="F34" s="140">
        <f t="shared" ref="F34:L34" si="13">+IF(F23-F22-E23&lt;0,-(F23-F22-E23),0)</f>
        <v>1811.6412269638895</v>
      </c>
      <c r="G34" s="140">
        <f t="shared" si="13"/>
        <v>1811.6412269638895</v>
      </c>
      <c r="H34" s="140">
        <f t="shared" si="13"/>
        <v>1811.6412269638968</v>
      </c>
      <c r="I34" s="140">
        <f t="shared" si="13"/>
        <v>1811.6412269638822</v>
      </c>
      <c r="J34" s="140">
        <f t="shared" si="13"/>
        <v>1811.6412269638895</v>
      </c>
      <c r="K34" s="140">
        <f t="shared" si="13"/>
        <v>1811.6412269638895</v>
      </c>
      <c r="L34" s="140">
        <f t="shared" si="13"/>
        <v>1811.6412269638895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FY34" s="116" t="s">
        <v>297</v>
      </c>
      <c r="FZ34" s="45">
        <f t="shared" si="0"/>
        <v>4</v>
      </c>
      <c r="GA34" s="45"/>
      <c r="GB34" s="45"/>
      <c r="GC34" s="45"/>
      <c r="GD34" s="45"/>
      <c r="GE34" s="45"/>
      <c r="GF34" s="45"/>
      <c r="GG34" s="45"/>
      <c r="GH34" s="45"/>
      <c r="GI34" s="45"/>
      <c r="GJ34" s="45">
        <f t="shared" si="1"/>
        <v>4</v>
      </c>
      <c r="GK34" s="45">
        <f t="shared" si="2"/>
        <v>0</v>
      </c>
      <c r="GL34" s="45"/>
      <c r="GM34" s="45"/>
      <c r="GN34" s="45"/>
      <c r="GO34" s="45">
        <v>1</v>
      </c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</row>
    <row r="35" spans="1:212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FY35" s="116" t="s">
        <v>298</v>
      </c>
      <c r="FZ35" s="45">
        <f t="shared" si="0"/>
        <v>5</v>
      </c>
      <c r="GA35" s="45"/>
      <c r="GB35" s="45"/>
      <c r="GC35" s="45"/>
      <c r="GD35" s="45"/>
      <c r="GE35" s="45"/>
      <c r="GF35" s="45"/>
      <c r="GG35" s="45"/>
      <c r="GH35" s="45"/>
      <c r="GI35" s="45"/>
      <c r="GJ35" s="45">
        <f t="shared" si="1"/>
        <v>5</v>
      </c>
      <c r="GK35" s="45">
        <f t="shared" si="2"/>
        <v>1</v>
      </c>
      <c r="GL35" s="45"/>
      <c r="GM35" s="45"/>
      <c r="GN35" s="45"/>
      <c r="GO35" s="45"/>
      <c r="GP35" s="45">
        <v>1</v>
      </c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</row>
    <row r="36" spans="1:212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FY36" s="116" t="s">
        <v>299</v>
      </c>
      <c r="FZ36" s="45">
        <f t="shared" si="0"/>
        <v>6</v>
      </c>
      <c r="GA36" s="45"/>
      <c r="GB36" s="45"/>
      <c r="GC36" s="45"/>
      <c r="GD36" s="45"/>
      <c r="GE36" s="45"/>
      <c r="GF36" s="45"/>
      <c r="GG36" s="45"/>
      <c r="GH36" s="45"/>
      <c r="GI36" s="45"/>
      <c r="GJ36" s="45">
        <f t="shared" si="1"/>
        <v>6</v>
      </c>
      <c r="GK36" s="45">
        <f t="shared" si="2"/>
        <v>0</v>
      </c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</row>
    <row r="37" spans="1:212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FY37" s="116" t="s">
        <v>310</v>
      </c>
      <c r="FZ37" s="45">
        <f t="shared" si="0"/>
        <v>7</v>
      </c>
      <c r="GA37" s="45"/>
      <c r="GB37" s="45"/>
      <c r="GC37" s="45"/>
      <c r="GD37" s="45"/>
      <c r="GE37" s="45"/>
      <c r="GF37" s="45"/>
      <c r="GG37" s="45"/>
      <c r="GH37" s="45"/>
      <c r="GI37" s="45"/>
      <c r="GJ37" s="45">
        <f t="shared" si="1"/>
        <v>7</v>
      </c>
      <c r="GK37" s="45">
        <f t="shared" si="2"/>
        <v>0</v>
      </c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</row>
    <row r="38" spans="1:212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FY38" s="116" t="s">
        <v>311</v>
      </c>
      <c r="FZ38" s="45">
        <f t="shared" si="0"/>
        <v>8</v>
      </c>
      <c r="GA38" s="45"/>
      <c r="GB38" s="45"/>
      <c r="GC38" s="45"/>
      <c r="GD38" s="45"/>
      <c r="GE38" s="45"/>
      <c r="GF38" s="45"/>
      <c r="GG38" s="45"/>
      <c r="GH38" s="45"/>
      <c r="GI38" s="45"/>
      <c r="GJ38" s="45">
        <f t="shared" si="1"/>
        <v>8</v>
      </c>
      <c r="GK38" s="45">
        <f t="shared" si="2"/>
        <v>1</v>
      </c>
      <c r="GL38" s="45"/>
      <c r="GM38" s="45">
        <v>1</v>
      </c>
      <c r="GN38" s="45">
        <v>1</v>
      </c>
      <c r="GO38" s="45">
        <v>1</v>
      </c>
      <c r="GP38" s="45">
        <v>1</v>
      </c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</row>
    <row r="39" spans="1:212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FY39" s="116" t="s">
        <v>312</v>
      </c>
      <c r="FZ39" s="45">
        <f t="shared" si="0"/>
        <v>9</v>
      </c>
      <c r="GA39" s="45"/>
      <c r="GB39" s="45"/>
      <c r="GC39" s="45"/>
      <c r="GD39" s="45"/>
      <c r="GE39" s="45"/>
      <c r="GF39" s="45"/>
      <c r="GG39" s="45"/>
      <c r="GH39" s="45"/>
      <c r="GI39" s="45"/>
      <c r="GJ39" s="45">
        <f t="shared" si="1"/>
        <v>9</v>
      </c>
      <c r="GK39" s="45">
        <f t="shared" si="2"/>
        <v>0</v>
      </c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</row>
    <row r="40" spans="1:212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FY40" s="116" t="s">
        <v>313</v>
      </c>
      <c r="FZ40" s="45">
        <f t="shared" si="0"/>
        <v>10</v>
      </c>
      <c r="GA40" s="45"/>
      <c r="GB40" s="45"/>
      <c r="GC40" s="45"/>
      <c r="GD40" s="45"/>
      <c r="GE40" s="45"/>
      <c r="GF40" s="45"/>
      <c r="GG40" s="45"/>
      <c r="GH40" s="45"/>
      <c r="GI40" s="45"/>
      <c r="GJ40" s="45">
        <f t="shared" si="1"/>
        <v>10</v>
      </c>
      <c r="GK40" s="45">
        <f t="shared" si="2"/>
        <v>0</v>
      </c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</row>
    <row r="41" spans="1:212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FY41" s="116" t="s">
        <v>314</v>
      </c>
      <c r="FZ41" s="45">
        <f t="shared" si="0"/>
        <v>11</v>
      </c>
      <c r="GA41" s="45"/>
      <c r="GB41" s="45"/>
      <c r="GC41" s="45"/>
      <c r="GD41" s="45"/>
      <c r="GE41" s="45"/>
      <c r="GF41" s="45"/>
      <c r="GG41" s="45"/>
      <c r="GH41" s="45"/>
      <c r="GI41" s="45"/>
      <c r="GJ41" s="45">
        <f t="shared" si="1"/>
        <v>11</v>
      </c>
      <c r="GK41" s="45">
        <f t="shared" si="2"/>
        <v>1</v>
      </c>
      <c r="GL41" s="45"/>
      <c r="GM41" s="45"/>
      <c r="GN41" s="45"/>
      <c r="GO41" s="45"/>
      <c r="GP41" s="45">
        <v>1</v>
      </c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</row>
    <row r="42" spans="1:212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FY42" s="116" t="s">
        <v>315</v>
      </c>
      <c r="FZ42" s="45">
        <f t="shared" si="0"/>
        <v>12</v>
      </c>
      <c r="GA42" s="45"/>
      <c r="GB42" s="45"/>
      <c r="GC42" s="45"/>
      <c r="GD42" s="45"/>
      <c r="GE42" s="45"/>
      <c r="GF42" s="45"/>
      <c r="GG42" s="45"/>
      <c r="GH42" s="45"/>
      <c r="GI42" s="45"/>
      <c r="GJ42" s="45">
        <f t="shared" si="1"/>
        <v>12</v>
      </c>
      <c r="GK42" s="45">
        <f t="shared" si="2"/>
        <v>0</v>
      </c>
      <c r="GL42" s="45"/>
      <c r="GM42" s="45"/>
      <c r="GN42" s="45"/>
      <c r="GO42" s="45">
        <v>1</v>
      </c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</row>
    <row r="43" spans="1:212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FY43" s="116" t="s">
        <v>316</v>
      </c>
      <c r="FZ43" s="45">
        <f t="shared" si="0"/>
        <v>13</v>
      </c>
      <c r="GA43" s="45"/>
      <c r="GB43" s="45"/>
      <c r="GC43" s="45"/>
      <c r="GD43" s="45"/>
      <c r="GE43" s="45"/>
      <c r="GF43" s="45"/>
      <c r="GG43" s="45"/>
      <c r="GH43" s="45"/>
      <c r="GI43" s="45"/>
      <c r="GJ43" s="45">
        <f t="shared" si="1"/>
        <v>13</v>
      </c>
      <c r="GK43" s="45">
        <f t="shared" si="2"/>
        <v>0</v>
      </c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</row>
    <row r="44" spans="1:212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FY44" s="116" t="s">
        <v>317</v>
      </c>
      <c r="FZ44" s="45">
        <f t="shared" si="0"/>
        <v>14</v>
      </c>
      <c r="GA44" s="45"/>
      <c r="GB44" s="45"/>
      <c r="GC44" s="45"/>
      <c r="GD44" s="45"/>
      <c r="GE44" s="45"/>
      <c r="GF44" s="45"/>
      <c r="GG44" s="45"/>
      <c r="GH44" s="45"/>
      <c r="GI44" s="45"/>
      <c r="GJ44" s="45">
        <f t="shared" si="1"/>
        <v>14</v>
      </c>
      <c r="GK44" s="45">
        <f t="shared" si="2"/>
        <v>1</v>
      </c>
      <c r="GL44" s="45"/>
      <c r="GM44" s="45"/>
      <c r="GN44" s="45">
        <v>1</v>
      </c>
      <c r="GO44" s="45"/>
      <c r="GP44" s="45">
        <v>1</v>
      </c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</row>
    <row r="45" spans="1:212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FY45" s="116" t="s">
        <v>318</v>
      </c>
      <c r="FZ45" s="45">
        <f t="shared" si="0"/>
        <v>15</v>
      </c>
      <c r="GA45" s="45"/>
      <c r="GB45" s="45"/>
      <c r="GC45" s="45"/>
      <c r="GD45" s="45"/>
      <c r="GE45" s="45"/>
      <c r="GF45" s="45"/>
      <c r="GG45" s="45"/>
      <c r="GH45" s="45"/>
      <c r="GI45" s="45"/>
      <c r="GJ45" s="45">
        <f t="shared" si="1"/>
        <v>15</v>
      </c>
      <c r="GK45" s="45">
        <f t="shared" si="2"/>
        <v>0</v>
      </c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</row>
    <row r="46" spans="1:212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FY46" s="116" t="s">
        <v>319</v>
      </c>
      <c r="FZ46" s="45">
        <f t="shared" si="0"/>
        <v>16</v>
      </c>
      <c r="GA46" s="45"/>
      <c r="GB46" s="45"/>
      <c r="GC46" s="45"/>
      <c r="GD46" s="45"/>
      <c r="GE46" s="45"/>
      <c r="GF46" s="45"/>
      <c r="GG46" s="45"/>
      <c r="GH46" s="45"/>
      <c r="GI46" s="45"/>
      <c r="GJ46" s="45">
        <f t="shared" si="1"/>
        <v>16</v>
      </c>
      <c r="GK46" s="45">
        <f t="shared" si="2"/>
        <v>0</v>
      </c>
      <c r="GL46" s="45"/>
      <c r="GM46" s="45"/>
      <c r="GN46" s="45"/>
      <c r="GO46" s="45">
        <v>1</v>
      </c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</row>
    <row r="47" spans="1:212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FY47" s="116" t="s">
        <v>320</v>
      </c>
      <c r="FZ47" s="45">
        <f t="shared" si="0"/>
        <v>17</v>
      </c>
      <c r="GA47" s="45"/>
      <c r="GB47" s="45"/>
      <c r="GC47" s="45"/>
      <c r="GD47" s="45"/>
      <c r="GE47" s="45"/>
      <c r="GF47" s="45"/>
      <c r="GG47" s="45"/>
      <c r="GH47" s="45"/>
      <c r="GI47" s="45"/>
      <c r="GJ47" s="45">
        <f t="shared" si="1"/>
        <v>17</v>
      </c>
      <c r="GK47" s="45">
        <f t="shared" si="2"/>
        <v>1</v>
      </c>
      <c r="GL47" s="45"/>
      <c r="GM47" s="45"/>
      <c r="GN47" s="45"/>
      <c r="GO47" s="45"/>
      <c r="GP47" s="45">
        <v>1</v>
      </c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</row>
    <row r="48" spans="1:212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FY48" s="116" t="s">
        <v>321</v>
      </c>
      <c r="FZ48" s="45">
        <f t="shared" si="0"/>
        <v>18</v>
      </c>
      <c r="GA48" s="45"/>
      <c r="GB48" s="45"/>
      <c r="GC48" s="45"/>
      <c r="GD48" s="45"/>
      <c r="GE48" s="45"/>
      <c r="GF48" s="45"/>
      <c r="GG48" s="45"/>
      <c r="GH48" s="45"/>
      <c r="GI48" s="45"/>
      <c r="GJ48" s="45">
        <f t="shared" si="1"/>
        <v>18</v>
      </c>
      <c r="GK48" s="45">
        <f t="shared" si="2"/>
        <v>0</v>
      </c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</row>
    <row r="49" spans="1:212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FY49" s="116" t="s">
        <v>322</v>
      </c>
      <c r="FZ49" s="45">
        <f t="shared" si="0"/>
        <v>19</v>
      </c>
      <c r="GA49" s="45"/>
      <c r="GB49" s="45"/>
      <c r="GC49" s="45"/>
      <c r="GD49" s="45"/>
      <c r="GE49" s="45"/>
      <c r="GF49" s="45"/>
      <c r="GG49" s="45"/>
      <c r="GH49" s="45"/>
      <c r="GI49" s="45"/>
      <c r="GJ49" s="45">
        <f t="shared" si="1"/>
        <v>19</v>
      </c>
      <c r="GK49" s="45">
        <f t="shared" si="2"/>
        <v>0</v>
      </c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</row>
    <row r="50" spans="1:212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FY50" s="116" t="s">
        <v>323</v>
      </c>
      <c r="FZ50" s="45">
        <f t="shared" si="0"/>
        <v>20</v>
      </c>
      <c r="GA50" s="45"/>
      <c r="GB50" s="45"/>
      <c r="GC50" s="45"/>
      <c r="GD50" s="45"/>
      <c r="GE50" s="45"/>
      <c r="GF50" s="45"/>
      <c r="GG50" s="45"/>
      <c r="GH50" s="45"/>
      <c r="GI50" s="45"/>
      <c r="GJ50" s="45">
        <f t="shared" si="1"/>
        <v>20</v>
      </c>
      <c r="GK50" s="45">
        <f t="shared" si="2"/>
        <v>1</v>
      </c>
      <c r="GL50" s="45"/>
      <c r="GM50" s="45">
        <v>1</v>
      </c>
      <c r="GN50" s="45">
        <v>1</v>
      </c>
      <c r="GO50" s="45">
        <v>1</v>
      </c>
      <c r="GP50" s="45">
        <v>1</v>
      </c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</row>
    <row r="51" spans="1:212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FY51" s="116" t="s">
        <v>324</v>
      </c>
      <c r="FZ51" s="45">
        <f t="shared" si="0"/>
        <v>21</v>
      </c>
      <c r="GA51" s="45"/>
      <c r="GB51" s="45"/>
      <c r="GC51" s="45"/>
      <c r="GD51" s="45"/>
      <c r="GE51" s="45"/>
      <c r="GF51" s="45"/>
      <c r="GG51" s="45"/>
      <c r="GH51" s="45"/>
      <c r="GI51" s="45"/>
      <c r="GJ51" s="45">
        <f t="shared" si="1"/>
        <v>21</v>
      </c>
      <c r="GK51" s="45">
        <f t="shared" si="2"/>
        <v>0</v>
      </c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</row>
    <row r="52" spans="1:212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FY52" s="116" t="s">
        <v>325</v>
      </c>
      <c r="FZ52" s="45">
        <f t="shared" si="0"/>
        <v>22</v>
      </c>
      <c r="GA52" s="45"/>
      <c r="GB52" s="45"/>
      <c r="GC52" s="45"/>
      <c r="GD52" s="45"/>
      <c r="GE52" s="45"/>
      <c r="GF52" s="45"/>
      <c r="GG52" s="45"/>
      <c r="GH52" s="45"/>
      <c r="GI52" s="45"/>
      <c r="GJ52" s="45">
        <f t="shared" si="1"/>
        <v>22</v>
      </c>
      <c r="GK52" s="45">
        <f t="shared" si="2"/>
        <v>0</v>
      </c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</row>
    <row r="53" spans="1:212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14"/>
      <c r="DS53" s="114"/>
      <c r="FY53" s="116" t="s">
        <v>326</v>
      </c>
      <c r="FZ53" s="45">
        <f t="shared" si="0"/>
        <v>23</v>
      </c>
      <c r="GA53" s="45"/>
      <c r="GB53" s="45"/>
      <c r="GC53" s="45"/>
      <c r="GD53" s="45"/>
      <c r="GE53" s="45"/>
      <c r="GF53" s="45"/>
      <c r="GG53" s="45"/>
      <c r="GH53" s="45"/>
      <c r="GI53" s="45"/>
      <c r="GJ53" s="45">
        <f t="shared" si="1"/>
        <v>23</v>
      </c>
      <c r="GK53" s="45">
        <f t="shared" si="2"/>
        <v>1</v>
      </c>
      <c r="GL53" s="45"/>
      <c r="GM53" s="45"/>
      <c r="GN53" s="45"/>
      <c r="GO53" s="45"/>
      <c r="GP53" s="45">
        <v>1</v>
      </c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</row>
    <row r="54" spans="1:212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FY54" s="116" t="s">
        <v>327</v>
      </c>
      <c r="FZ54" s="45">
        <f t="shared" si="0"/>
        <v>24</v>
      </c>
      <c r="GA54" s="45"/>
      <c r="GB54" s="45"/>
      <c r="GC54" s="45"/>
      <c r="GD54" s="45"/>
      <c r="GE54" s="45"/>
      <c r="GF54" s="45"/>
      <c r="GG54" s="45"/>
      <c r="GH54" s="45"/>
      <c r="GI54" s="45"/>
      <c r="GJ54" s="45">
        <f t="shared" si="1"/>
        <v>24</v>
      </c>
      <c r="GK54" s="45">
        <f t="shared" si="2"/>
        <v>0</v>
      </c>
      <c r="GL54" s="45"/>
      <c r="GM54" s="45"/>
      <c r="GN54" s="45"/>
      <c r="GO54" s="45">
        <v>1</v>
      </c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</row>
    <row r="55" spans="1:212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4"/>
      <c r="DD55" s="114"/>
      <c r="DE55" s="114"/>
      <c r="DF55" s="11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14"/>
      <c r="DS55" s="114"/>
      <c r="FY55" s="116" t="s">
        <v>328</v>
      </c>
      <c r="FZ55" s="45">
        <f t="shared" si="0"/>
        <v>25</v>
      </c>
      <c r="GA55" s="45"/>
      <c r="GB55" s="45"/>
      <c r="GC55" s="45"/>
      <c r="GD55" s="45"/>
      <c r="GE55" s="45"/>
      <c r="GF55" s="45"/>
      <c r="GG55" s="45"/>
      <c r="GH55" s="45"/>
      <c r="GI55" s="45"/>
      <c r="GJ55" s="45">
        <f t="shared" si="1"/>
        <v>25</v>
      </c>
      <c r="GK55" s="45">
        <f t="shared" si="2"/>
        <v>0</v>
      </c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</row>
    <row r="56" spans="1:212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FY56" s="116" t="s">
        <v>329</v>
      </c>
      <c r="FZ56" s="45">
        <f t="shared" si="0"/>
        <v>26</v>
      </c>
      <c r="GA56" s="45"/>
      <c r="GB56" s="45"/>
      <c r="GC56" s="45"/>
      <c r="GD56" s="45"/>
      <c r="GE56" s="45"/>
      <c r="GF56" s="45"/>
      <c r="GG56" s="45"/>
      <c r="GH56" s="45"/>
      <c r="GI56" s="45"/>
      <c r="GJ56" s="45">
        <f t="shared" si="1"/>
        <v>26</v>
      </c>
      <c r="GK56" s="45">
        <f t="shared" si="2"/>
        <v>1</v>
      </c>
      <c r="GL56" s="45"/>
      <c r="GM56" s="45"/>
      <c r="GN56" s="45">
        <v>1</v>
      </c>
      <c r="GO56" s="45"/>
      <c r="GP56" s="45">
        <v>1</v>
      </c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</row>
    <row r="57" spans="1:212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FY57" s="116" t="s">
        <v>330</v>
      </c>
      <c r="FZ57" s="45">
        <f t="shared" si="0"/>
        <v>27</v>
      </c>
      <c r="GA57" s="45"/>
      <c r="GB57" s="45"/>
      <c r="GC57" s="45"/>
      <c r="GD57" s="45"/>
      <c r="GE57" s="45"/>
      <c r="GF57" s="45"/>
      <c r="GG57" s="45"/>
      <c r="GH57" s="45"/>
      <c r="GI57" s="45"/>
      <c r="GJ57" s="45">
        <f t="shared" si="1"/>
        <v>27</v>
      </c>
      <c r="GK57" s="45">
        <f t="shared" si="2"/>
        <v>0</v>
      </c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</row>
    <row r="58" spans="1:212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14"/>
      <c r="DS58" s="114"/>
      <c r="FY58" s="116" t="s">
        <v>331</v>
      </c>
      <c r="FZ58" s="45">
        <f t="shared" si="0"/>
        <v>28</v>
      </c>
      <c r="GA58" s="45"/>
      <c r="GB58" s="45"/>
      <c r="GC58" s="45"/>
      <c r="GD58" s="45"/>
      <c r="GE58" s="45"/>
      <c r="GF58" s="45"/>
      <c r="GG58" s="45"/>
      <c r="GH58" s="45"/>
      <c r="GI58" s="45"/>
      <c r="GJ58" s="45">
        <f t="shared" si="1"/>
        <v>28</v>
      </c>
      <c r="GK58" s="45">
        <f t="shared" si="2"/>
        <v>0</v>
      </c>
      <c r="GL58" s="45"/>
      <c r="GM58" s="45"/>
      <c r="GN58" s="45"/>
      <c r="GO58" s="45">
        <v>1</v>
      </c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</row>
    <row r="59" spans="1:212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  <c r="CK59" s="114"/>
      <c r="CL59" s="114"/>
      <c r="CM59" s="114"/>
      <c r="CN59" s="114"/>
      <c r="CO59" s="114"/>
      <c r="CP59" s="114"/>
      <c r="CQ59" s="114"/>
      <c r="CR59" s="114"/>
      <c r="CS59" s="114"/>
      <c r="CT59" s="114"/>
      <c r="CU59" s="114"/>
      <c r="CV59" s="114"/>
      <c r="CW59" s="114"/>
      <c r="CX59" s="114"/>
      <c r="CY59" s="114"/>
      <c r="CZ59" s="114"/>
      <c r="DA59" s="114"/>
      <c r="DB59" s="114"/>
      <c r="DC59" s="114"/>
      <c r="DD59" s="114"/>
      <c r="DE59" s="114"/>
      <c r="DF59" s="114"/>
      <c r="DG59" s="114"/>
      <c r="DH59" s="114"/>
      <c r="DI59" s="114"/>
      <c r="DJ59" s="114"/>
      <c r="DK59" s="114"/>
      <c r="DL59" s="114"/>
      <c r="DM59" s="114"/>
      <c r="DN59" s="114"/>
      <c r="DO59" s="114"/>
      <c r="DP59" s="114"/>
      <c r="DQ59" s="114"/>
      <c r="DR59" s="114"/>
      <c r="DS59" s="114"/>
      <c r="FY59" s="116" t="s">
        <v>332</v>
      </c>
      <c r="FZ59" s="45">
        <f t="shared" si="0"/>
        <v>29</v>
      </c>
      <c r="GA59" s="45"/>
      <c r="GB59" s="45"/>
      <c r="GC59" s="45"/>
      <c r="GD59" s="45"/>
      <c r="GE59" s="45"/>
      <c r="GF59" s="45"/>
      <c r="GG59" s="45"/>
      <c r="GH59" s="45"/>
      <c r="GI59" s="45"/>
      <c r="GJ59" s="45">
        <f t="shared" si="1"/>
        <v>29</v>
      </c>
      <c r="GK59" s="45">
        <f t="shared" si="2"/>
        <v>1</v>
      </c>
      <c r="GL59" s="45"/>
      <c r="GM59" s="45"/>
      <c r="GN59" s="45"/>
      <c r="GO59" s="45"/>
      <c r="GP59" s="45">
        <v>1</v>
      </c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</row>
    <row r="60" spans="1:212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4"/>
      <c r="CK60" s="114"/>
      <c r="CL60" s="114"/>
      <c r="CM60" s="114"/>
      <c r="CN60" s="114"/>
      <c r="CO60" s="114"/>
      <c r="CP60" s="114"/>
      <c r="CQ60" s="114"/>
      <c r="CR60" s="114"/>
      <c r="CS60" s="114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  <c r="DD60" s="114"/>
      <c r="DE60" s="114"/>
      <c r="DF60" s="114"/>
      <c r="DG60" s="114"/>
      <c r="DH60" s="114"/>
      <c r="DI60" s="114"/>
      <c r="DJ60" s="114"/>
      <c r="DK60" s="114"/>
      <c r="DL60" s="114"/>
      <c r="DM60" s="114"/>
      <c r="DN60" s="114"/>
      <c r="DO60" s="114"/>
      <c r="DP60" s="114"/>
      <c r="DQ60" s="114"/>
      <c r="DR60" s="114"/>
      <c r="DS60" s="114"/>
      <c r="FY60" s="116" t="s">
        <v>333</v>
      </c>
      <c r="FZ60" s="45">
        <f t="shared" si="0"/>
        <v>30</v>
      </c>
      <c r="GA60" s="45"/>
      <c r="GB60" s="45"/>
      <c r="GC60" s="45"/>
      <c r="GD60" s="45"/>
      <c r="GE60" s="45"/>
      <c r="GF60" s="45"/>
      <c r="GG60" s="45"/>
      <c r="GH60" s="45"/>
      <c r="GI60" s="45"/>
      <c r="GJ60" s="45">
        <f t="shared" si="1"/>
        <v>30</v>
      </c>
      <c r="GK60" s="45">
        <f t="shared" si="2"/>
        <v>0</v>
      </c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</row>
    <row r="61" spans="1:212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FY61" s="116" t="s">
        <v>334</v>
      </c>
      <c r="FZ61" s="45">
        <f t="shared" si="0"/>
        <v>31</v>
      </c>
      <c r="GA61" s="45"/>
      <c r="GB61" s="45"/>
      <c r="GC61" s="45"/>
      <c r="GD61" s="45"/>
      <c r="GE61" s="45"/>
      <c r="GF61" s="45"/>
      <c r="GG61" s="45"/>
      <c r="GH61" s="45"/>
      <c r="GI61" s="45"/>
      <c r="GJ61" s="45">
        <f t="shared" si="1"/>
        <v>31</v>
      </c>
      <c r="GK61" s="45">
        <f t="shared" si="2"/>
        <v>0</v>
      </c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</row>
    <row r="62" spans="1:212" x14ac:dyDescent="0.2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  <c r="CV62" s="114"/>
      <c r="CW62" s="114"/>
      <c r="CX62" s="114"/>
      <c r="CY62" s="114"/>
      <c r="CZ62" s="114"/>
      <c r="DA62" s="114"/>
      <c r="DB62" s="114"/>
      <c r="DC62" s="114"/>
      <c r="DD62" s="114"/>
      <c r="DE62" s="114"/>
      <c r="DF62" s="114"/>
      <c r="DG62" s="114"/>
      <c r="DH62" s="114"/>
      <c r="DI62" s="114"/>
      <c r="DJ62" s="114"/>
      <c r="DK62" s="114"/>
      <c r="DL62" s="114"/>
      <c r="DM62" s="114"/>
      <c r="DN62" s="114"/>
      <c r="DO62" s="114"/>
      <c r="DP62" s="114"/>
      <c r="DQ62" s="114"/>
      <c r="DR62" s="114"/>
      <c r="DS62" s="114"/>
      <c r="FY62" s="116" t="s">
        <v>335</v>
      </c>
      <c r="FZ62" s="45">
        <f t="shared" si="0"/>
        <v>32</v>
      </c>
      <c r="GA62" s="45"/>
      <c r="GB62" s="45"/>
      <c r="GC62" s="45"/>
      <c r="GD62" s="45"/>
      <c r="GE62" s="45"/>
      <c r="GF62" s="45"/>
      <c r="GG62" s="45"/>
      <c r="GH62" s="45"/>
      <c r="GI62" s="45"/>
      <c r="GJ62" s="45">
        <f t="shared" si="1"/>
        <v>32</v>
      </c>
      <c r="GK62" s="45">
        <f t="shared" si="2"/>
        <v>1</v>
      </c>
      <c r="GL62" s="45"/>
      <c r="GM62" s="45">
        <v>1</v>
      </c>
      <c r="GN62" s="45">
        <v>1</v>
      </c>
      <c r="GO62" s="45">
        <v>1</v>
      </c>
      <c r="GP62" s="45">
        <v>1</v>
      </c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</row>
    <row r="63" spans="1:212" x14ac:dyDescent="0.2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  <c r="CV63" s="114"/>
      <c r="CW63" s="114"/>
      <c r="CX63" s="114"/>
      <c r="CY63" s="114"/>
      <c r="CZ63" s="114"/>
      <c r="DA63" s="114"/>
      <c r="DB63" s="114"/>
      <c r="DC63" s="114"/>
      <c r="DD63" s="114"/>
      <c r="DE63" s="114"/>
      <c r="DF63" s="114"/>
      <c r="DG63" s="114"/>
      <c r="DH63" s="114"/>
      <c r="DI63" s="114"/>
      <c r="DJ63" s="114"/>
      <c r="DK63" s="114"/>
      <c r="DL63" s="114"/>
      <c r="DM63" s="114"/>
      <c r="DN63" s="114"/>
      <c r="DO63" s="114"/>
      <c r="DP63" s="114"/>
      <c r="DQ63" s="114"/>
      <c r="DR63" s="114"/>
      <c r="DS63" s="114"/>
      <c r="FY63" s="116" t="s">
        <v>336</v>
      </c>
      <c r="FZ63" s="45">
        <f t="shared" si="0"/>
        <v>33</v>
      </c>
      <c r="GA63" s="45"/>
      <c r="GB63" s="45"/>
      <c r="GC63" s="45"/>
      <c r="GD63" s="45"/>
      <c r="GE63" s="45"/>
      <c r="GF63" s="45"/>
      <c r="GG63" s="45"/>
      <c r="GH63" s="45"/>
      <c r="GI63" s="45"/>
      <c r="GJ63" s="45">
        <f t="shared" si="1"/>
        <v>33</v>
      </c>
      <c r="GK63" s="45">
        <f t="shared" si="2"/>
        <v>0</v>
      </c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</row>
    <row r="64" spans="1:212" x14ac:dyDescent="0.2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  <c r="DD64" s="114"/>
      <c r="DE64" s="114"/>
      <c r="DF64" s="114"/>
      <c r="DG64" s="114"/>
      <c r="DH64" s="114"/>
      <c r="DI64" s="114"/>
      <c r="DJ64" s="114"/>
      <c r="DK64" s="114"/>
      <c r="DL64" s="114"/>
      <c r="DM64" s="114"/>
      <c r="DN64" s="114"/>
      <c r="DO64" s="114"/>
      <c r="DP64" s="114"/>
      <c r="DQ64" s="114"/>
      <c r="DR64" s="114"/>
      <c r="DS64" s="114"/>
      <c r="FY64" s="116" t="s">
        <v>337</v>
      </c>
      <c r="FZ64" s="45">
        <f t="shared" si="0"/>
        <v>34</v>
      </c>
      <c r="GA64" s="45"/>
      <c r="GB64" s="45"/>
      <c r="GC64" s="45"/>
      <c r="GD64" s="45"/>
      <c r="GE64" s="45"/>
      <c r="GF64" s="45"/>
      <c r="GG64" s="45"/>
      <c r="GH64" s="45"/>
      <c r="GI64" s="45"/>
      <c r="GJ64" s="45">
        <f t="shared" si="1"/>
        <v>34</v>
      </c>
      <c r="GK64" s="45">
        <f t="shared" si="2"/>
        <v>0</v>
      </c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</row>
    <row r="65" spans="1:212" x14ac:dyDescent="0.25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4"/>
      <c r="CK65" s="114"/>
      <c r="CL65" s="114"/>
      <c r="CM65" s="114"/>
      <c r="CN65" s="114"/>
      <c r="CO65" s="114"/>
      <c r="CP65" s="114"/>
      <c r="CQ65" s="114"/>
      <c r="CR65" s="114"/>
      <c r="CS65" s="114"/>
      <c r="CT65" s="114"/>
      <c r="CU65" s="114"/>
      <c r="CV65" s="114"/>
      <c r="CW65" s="114"/>
      <c r="CX65" s="114"/>
      <c r="CY65" s="114"/>
      <c r="CZ65" s="114"/>
      <c r="DA65" s="114"/>
      <c r="DB65" s="114"/>
      <c r="DC65" s="114"/>
      <c r="DD65" s="114"/>
      <c r="DE65" s="114"/>
      <c r="DF65" s="114"/>
      <c r="DG65" s="114"/>
      <c r="DH65" s="114"/>
      <c r="DI65" s="114"/>
      <c r="DJ65" s="114"/>
      <c r="DK65" s="114"/>
      <c r="DL65" s="114"/>
      <c r="DM65" s="114"/>
      <c r="DN65" s="114"/>
      <c r="DO65" s="114"/>
      <c r="DP65" s="114"/>
      <c r="DQ65" s="114"/>
      <c r="DR65" s="114"/>
      <c r="DS65" s="114"/>
      <c r="FY65" s="116" t="s">
        <v>338</v>
      </c>
      <c r="FZ65" s="45">
        <f t="shared" si="0"/>
        <v>35</v>
      </c>
      <c r="GA65" s="45"/>
      <c r="GB65" s="45"/>
      <c r="GC65" s="45"/>
      <c r="GD65" s="45"/>
      <c r="GE65" s="45"/>
      <c r="GF65" s="45"/>
      <c r="GG65" s="45"/>
      <c r="GH65" s="45"/>
      <c r="GI65" s="45"/>
      <c r="GJ65" s="45">
        <f t="shared" si="1"/>
        <v>35</v>
      </c>
      <c r="GK65" s="45">
        <f t="shared" si="2"/>
        <v>1</v>
      </c>
      <c r="GL65" s="45"/>
      <c r="GM65" s="45"/>
      <c r="GN65" s="45"/>
      <c r="GO65" s="45"/>
      <c r="GP65" s="45">
        <v>1</v>
      </c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</row>
    <row r="66" spans="1:212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4"/>
      <c r="CK66" s="114"/>
      <c r="CL66" s="114"/>
      <c r="CM66" s="114"/>
      <c r="CN66" s="114"/>
      <c r="CO66" s="114"/>
      <c r="CP66" s="114"/>
      <c r="CQ66" s="114"/>
      <c r="CR66" s="114"/>
      <c r="CS66" s="114"/>
      <c r="CT66" s="114"/>
      <c r="CU66" s="114"/>
      <c r="CV66" s="114"/>
      <c r="CW66" s="114"/>
      <c r="CX66" s="114"/>
      <c r="CY66" s="114"/>
      <c r="CZ66" s="114"/>
      <c r="DA66" s="114"/>
      <c r="DB66" s="114"/>
      <c r="DC66" s="114"/>
      <c r="DD66" s="114"/>
      <c r="DE66" s="114"/>
      <c r="DF66" s="114"/>
      <c r="DG66" s="114"/>
      <c r="DH66" s="114"/>
      <c r="DI66" s="114"/>
      <c r="DJ66" s="114"/>
      <c r="DK66" s="114"/>
      <c r="DL66" s="114"/>
      <c r="DM66" s="114"/>
      <c r="DN66" s="114"/>
      <c r="DO66" s="114"/>
      <c r="DP66" s="114"/>
      <c r="DQ66" s="114"/>
      <c r="DR66" s="114"/>
      <c r="DS66" s="114"/>
      <c r="FY66" s="116" t="s">
        <v>339</v>
      </c>
      <c r="FZ66" s="45">
        <f t="shared" si="0"/>
        <v>36</v>
      </c>
      <c r="GA66" s="45"/>
      <c r="GB66" s="45"/>
      <c r="GC66" s="45"/>
      <c r="GD66" s="45"/>
      <c r="GE66" s="45"/>
      <c r="GF66" s="45"/>
      <c r="GG66" s="45"/>
      <c r="GH66" s="45"/>
      <c r="GI66" s="45"/>
      <c r="GJ66" s="45">
        <f t="shared" si="1"/>
        <v>36</v>
      </c>
      <c r="GK66" s="45">
        <f t="shared" si="2"/>
        <v>0</v>
      </c>
      <c r="GL66" s="45"/>
      <c r="GM66" s="45"/>
      <c r="GN66" s="45"/>
      <c r="GO66" s="45">
        <v>1</v>
      </c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</row>
    <row r="67" spans="1:212" x14ac:dyDescent="0.25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4"/>
      <c r="CK67" s="114"/>
      <c r="CL67" s="114"/>
      <c r="CM67" s="114"/>
      <c r="CN67" s="114"/>
      <c r="CO67" s="114"/>
      <c r="CP67" s="114"/>
      <c r="CQ67" s="114"/>
      <c r="CR67" s="114"/>
      <c r="CS67" s="114"/>
      <c r="CT67" s="114"/>
      <c r="CU67" s="114"/>
      <c r="CV67" s="114"/>
      <c r="CW67" s="114"/>
      <c r="CX67" s="114"/>
      <c r="CY67" s="114"/>
      <c r="CZ67" s="114"/>
      <c r="DA67" s="114"/>
      <c r="DB67" s="114"/>
      <c r="DC67" s="114"/>
      <c r="DD67" s="114"/>
      <c r="DE67" s="114"/>
      <c r="DF67" s="114"/>
      <c r="DG67" s="114"/>
      <c r="DH67" s="114"/>
      <c r="DI67" s="114"/>
      <c r="DJ67" s="114"/>
      <c r="DK67" s="114"/>
      <c r="DL67" s="114"/>
      <c r="DM67" s="114"/>
      <c r="DN67" s="114"/>
      <c r="DO67" s="114"/>
      <c r="DP67" s="114"/>
      <c r="DQ67" s="114"/>
      <c r="DR67" s="114"/>
      <c r="DS67" s="114"/>
      <c r="FY67" s="116" t="s">
        <v>340</v>
      </c>
      <c r="FZ67" s="45">
        <f t="shared" si="0"/>
        <v>37</v>
      </c>
      <c r="GA67" s="45"/>
      <c r="GB67" s="45"/>
      <c r="GC67" s="45"/>
      <c r="GD67" s="45"/>
      <c r="GE67" s="45"/>
      <c r="GF67" s="45"/>
      <c r="GG67" s="45"/>
      <c r="GH67" s="45"/>
      <c r="GI67" s="45"/>
      <c r="GJ67" s="45">
        <f t="shared" si="1"/>
        <v>37</v>
      </c>
      <c r="GK67" s="45">
        <f t="shared" si="2"/>
        <v>0</v>
      </c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</row>
    <row r="68" spans="1:212" x14ac:dyDescent="0.25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  <c r="CC68" s="114"/>
      <c r="CD68" s="114"/>
      <c r="CE68" s="114"/>
      <c r="CF68" s="114"/>
      <c r="CG68" s="114"/>
      <c r="CH68" s="114"/>
      <c r="CI68" s="114"/>
      <c r="CJ68" s="114"/>
      <c r="CK68" s="114"/>
      <c r="CL68" s="114"/>
      <c r="CM68" s="114"/>
      <c r="CN68" s="114"/>
      <c r="CO68" s="114"/>
      <c r="CP68" s="114"/>
      <c r="CQ68" s="114"/>
      <c r="CR68" s="114"/>
      <c r="CS68" s="114"/>
      <c r="CT68" s="114"/>
      <c r="CU68" s="114"/>
      <c r="CV68" s="114"/>
      <c r="CW68" s="114"/>
      <c r="CX68" s="114"/>
      <c r="CY68" s="114"/>
      <c r="CZ68" s="114"/>
      <c r="DA68" s="114"/>
      <c r="DB68" s="114"/>
      <c r="DC68" s="114"/>
      <c r="DD68" s="114"/>
      <c r="DE68" s="114"/>
      <c r="DF68" s="114"/>
      <c r="DG68" s="114"/>
      <c r="DH68" s="114"/>
      <c r="DI68" s="114"/>
      <c r="DJ68" s="114"/>
      <c r="DK68" s="114"/>
      <c r="DL68" s="114"/>
      <c r="DM68" s="114"/>
      <c r="DN68" s="114"/>
      <c r="DO68" s="114"/>
      <c r="DP68" s="114"/>
      <c r="DQ68" s="114"/>
      <c r="DR68" s="114"/>
      <c r="DS68" s="114"/>
      <c r="FY68" s="116" t="s">
        <v>341</v>
      </c>
      <c r="FZ68" s="45">
        <f t="shared" ref="FZ68:FZ121" si="14">1+FZ67</f>
        <v>38</v>
      </c>
      <c r="GA68" s="45"/>
      <c r="GB68" s="45"/>
      <c r="GC68" s="45"/>
      <c r="GD68" s="45"/>
      <c r="GE68" s="45"/>
      <c r="GF68" s="45"/>
      <c r="GG68" s="45"/>
      <c r="GH68" s="45"/>
      <c r="GI68" s="45"/>
      <c r="GJ68" s="45">
        <f t="shared" ref="GJ68:GJ131" si="15">+GJ67+1</f>
        <v>38</v>
      </c>
      <c r="GK68" s="45">
        <f t="shared" si="2"/>
        <v>1</v>
      </c>
      <c r="GL68" s="45"/>
      <c r="GM68" s="45"/>
      <c r="GN68" s="45">
        <v>1</v>
      </c>
      <c r="GO68" s="45"/>
      <c r="GP68" s="45">
        <v>1</v>
      </c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</row>
    <row r="69" spans="1:212" x14ac:dyDescent="0.2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4"/>
      <c r="CK69" s="114"/>
      <c r="CL69" s="114"/>
      <c r="CM69" s="114"/>
      <c r="CN69" s="114"/>
      <c r="CO69" s="114"/>
      <c r="CP69" s="114"/>
      <c r="CQ69" s="114"/>
      <c r="CR69" s="114"/>
      <c r="CS69" s="114"/>
      <c r="CT69" s="114"/>
      <c r="CU69" s="114"/>
      <c r="CV69" s="114"/>
      <c r="CW69" s="114"/>
      <c r="CX69" s="114"/>
      <c r="CY69" s="114"/>
      <c r="CZ69" s="114"/>
      <c r="DA69" s="114"/>
      <c r="DB69" s="114"/>
      <c r="DC69" s="114"/>
      <c r="DD69" s="114"/>
      <c r="DE69" s="114"/>
      <c r="DF69" s="114"/>
      <c r="DG69" s="114"/>
      <c r="DH69" s="114"/>
      <c r="DI69" s="114"/>
      <c r="DJ69" s="114"/>
      <c r="DK69" s="114"/>
      <c r="DL69" s="114"/>
      <c r="DM69" s="114"/>
      <c r="DN69" s="114"/>
      <c r="DO69" s="114"/>
      <c r="DP69" s="114"/>
      <c r="DQ69" s="114"/>
      <c r="DR69" s="114"/>
      <c r="DS69" s="114"/>
      <c r="FY69" s="116" t="s">
        <v>342</v>
      </c>
      <c r="FZ69" s="45">
        <f t="shared" si="14"/>
        <v>39</v>
      </c>
      <c r="GA69" s="45"/>
      <c r="GB69" s="45"/>
      <c r="GC69" s="45"/>
      <c r="GD69" s="45"/>
      <c r="GE69" s="45"/>
      <c r="GF69" s="45"/>
      <c r="GG69" s="45"/>
      <c r="GH69" s="45"/>
      <c r="GI69" s="45"/>
      <c r="GJ69" s="45">
        <f t="shared" si="15"/>
        <v>39</v>
      </c>
      <c r="GK69" s="45">
        <f t="shared" ref="GK69:GK132" si="16">+IF($C$8=$GM$1,GM69,IF($C$8=$GN$1,GN69,IF($C$8=$GO$1,GO69,IF($C$8=$GP$1,GP69,0))))</f>
        <v>0</v>
      </c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</row>
    <row r="70" spans="1:212" x14ac:dyDescent="0.25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4"/>
      <c r="CK70" s="114"/>
      <c r="CL70" s="114"/>
      <c r="CM70" s="114"/>
      <c r="CN70" s="114"/>
      <c r="CO70" s="114"/>
      <c r="CP70" s="114"/>
      <c r="CQ70" s="114"/>
      <c r="CR70" s="114"/>
      <c r="CS70" s="114"/>
      <c r="CT70" s="114"/>
      <c r="CU70" s="114"/>
      <c r="CV70" s="114"/>
      <c r="CW70" s="114"/>
      <c r="CX70" s="114"/>
      <c r="CY70" s="114"/>
      <c r="CZ70" s="114"/>
      <c r="DA70" s="114"/>
      <c r="DB70" s="114"/>
      <c r="DC70" s="114"/>
      <c r="DD70" s="114"/>
      <c r="DE70" s="114"/>
      <c r="DF70" s="114"/>
      <c r="DG70" s="114"/>
      <c r="DH70" s="114"/>
      <c r="DI70" s="114"/>
      <c r="DJ70" s="114"/>
      <c r="DK70" s="114"/>
      <c r="DL70" s="114"/>
      <c r="DM70" s="114"/>
      <c r="DN70" s="114"/>
      <c r="DO70" s="114"/>
      <c r="DP70" s="114"/>
      <c r="DQ70" s="114"/>
      <c r="DR70" s="114"/>
      <c r="DS70" s="114"/>
      <c r="FY70" s="116" t="s">
        <v>343</v>
      </c>
      <c r="FZ70" s="45">
        <f t="shared" si="14"/>
        <v>40</v>
      </c>
      <c r="GA70" s="45"/>
      <c r="GB70" s="45"/>
      <c r="GC70" s="45"/>
      <c r="GD70" s="45"/>
      <c r="GE70" s="45"/>
      <c r="GF70" s="45"/>
      <c r="GG70" s="45"/>
      <c r="GH70" s="45"/>
      <c r="GI70" s="45"/>
      <c r="GJ70" s="45">
        <f t="shared" si="15"/>
        <v>40</v>
      </c>
      <c r="GK70" s="45">
        <f t="shared" si="16"/>
        <v>0</v>
      </c>
      <c r="GL70" s="45"/>
      <c r="GM70" s="45"/>
      <c r="GN70" s="45"/>
      <c r="GO70" s="45">
        <v>1</v>
      </c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</row>
    <row r="71" spans="1:212" x14ac:dyDescent="0.2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4"/>
      <c r="CK71" s="114"/>
      <c r="CL71" s="114"/>
      <c r="CM71" s="114"/>
      <c r="CN71" s="114"/>
      <c r="CO71" s="114"/>
      <c r="CP71" s="114"/>
      <c r="CQ71" s="114"/>
      <c r="CR71" s="114"/>
      <c r="CS71" s="114"/>
      <c r="CT71" s="114"/>
      <c r="CU71" s="114"/>
      <c r="CV71" s="114"/>
      <c r="CW71" s="114"/>
      <c r="CX71" s="114"/>
      <c r="CY71" s="114"/>
      <c r="CZ71" s="114"/>
      <c r="DA71" s="114"/>
      <c r="DB71" s="114"/>
      <c r="DC71" s="114"/>
      <c r="DD71" s="114"/>
      <c r="DE71" s="114"/>
      <c r="DF71" s="114"/>
      <c r="DG71" s="114"/>
      <c r="DH71" s="114"/>
      <c r="DI71" s="114"/>
      <c r="DJ71" s="114"/>
      <c r="DK71" s="114"/>
      <c r="DL71" s="114"/>
      <c r="DM71" s="114"/>
      <c r="DN71" s="114"/>
      <c r="DO71" s="114"/>
      <c r="DP71" s="114"/>
      <c r="DQ71" s="114"/>
      <c r="DR71" s="114"/>
      <c r="DS71" s="114"/>
      <c r="FY71" s="116" t="s">
        <v>344</v>
      </c>
      <c r="FZ71" s="45">
        <f t="shared" si="14"/>
        <v>41</v>
      </c>
      <c r="GA71" s="45"/>
      <c r="GB71" s="45"/>
      <c r="GC71" s="45"/>
      <c r="GD71" s="45"/>
      <c r="GE71" s="45"/>
      <c r="GF71" s="45"/>
      <c r="GG71" s="45"/>
      <c r="GH71" s="45"/>
      <c r="GI71" s="45"/>
      <c r="GJ71" s="45">
        <f t="shared" si="15"/>
        <v>41</v>
      </c>
      <c r="GK71" s="45">
        <f t="shared" si="16"/>
        <v>1</v>
      </c>
      <c r="GL71" s="45"/>
      <c r="GM71" s="45"/>
      <c r="GN71" s="45"/>
      <c r="GO71" s="45"/>
      <c r="GP71" s="45">
        <v>1</v>
      </c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</row>
    <row r="72" spans="1:212" x14ac:dyDescent="0.25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4"/>
      <c r="CK72" s="114"/>
      <c r="CL72" s="114"/>
      <c r="CM72" s="114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114"/>
      <c r="CZ72" s="114"/>
      <c r="DA72" s="114"/>
      <c r="DB72" s="114"/>
      <c r="DC72" s="114"/>
      <c r="DD72" s="114"/>
      <c r="DE72" s="114"/>
      <c r="DF72" s="114"/>
      <c r="DG72" s="114"/>
      <c r="DH72" s="114"/>
      <c r="DI72" s="114"/>
      <c r="DJ72" s="114"/>
      <c r="DK72" s="114"/>
      <c r="DL72" s="114"/>
      <c r="DM72" s="114"/>
      <c r="DN72" s="114"/>
      <c r="DO72" s="114"/>
      <c r="DP72" s="114"/>
      <c r="DQ72" s="114"/>
      <c r="DR72" s="114"/>
      <c r="DS72" s="114"/>
      <c r="FY72" s="116" t="s">
        <v>345</v>
      </c>
      <c r="FZ72" s="45">
        <f t="shared" si="14"/>
        <v>42</v>
      </c>
      <c r="GA72" s="45"/>
      <c r="GB72" s="45"/>
      <c r="GC72" s="45"/>
      <c r="GD72" s="45"/>
      <c r="GE72" s="45"/>
      <c r="GF72" s="45"/>
      <c r="GG72" s="45"/>
      <c r="GH72" s="45"/>
      <c r="GI72" s="45"/>
      <c r="GJ72" s="45">
        <f t="shared" si="15"/>
        <v>42</v>
      </c>
      <c r="GK72" s="45">
        <f t="shared" si="16"/>
        <v>0</v>
      </c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</row>
    <row r="73" spans="1:212" x14ac:dyDescent="0.25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  <c r="DD73" s="114"/>
      <c r="DE73" s="114"/>
      <c r="DF73" s="114"/>
      <c r="DG73" s="114"/>
      <c r="DH73" s="114"/>
      <c r="DI73" s="114"/>
      <c r="DJ73" s="114"/>
      <c r="DK73" s="114"/>
      <c r="DL73" s="114"/>
      <c r="DM73" s="114"/>
      <c r="DN73" s="114"/>
      <c r="DO73" s="114"/>
      <c r="DP73" s="114"/>
      <c r="DQ73" s="114"/>
      <c r="DR73" s="114"/>
      <c r="DS73" s="114"/>
      <c r="FY73" s="116" t="s">
        <v>346</v>
      </c>
      <c r="FZ73" s="45">
        <f t="shared" si="14"/>
        <v>43</v>
      </c>
      <c r="GA73" s="45"/>
      <c r="GB73" s="45"/>
      <c r="GC73" s="45"/>
      <c r="GD73" s="45"/>
      <c r="GE73" s="45"/>
      <c r="GF73" s="45"/>
      <c r="GG73" s="45"/>
      <c r="GH73" s="45"/>
      <c r="GI73" s="45"/>
      <c r="GJ73" s="45">
        <f t="shared" si="15"/>
        <v>43</v>
      </c>
      <c r="GK73" s="45">
        <f t="shared" si="16"/>
        <v>0</v>
      </c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</row>
    <row r="74" spans="1:212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4"/>
      <c r="CK74" s="114"/>
      <c r="CL74" s="114"/>
      <c r="CM74" s="114"/>
      <c r="CN74" s="114"/>
      <c r="CO74" s="114"/>
      <c r="CP74" s="114"/>
      <c r="CQ74" s="114"/>
      <c r="CR74" s="114"/>
      <c r="CS74" s="114"/>
      <c r="CT74" s="114"/>
      <c r="CU74" s="114"/>
      <c r="CV74" s="114"/>
      <c r="CW74" s="114"/>
      <c r="CX74" s="114"/>
      <c r="CY74" s="114"/>
      <c r="CZ74" s="114"/>
      <c r="DA74" s="114"/>
      <c r="DB74" s="114"/>
      <c r="DC74" s="114"/>
      <c r="DD74" s="114"/>
      <c r="DE74" s="114"/>
      <c r="DF74" s="114"/>
      <c r="DG74" s="114"/>
      <c r="DH74" s="114"/>
      <c r="DI74" s="114"/>
      <c r="DJ74" s="114"/>
      <c r="DK74" s="114"/>
      <c r="DL74" s="114"/>
      <c r="DM74" s="114"/>
      <c r="DN74" s="114"/>
      <c r="DO74" s="114"/>
      <c r="DP74" s="114"/>
      <c r="DQ74" s="114"/>
      <c r="DR74" s="114"/>
      <c r="DS74" s="114"/>
      <c r="FY74" s="116" t="s">
        <v>347</v>
      </c>
      <c r="FZ74" s="45">
        <f t="shared" si="14"/>
        <v>44</v>
      </c>
      <c r="GA74" s="45"/>
      <c r="GB74" s="45"/>
      <c r="GC74" s="45"/>
      <c r="GD74" s="45"/>
      <c r="GE74" s="45"/>
      <c r="GF74" s="45"/>
      <c r="GG74" s="45"/>
      <c r="GH74" s="45"/>
      <c r="GI74" s="45"/>
      <c r="GJ74" s="45">
        <f t="shared" si="15"/>
        <v>44</v>
      </c>
      <c r="GK74" s="45">
        <f t="shared" si="16"/>
        <v>1</v>
      </c>
      <c r="GL74" s="45"/>
      <c r="GM74" s="45">
        <v>1</v>
      </c>
      <c r="GN74" s="45">
        <v>1</v>
      </c>
      <c r="GO74" s="45">
        <v>1</v>
      </c>
      <c r="GP74" s="45">
        <v>1</v>
      </c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</row>
    <row r="75" spans="1:212" x14ac:dyDescent="0.2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4"/>
      <c r="CH75" s="114"/>
      <c r="CI75" s="114"/>
      <c r="CJ75" s="114"/>
      <c r="CK75" s="114"/>
      <c r="CL75" s="114"/>
      <c r="CM75" s="114"/>
      <c r="CN75" s="114"/>
      <c r="CO75" s="114"/>
      <c r="CP75" s="114"/>
      <c r="CQ75" s="114"/>
      <c r="CR75" s="114"/>
      <c r="CS75" s="114"/>
      <c r="CT75" s="114"/>
      <c r="CU75" s="114"/>
      <c r="CV75" s="114"/>
      <c r="CW75" s="114"/>
      <c r="CX75" s="114"/>
      <c r="CY75" s="114"/>
      <c r="CZ75" s="114"/>
      <c r="DA75" s="114"/>
      <c r="DB75" s="114"/>
      <c r="DC75" s="114"/>
      <c r="DD75" s="114"/>
      <c r="DE75" s="114"/>
      <c r="DF75" s="114"/>
      <c r="DG75" s="114"/>
      <c r="DH75" s="114"/>
      <c r="DI75" s="114"/>
      <c r="DJ75" s="114"/>
      <c r="DK75" s="114"/>
      <c r="DL75" s="114"/>
      <c r="DM75" s="114"/>
      <c r="DN75" s="114"/>
      <c r="DO75" s="114"/>
      <c r="DP75" s="114"/>
      <c r="DQ75" s="114"/>
      <c r="DR75" s="114"/>
      <c r="DS75" s="114"/>
      <c r="FY75" s="116" t="s">
        <v>348</v>
      </c>
      <c r="FZ75" s="45">
        <f t="shared" si="14"/>
        <v>45</v>
      </c>
      <c r="GA75" s="45"/>
      <c r="GB75" s="45"/>
      <c r="GC75" s="45"/>
      <c r="GD75" s="45"/>
      <c r="GE75" s="45"/>
      <c r="GF75" s="45"/>
      <c r="GG75" s="45"/>
      <c r="GH75" s="45"/>
      <c r="GI75" s="45"/>
      <c r="GJ75" s="45">
        <f t="shared" si="15"/>
        <v>45</v>
      </c>
      <c r="GK75" s="45">
        <f t="shared" si="16"/>
        <v>0</v>
      </c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</row>
    <row r="76" spans="1:212" x14ac:dyDescent="0.2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4"/>
      <c r="CK76" s="114"/>
      <c r="CL76" s="114"/>
      <c r="CM76" s="114"/>
      <c r="CN76" s="114"/>
      <c r="CO76" s="114"/>
      <c r="CP76" s="114"/>
      <c r="CQ76" s="114"/>
      <c r="CR76" s="114"/>
      <c r="CS76" s="114"/>
      <c r="CT76" s="114"/>
      <c r="CU76" s="114"/>
      <c r="CV76" s="114"/>
      <c r="CW76" s="114"/>
      <c r="CX76" s="114"/>
      <c r="CY76" s="114"/>
      <c r="CZ76" s="114"/>
      <c r="DA76" s="114"/>
      <c r="DB76" s="114"/>
      <c r="DC76" s="114"/>
      <c r="DD76" s="114"/>
      <c r="DE76" s="114"/>
      <c r="DF76" s="114"/>
      <c r="DG76" s="114"/>
      <c r="DH76" s="114"/>
      <c r="DI76" s="114"/>
      <c r="DJ76" s="114"/>
      <c r="DK76" s="114"/>
      <c r="DL76" s="114"/>
      <c r="DM76" s="114"/>
      <c r="DN76" s="114"/>
      <c r="DO76" s="114"/>
      <c r="DP76" s="114"/>
      <c r="DQ76" s="114"/>
      <c r="DR76" s="114"/>
      <c r="DS76" s="114"/>
      <c r="FY76" s="116" t="s">
        <v>349</v>
      </c>
      <c r="FZ76" s="45">
        <f t="shared" si="14"/>
        <v>46</v>
      </c>
      <c r="GA76" s="45"/>
      <c r="GB76" s="45"/>
      <c r="GC76" s="45"/>
      <c r="GD76" s="45"/>
      <c r="GE76" s="45"/>
      <c r="GF76" s="45"/>
      <c r="GG76" s="45"/>
      <c r="GH76" s="45"/>
      <c r="GI76" s="45"/>
      <c r="GJ76" s="45">
        <f t="shared" si="15"/>
        <v>46</v>
      </c>
      <c r="GK76" s="45">
        <f t="shared" si="16"/>
        <v>0</v>
      </c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</row>
    <row r="77" spans="1:212" x14ac:dyDescent="0.25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  <c r="CA77" s="114"/>
      <c r="CB77" s="114"/>
      <c r="CC77" s="114"/>
      <c r="CD77" s="114"/>
      <c r="CE77" s="114"/>
      <c r="CF77" s="114"/>
      <c r="CG77" s="114"/>
      <c r="CH77" s="114"/>
      <c r="CI77" s="114"/>
      <c r="CJ77" s="114"/>
      <c r="CK77" s="114"/>
      <c r="CL77" s="114"/>
      <c r="CM77" s="114"/>
      <c r="CN77" s="114"/>
      <c r="CO77" s="114"/>
      <c r="CP77" s="114"/>
      <c r="CQ77" s="114"/>
      <c r="CR77" s="114"/>
      <c r="CS77" s="114"/>
      <c r="CT77" s="114"/>
      <c r="CU77" s="114"/>
      <c r="CV77" s="114"/>
      <c r="CW77" s="114"/>
      <c r="CX77" s="114"/>
      <c r="CY77" s="114"/>
      <c r="CZ77" s="114"/>
      <c r="DA77" s="114"/>
      <c r="DB77" s="114"/>
      <c r="DC77" s="114"/>
      <c r="DD77" s="114"/>
      <c r="DE77" s="114"/>
      <c r="DF77" s="114"/>
      <c r="DG77" s="114"/>
      <c r="DH77" s="114"/>
      <c r="DI77" s="114"/>
      <c r="DJ77" s="114"/>
      <c r="DK77" s="114"/>
      <c r="DL77" s="114"/>
      <c r="DM77" s="114"/>
      <c r="DN77" s="114"/>
      <c r="DO77" s="114"/>
      <c r="DP77" s="114"/>
      <c r="DQ77" s="114"/>
      <c r="DR77" s="114"/>
      <c r="DS77" s="114"/>
      <c r="FY77" s="116" t="s">
        <v>350</v>
      </c>
      <c r="FZ77" s="45">
        <f t="shared" si="14"/>
        <v>47</v>
      </c>
      <c r="GA77" s="45"/>
      <c r="GB77" s="45"/>
      <c r="GC77" s="45"/>
      <c r="GD77" s="45"/>
      <c r="GE77" s="45"/>
      <c r="GF77" s="45"/>
      <c r="GG77" s="45"/>
      <c r="GH77" s="45"/>
      <c r="GI77" s="45"/>
      <c r="GJ77" s="45">
        <f t="shared" si="15"/>
        <v>47</v>
      </c>
      <c r="GK77" s="45">
        <f t="shared" si="16"/>
        <v>1</v>
      </c>
      <c r="GL77" s="45"/>
      <c r="GM77" s="45"/>
      <c r="GN77" s="45"/>
      <c r="GO77" s="45"/>
      <c r="GP77" s="45">
        <v>1</v>
      </c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</row>
    <row r="78" spans="1:212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114"/>
      <c r="CM78" s="114"/>
      <c r="CN78" s="114"/>
      <c r="CO78" s="114"/>
      <c r="CP78" s="114"/>
      <c r="CQ78" s="114"/>
      <c r="CR78" s="114"/>
      <c r="CS78" s="114"/>
      <c r="CT78" s="114"/>
      <c r="CU78" s="114"/>
      <c r="CV78" s="114"/>
      <c r="CW78" s="114"/>
      <c r="CX78" s="114"/>
      <c r="CY78" s="114"/>
      <c r="CZ78" s="114"/>
      <c r="DA78" s="114"/>
      <c r="DB78" s="114"/>
      <c r="DC78" s="114"/>
      <c r="DD78" s="114"/>
      <c r="DE78" s="114"/>
      <c r="DF78" s="114"/>
      <c r="DG78" s="114"/>
      <c r="DH78" s="114"/>
      <c r="DI78" s="114"/>
      <c r="DJ78" s="114"/>
      <c r="DK78" s="114"/>
      <c r="DL78" s="114"/>
      <c r="DM78" s="114"/>
      <c r="DN78" s="114"/>
      <c r="DO78" s="114"/>
      <c r="DP78" s="114"/>
      <c r="DQ78" s="114"/>
      <c r="DR78" s="114"/>
      <c r="DS78" s="114"/>
      <c r="FY78" s="116" t="s">
        <v>351</v>
      </c>
      <c r="FZ78" s="45">
        <f t="shared" si="14"/>
        <v>48</v>
      </c>
      <c r="GA78" s="45"/>
      <c r="GB78" s="45"/>
      <c r="GC78" s="45"/>
      <c r="GD78" s="45"/>
      <c r="GE78" s="45"/>
      <c r="GF78" s="45"/>
      <c r="GG78" s="45"/>
      <c r="GH78" s="45"/>
      <c r="GI78" s="45"/>
      <c r="GJ78" s="45">
        <f t="shared" si="15"/>
        <v>48</v>
      </c>
      <c r="GK78" s="45">
        <f t="shared" si="16"/>
        <v>0</v>
      </c>
      <c r="GL78" s="45"/>
      <c r="GM78" s="45"/>
      <c r="GN78" s="45"/>
      <c r="GO78" s="45">
        <v>1</v>
      </c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</row>
    <row r="79" spans="1:212" x14ac:dyDescent="0.25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4"/>
      <c r="CK79" s="114"/>
      <c r="CL79" s="114"/>
      <c r="CM79" s="114"/>
      <c r="CN79" s="114"/>
      <c r="CO79" s="114"/>
      <c r="CP79" s="114"/>
      <c r="CQ79" s="114"/>
      <c r="CR79" s="114"/>
      <c r="CS79" s="114"/>
      <c r="CT79" s="114"/>
      <c r="CU79" s="114"/>
      <c r="CV79" s="114"/>
      <c r="CW79" s="114"/>
      <c r="CX79" s="114"/>
      <c r="CY79" s="114"/>
      <c r="CZ79" s="114"/>
      <c r="DA79" s="114"/>
      <c r="DB79" s="114"/>
      <c r="DC79" s="114"/>
      <c r="DD79" s="114"/>
      <c r="DE79" s="114"/>
      <c r="DF79" s="114"/>
      <c r="DG79" s="114"/>
      <c r="DH79" s="114"/>
      <c r="DI79" s="114"/>
      <c r="DJ79" s="114"/>
      <c r="DK79" s="114"/>
      <c r="DL79" s="114"/>
      <c r="DM79" s="114"/>
      <c r="DN79" s="114"/>
      <c r="DO79" s="114"/>
      <c r="DP79" s="114"/>
      <c r="DQ79" s="114"/>
      <c r="DR79" s="114"/>
      <c r="DS79" s="114"/>
      <c r="FY79" s="116" t="s">
        <v>352</v>
      </c>
      <c r="FZ79" s="45">
        <f t="shared" si="14"/>
        <v>49</v>
      </c>
      <c r="GA79" s="45"/>
      <c r="GB79" s="45"/>
      <c r="GC79" s="45"/>
      <c r="GD79" s="45"/>
      <c r="GE79" s="45"/>
      <c r="GF79" s="45"/>
      <c r="GG79" s="45"/>
      <c r="GH79" s="45"/>
      <c r="GI79" s="45"/>
      <c r="GJ79" s="45">
        <f t="shared" si="15"/>
        <v>49</v>
      </c>
      <c r="GK79" s="45">
        <f t="shared" si="16"/>
        <v>0</v>
      </c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</row>
    <row r="80" spans="1:212" x14ac:dyDescent="0.25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4"/>
      <c r="CK80" s="114"/>
      <c r="CL80" s="114"/>
      <c r="CM80" s="114"/>
      <c r="CN80" s="114"/>
      <c r="CO80" s="114"/>
      <c r="CP80" s="114"/>
      <c r="CQ80" s="114"/>
      <c r="CR80" s="114"/>
      <c r="CS80" s="114"/>
      <c r="CT80" s="114"/>
      <c r="CU80" s="114"/>
      <c r="CV80" s="114"/>
      <c r="CW80" s="114"/>
      <c r="CX80" s="114"/>
      <c r="CY80" s="114"/>
      <c r="CZ80" s="114"/>
      <c r="DA80" s="114"/>
      <c r="DB80" s="114"/>
      <c r="DC80" s="114"/>
      <c r="DD80" s="114"/>
      <c r="DE80" s="114"/>
      <c r="DF80" s="114"/>
      <c r="DG80" s="114"/>
      <c r="DH80" s="114"/>
      <c r="DI80" s="114"/>
      <c r="DJ80" s="114"/>
      <c r="DK80" s="114"/>
      <c r="DL80" s="114"/>
      <c r="DM80" s="114"/>
      <c r="DN80" s="114"/>
      <c r="DO80" s="114"/>
      <c r="DP80" s="114"/>
      <c r="DQ80" s="114"/>
      <c r="DR80" s="114"/>
      <c r="DS80" s="114"/>
      <c r="FY80" s="116" t="s">
        <v>353</v>
      </c>
      <c r="FZ80" s="45">
        <f t="shared" si="14"/>
        <v>50</v>
      </c>
      <c r="GA80" s="45"/>
      <c r="GB80" s="45"/>
      <c r="GC80" s="45"/>
      <c r="GD80" s="45"/>
      <c r="GE80" s="45"/>
      <c r="GF80" s="45"/>
      <c r="GG80" s="45"/>
      <c r="GH80" s="45"/>
      <c r="GI80" s="45"/>
      <c r="GJ80" s="45">
        <f t="shared" si="15"/>
        <v>50</v>
      </c>
      <c r="GK80" s="45">
        <f t="shared" si="16"/>
        <v>1</v>
      </c>
      <c r="GL80" s="45"/>
      <c r="GM80" s="45"/>
      <c r="GN80" s="45">
        <v>1</v>
      </c>
      <c r="GO80" s="45"/>
      <c r="GP80" s="45">
        <v>1</v>
      </c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</row>
    <row r="81" spans="1:212" x14ac:dyDescent="0.25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O81" s="114"/>
      <c r="CP81" s="114"/>
      <c r="CQ81" s="114"/>
      <c r="CR81" s="114"/>
      <c r="CS81" s="114"/>
      <c r="CT81" s="114"/>
      <c r="CU81" s="114"/>
      <c r="CV81" s="114"/>
      <c r="CW81" s="114"/>
      <c r="CX81" s="114"/>
      <c r="CY81" s="114"/>
      <c r="CZ81" s="114"/>
      <c r="DA81" s="114"/>
      <c r="DB81" s="114"/>
      <c r="DC81" s="114"/>
      <c r="DD81" s="114"/>
      <c r="DE81" s="114"/>
      <c r="DF81" s="114"/>
      <c r="DG81" s="114"/>
      <c r="DH81" s="114"/>
      <c r="DI81" s="114"/>
      <c r="DJ81" s="114"/>
      <c r="DK81" s="114"/>
      <c r="DL81" s="114"/>
      <c r="DM81" s="114"/>
      <c r="DN81" s="114"/>
      <c r="DO81" s="114"/>
      <c r="DP81" s="114"/>
      <c r="DQ81" s="114"/>
      <c r="DR81" s="114"/>
      <c r="DS81" s="114"/>
      <c r="FY81" s="116" t="s">
        <v>354</v>
      </c>
      <c r="FZ81" s="45">
        <f t="shared" si="14"/>
        <v>51</v>
      </c>
      <c r="GA81" s="45"/>
      <c r="GB81" s="45"/>
      <c r="GC81" s="45"/>
      <c r="GD81" s="45"/>
      <c r="GE81" s="45"/>
      <c r="GF81" s="45"/>
      <c r="GG81" s="45"/>
      <c r="GH81" s="45"/>
      <c r="GI81" s="45"/>
      <c r="GJ81" s="45">
        <f t="shared" si="15"/>
        <v>51</v>
      </c>
      <c r="GK81" s="45">
        <f t="shared" si="16"/>
        <v>0</v>
      </c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</row>
    <row r="82" spans="1:212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4"/>
      <c r="CK82" s="114"/>
      <c r="CL82" s="114"/>
      <c r="CM82" s="114"/>
      <c r="CN82" s="114"/>
      <c r="CO82" s="114"/>
      <c r="CP82" s="114"/>
      <c r="CQ82" s="114"/>
      <c r="CR82" s="114"/>
      <c r="CS82" s="114"/>
      <c r="CT82" s="114"/>
      <c r="CU82" s="114"/>
      <c r="CV82" s="114"/>
      <c r="CW82" s="114"/>
      <c r="CX82" s="114"/>
      <c r="CY82" s="114"/>
      <c r="CZ82" s="114"/>
      <c r="DA82" s="114"/>
      <c r="DB82" s="114"/>
      <c r="DC82" s="114"/>
      <c r="DD82" s="114"/>
      <c r="DE82" s="114"/>
      <c r="DF82" s="114"/>
      <c r="DG82" s="114"/>
      <c r="DH82" s="114"/>
      <c r="DI82" s="114"/>
      <c r="DJ82" s="114"/>
      <c r="DK82" s="114"/>
      <c r="DL82" s="114"/>
      <c r="DM82" s="114"/>
      <c r="DN82" s="114"/>
      <c r="DO82" s="114"/>
      <c r="DP82" s="114"/>
      <c r="DQ82" s="114"/>
      <c r="DR82" s="114"/>
      <c r="DS82" s="114"/>
      <c r="FY82" s="116" t="s">
        <v>355</v>
      </c>
      <c r="FZ82" s="45">
        <f t="shared" si="14"/>
        <v>52</v>
      </c>
      <c r="GA82" s="45"/>
      <c r="GB82" s="45"/>
      <c r="GC82" s="45"/>
      <c r="GD82" s="45"/>
      <c r="GE82" s="45"/>
      <c r="GF82" s="45"/>
      <c r="GG82" s="45"/>
      <c r="GH82" s="45"/>
      <c r="GI82" s="45"/>
      <c r="GJ82" s="45">
        <f t="shared" si="15"/>
        <v>52</v>
      </c>
      <c r="GK82" s="45">
        <f t="shared" si="16"/>
        <v>0</v>
      </c>
      <c r="GL82" s="45"/>
      <c r="GM82" s="45"/>
      <c r="GN82" s="45"/>
      <c r="GO82" s="45">
        <v>1</v>
      </c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</row>
    <row r="83" spans="1:212" x14ac:dyDescent="0.25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  <c r="CQ83" s="114"/>
      <c r="CR83" s="114"/>
      <c r="CS83" s="114"/>
      <c r="CT83" s="114"/>
      <c r="CU83" s="114"/>
      <c r="CV83" s="114"/>
      <c r="CW83" s="114"/>
      <c r="CX83" s="114"/>
      <c r="CY83" s="114"/>
      <c r="CZ83" s="114"/>
      <c r="DA83" s="114"/>
      <c r="DB83" s="114"/>
      <c r="DC83" s="114"/>
      <c r="DD83" s="114"/>
      <c r="DE83" s="114"/>
      <c r="DF83" s="114"/>
      <c r="DG83" s="114"/>
      <c r="DH83" s="114"/>
      <c r="DI83" s="114"/>
      <c r="DJ83" s="114"/>
      <c r="DK83" s="114"/>
      <c r="DL83" s="114"/>
      <c r="DM83" s="114"/>
      <c r="DN83" s="114"/>
      <c r="DO83" s="114"/>
      <c r="DP83" s="114"/>
      <c r="DQ83" s="114"/>
      <c r="DR83" s="114"/>
      <c r="DS83" s="114"/>
      <c r="FY83" s="116" t="s">
        <v>356</v>
      </c>
      <c r="FZ83" s="45">
        <f t="shared" si="14"/>
        <v>53</v>
      </c>
      <c r="GA83" s="45"/>
      <c r="GB83" s="45"/>
      <c r="GC83" s="45"/>
      <c r="GD83" s="45"/>
      <c r="GE83" s="45"/>
      <c r="GF83" s="45"/>
      <c r="GG83" s="45"/>
      <c r="GH83" s="45"/>
      <c r="GI83" s="45"/>
      <c r="GJ83" s="45">
        <f t="shared" si="15"/>
        <v>53</v>
      </c>
      <c r="GK83" s="45">
        <f t="shared" si="16"/>
        <v>1</v>
      </c>
      <c r="GL83" s="45"/>
      <c r="GM83" s="45"/>
      <c r="GN83" s="45"/>
      <c r="GO83" s="45"/>
      <c r="GP83" s="45">
        <v>1</v>
      </c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</row>
    <row r="84" spans="1:212" x14ac:dyDescent="0.2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  <c r="CS84" s="114"/>
      <c r="CT84" s="114"/>
      <c r="CU84" s="114"/>
      <c r="CV84" s="114"/>
      <c r="CW84" s="114"/>
      <c r="CX84" s="114"/>
      <c r="CY84" s="114"/>
      <c r="CZ84" s="114"/>
      <c r="DA84" s="114"/>
      <c r="DB84" s="114"/>
      <c r="DC84" s="114"/>
      <c r="DD84" s="114"/>
      <c r="DE84" s="114"/>
      <c r="DF84" s="114"/>
      <c r="DG84" s="114"/>
      <c r="DH84" s="114"/>
      <c r="DI84" s="114"/>
      <c r="DJ84" s="114"/>
      <c r="DK84" s="114"/>
      <c r="DL84" s="114"/>
      <c r="DM84" s="114"/>
      <c r="DN84" s="114"/>
      <c r="DO84" s="114"/>
      <c r="DP84" s="114"/>
      <c r="DQ84" s="114"/>
      <c r="DR84" s="114"/>
      <c r="DS84" s="114"/>
      <c r="FY84" s="116" t="s">
        <v>357</v>
      </c>
      <c r="FZ84" s="45">
        <f t="shared" si="14"/>
        <v>54</v>
      </c>
      <c r="GA84" s="45"/>
      <c r="GB84" s="45"/>
      <c r="GC84" s="45"/>
      <c r="GD84" s="45"/>
      <c r="GE84" s="45"/>
      <c r="GF84" s="45"/>
      <c r="GG84" s="45"/>
      <c r="GH84" s="45"/>
      <c r="GI84" s="45"/>
      <c r="GJ84" s="45">
        <f t="shared" si="15"/>
        <v>54</v>
      </c>
      <c r="GK84" s="45">
        <f t="shared" si="16"/>
        <v>0</v>
      </c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</row>
    <row r="85" spans="1:212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114"/>
      <c r="CT85" s="114"/>
      <c r="CU85" s="114"/>
      <c r="CV85" s="114"/>
      <c r="CW85" s="114"/>
      <c r="CX85" s="114"/>
      <c r="CY85" s="114"/>
      <c r="CZ85" s="114"/>
      <c r="DA85" s="114"/>
      <c r="DB85" s="114"/>
      <c r="DC85" s="114"/>
      <c r="DD85" s="114"/>
      <c r="DE85" s="114"/>
      <c r="DF85" s="114"/>
      <c r="DG85" s="114"/>
      <c r="DH85" s="114"/>
      <c r="DI85" s="114"/>
      <c r="DJ85" s="114"/>
      <c r="DK85" s="114"/>
      <c r="DL85" s="114"/>
      <c r="DM85" s="114"/>
      <c r="DN85" s="114"/>
      <c r="DO85" s="114"/>
      <c r="DP85" s="114"/>
      <c r="DQ85" s="114"/>
      <c r="DR85" s="114"/>
      <c r="DS85" s="114"/>
      <c r="FY85" s="116" t="s">
        <v>358</v>
      </c>
      <c r="FZ85" s="45">
        <f t="shared" si="14"/>
        <v>55</v>
      </c>
      <c r="GA85" s="45"/>
      <c r="GB85" s="45"/>
      <c r="GC85" s="45"/>
      <c r="GD85" s="45"/>
      <c r="GE85" s="45"/>
      <c r="GF85" s="45"/>
      <c r="GG85" s="45"/>
      <c r="GH85" s="45"/>
      <c r="GI85" s="45"/>
      <c r="GJ85" s="45">
        <f t="shared" si="15"/>
        <v>55</v>
      </c>
      <c r="GK85" s="45">
        <f t="shared" si="16"/>
        <v>0</v>
      </c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</row>
    <row r="86" spans="1:212" x14ac:dyDescent="0.2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  <c r="CQ86" s="114"/>
      <c r="CR86" s="114"/>
      <c r="CS86" s="114"/>
      <c r="CT86" s="114"/>
      <c r="CU86" s="114"/>
      <c r="CV86" s="114"/>
      <c r="CW86" s="114"/>
      <c r="CX86" s="114"/>
      <c r="CY86" s="114"/>
      <c r="CZ86" s="114"/>
      <c r="DA86" s="114"/>
      <c r="DB86" s="114"/>
      <c r="DC86" s="114"/>
      <c r="DD86" s="114"/>
      <c r="DE86" s="114"/>
      <c r="DF86" s="114"/>
      <c r="DG86" s="114"/>
      <c r="DH86" s="114"/>
      <c r="DI86" s="114"/>
      <c r="DJ86" s="114"/>
      <c r="DK86" s="114"/>
      <c r="DL86" s="114"/>
      <c r="DM86" s="114"/>
      <c r="DN86" s="114"/>
      <c r="DO86" s="114"/>
      <c r="DP86" s="114"/>
      <c r="DQ86" s="114"/>
      <c r="DR86" s="114"/>
      <c r="DS86" s="114"/>
      <c r="FY86" s="116" t="s">
        <v>359</v>
      </c>
      <c r="FZ86" s="45">
        <f t="shared" si="14"/>
        <v>56</v>
      </c>
      <c r="GA86" s="45"/>
      <c r="GB86" s="45"/>
      <c r="GC86" s="45"/>
      <c r="GD86" s="45"/>
      <c r="GE86" s="45"/>
      <c r="GF86" s="45"/>
      <c r="GG86" s="45"/>
      <c r="GH86" s="45"/>
      <c r="GI86" s="45"/>
      <c r="GJ86" s="45">
        <f t="shared" si="15"/>
        <v>56</v>
      </c>
      <c r="GK86" s="45">
        <f t="shared" si="16"/>
        <v>1</v>
      </c>
      <c r="GL86" s="45"/>
      <c r="GM86" s="45">
        <v>1</v>
      </c>
      <c r="GN86" s="45">
        <v>1</v>
      </c>
      <c r="GO86" s="45">
        <v>1</v>
      </c>
      <c r="GP86" s="45">
        <v>1</v>
      </c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</row>
    <row r="87" spans="1:212" x14ac:dyDescent="0.2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  <c r="DA87" s="114"/>
      <c r="DB87" s="114"/>
      <c r="DC87" s="114"/>
      <c r="DD87" s="114"/>
      <c r="DE87" s="114"/>
      <c r="DF87" s="114"/>
      <c r="DG87" s="114"/>
      <c r="DH87" s="114"/>
      <c r="DI87" s="114"/>
      <c r="DJ87" s="114"/>
      <c r="DK87" s="114"/>
      <c r="DL87" s="114"/>
      <c r="DM87" s="114"/>
      <c r="DN87" s="114"/>
      <c r="DO87" s="114"/>
      <c r="DP87" s="114"/>
      <c r="DQ87" s="114"/>
      <c r="DR87" s="114"/>
      <c r="DS87" s="114"/>
      <c r="FY87" s="116" t="s">
        <v>360</v>
      </c>
      <c r="FZ87" s="45">
        <f t="shared" si="14"/>
        <v>57</v>
      </c>
      <c r="GA87" s="45"/>
      <c r="GB87" s="45"/>
      <c r="GC87" s="45"/>
      <c r="GD87" s="45"/>
      <c r="GE87" s="45"/>
      <c r="GF87" s="45"/>
      <c r="GG87" s="45"/>
      <c r="GH87" s="45"/>
      <c r="GI87" s="45"/>
      <c r="GJ87" s="45">
        <f t="shared" si="15"/>
        <v>57</v>
      </c>
      <c r="GK87" s="45">
        <f t="shared" si="16"/>
        <v>0</v>
      </c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</row>
    <row r="88" spans="1:212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  <c r="CW88" s="114"/>
      <c r="CX88" s="114"/>
      <c r="CY88" s="114"/>
      <c r="CZ88" s="114"/>
      <c r="DA88" s="114"/>
      <c r="DB88" s="114"/>
      <c r="DC88" s="114"/>
      <c r="DD88" s="114"/>
      <c r="DE88" s="114"/>
      <c r="DF88" s="114"/>
      <c r="DG88" s="114"/>
      <c r="DH88" s="114"/>
      <c r="DI88" s="114"/>
      <c r="DJ88" s="114"/>
      <c r="DK88" s="114"/>
      <c r="DL88" s="114"/>
      <c r="DM88" s="114"/>
      <c r="DN88" s="114"/>
      <c r="DO88" s="114"/>
      <c r="DP88" s="114"/>
      <c r="DQ88" s="114"/>
      <c r="DR88" s="114"/>
      <c r="DS88" s="114"/>
      <c r="FY88" s="116" t="s">
        <v>361</v>
      </c>
      <c r="FZ88" s="45">
        <f t="shared" si="14"/>
        <v>58</v>
      </c>
      <c r="GA88" s="45"/>
      <c r="GB88" s="45"/>
      <c r="GC88" s="45"/>
      <c r="GD88" s="45"/>
      <c r="GE88" s="45"/>
      <c r="GF88" s="45"/>
      <c r="GG88" s="45"/>
      <c r="GH88" s="45"/>
      <c r="GI88" s="45"/>
      <c r="GJ88" s="45">
        <f t="shared" si="15"/>
        <v>58</v>
      </c>
      <c r="GK88" s="45">
        <f t="shared" si="16"/>
        <v>0</v>
      </c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</row>
    <row r="89" spans="1:212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  <c r="CW89" s="114"/>
      <c r="CX89" s="114"/>
      <c r="CY89" s="114"/>
      <c r="CZ89" s="114"/>
      <c r="DA89" s="114"/>
      <c r="DB89" s="114"/>
      <c r="DC89" s="114"/>
      <c r="DD89" s="114"/>
      <c r="DE89" s="114"/>
      <c r="DF89" s="114"/>
      <c r="DG89" s="114"/>
      <c r="DH89" s="114"/>
      <c r="DI89" s="114"/>
      <c r="DJ89" s="114"/>
      <c r="DK89" s="114"/>
      <c r="DL89" s="114"/>
      <c r="DM89" s="114"/>
      <c r="DN89" s="114"/>
      <c r="DO89" s="114"/>
      <c r="DP89" s="114"/>
      <c r="DQ89" s="114"/>
      <c r="DR89" s="114"/>
      <c r="DS89" s="114"/>
      <c r="FY89" s="116" t="s">
        <v>362</v>
      </c>
      <c r="FZ89" s="45">
        <f t="shared" si="14"/>
        <v>59</v>
      </c>
      <c r="GA89" s="45"/>
      <c r="GB89" s="45"/>
      <c r="GC89" s="45"/>
      <c r="GD89" s="45"/>
      <c r="GE89" s="45"/>
      <c r="GF89" s="45"/>
      <c r="GG89" s="45"/>
      <c r="GH89" s="45"/>
      <c r="GI89" s="45"/>
      <c r="GJ89" s="45">
        <f t="shared" si="15"/>
        <v>59</v>
      </c>
      <c r="GK89" s="45">
        <f t="shared" si="16"/>
        <v>1</v>
      </c>
      <c r="GL89" s="45"/>
      <c r="GM89" s="45"/>
      <c r="GN89" s="45"/>
      <c r="GO89" s="45"/>
      <c r="GP89" s="45">
        <v>1</v>
      </c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</row>
    <row r="90" spans="1:212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4"/>
      <c r="CM90" s="114"/>
      <c r="CN90" s="114"/>
      <c r="CO90" s="114"/>
      <c r="CP90" s="114"/>
      <c r="CQ90" s="114"/>
      <c r="CR90" s="114"/>
      <c r="CS90" s="114"/>
      <c r="CT90" s="114"/>
      <c r="CU90" s="114"/>
      <c r="CV90" s="114"/>
      <c r="CW90" s="114"/>
      <c r="CX90" s="114"/>
      <c r="CY90" s="114"/>
      <c r="CZ90" s="114"/>
      <c r="DA90" s="114"/>
      <c r="DB90" s="114"/>
      <c r="DC90" s="114"/>
      <c r="DD90" s="114"/>
      <c r="DE90" s="114"/>
      <c r="DF90" s="114"/>
      <c r="DG90" s="114"/>
      <c r="DH90" s="114"/>
      <c r="DI90" s="114"/>
      <c r="DJ90" s="114"/>
      <c r="DK90" s="114"/>
      <c r="DL90" s="114"/>
      <c r="DM90" s="114"/>
      <c r="DN90" s="114"/>
      <c r="DO90" s="114"/>
      <c r="DP90" s="114"/>
      <c r="DQ90" s="114"/>
      <c r="DR90" s="114"/>
      <c r="DS90" s="114"/>
      <c r="FY90" s="116" t="s">
        <v>363</v>
      </c>
      <c r="FZ90" s="45">
        <f t="shared" si="14"/>
        <v>60</v>
      </c>
      <c r="GA90" s="45"/>
      <c r="GB90" s="45"/>
      <c r="GC90" s="45"/>
      <c r="GD90" s="45"/>
      <c r="GE90" s="45"/>
      <c r="GF90" s="45"/>
      <c r="GG90" s="45"/>
      <c r="GH90" s="45"/>
      <c r="GI90" s="45"/>
      <c r="GJ90" s="45">
        <f t="shared" si="15"/>
        <v>60</v>
      </c>
      <c r="GK90" s="45">
        <f t="shared" si="16"/>
        <v>0</v>
      </c>
      <c r="GL90" s="45"/>
      <c r="GM90" s="45"/>
      <c r="GN90" s="45"/>
      <c r="GO90" s="45">
        <v>1</v>
      </c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</row>
    <row r="91" spans="1:212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4"/>
      <c r="CM91" s="114"/>
      <c r="CN91" s="114"/>
      <c r="CO91" s="114"/>
      <c r="CP91" s="114"/>
      <c r="CQ91" s="114"/>
      <c r="CR91" s="114"/>
      <c r="CS91" s="114"/>
      <c r="CT91" s="114"/>
      <c r="CU91" s="114"/>
      <c r="CV91" s="114"/>
      <c r="CW91" s="114"/>
      <c r="CX91" s="114"/>
      <c r="CY91" s="114"/>
      <c r="CZ91" s="114"/>
      <c r="DA91" s="114"/>
      <c r="DB91" s="114"/>
      <c r="DC91" s="114"/>
      <c r="DD91" s="114"/>
      <c r="DE91" s="114"/>
      <c r="DF91" s="114"/>
      <c r="DG91" s="114"/>
      <c r="DH91" s="114"/>
      <c r="DI91" s="114"/>
      <c r="DJ91" s="114"/>
      <c r="DK91" s="114"/>
      <c r="DL91" s="114"/>
      <c r="DM91" s="114"/>
      <c r="DN91" s="114"/>
      <c r="DO91" s="114"/>
      <c r="DP91" s="114"/>
      <c r="DQ91" s="114"/>
      <c r="DR91" s="114"/>
      <c r="DS91" s="114"/>
      <c r="FY91" s="116" t="s">
        <v>364</v>
      </c>
      <c r="FZ91" s="45">
        <f t="shared" si="14"/>
        <v>61</v>
      </c>
      <c r="GA91" s="45"/>
      <c r="GB91" s="45"/>
      <c r="GC91" s="45"/>
      <c r="GD91" s="45"/>
      <c r="GE91" s="45"/>
      <c r="GF91" s="45"/>
      <c r="GG91" s="45"/>
      <c r="GH91" s="45"/>
      <c r="GI91" s="45"/>
      <c r="GJ91" s="45">
        <f t="shared" si="15"/>
        <v>61</v>
      </c>
      <c r="GK91" s="45">
        <f t="shared" si="16"/>
        <v>0</v>
      </c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</row>
    <row r="92" spans="1:212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  <c r="CS92" s="114"/>
      <c r="CT92" s="114"/>
      <c r="CU92" s="114"/>
      <c r="CV92" s="114"/>
      <c r="CW92" s="114"/>
      <c r="CX92" s="114"/>
      <c r="CY92" s="114"/>
      <c r="CZ92" s="114"/>
      <c r="DA92" s="114"/>
      <c r="DB92" s="114"/>
      <c r="DC92" s="114"/>
      <c r="DD92" s="114"/>
      <c r="DE92" s="114"/>
      <c r="DF92" s="114"/>
      <c r="DG92" s="114"/>
      <c r="DH92" s="114"/>
      <c r="DI92" s="114"/>
      <c r="DJ92" s="114"/>
      <c r="DK92" s="114"/>
      <c r="DL92" s="114"/>
      <c r="DM92" s="114"/>
      <c r="DN92" s="114"/>
      <c r="DO92" s="114"/>
      <c r="DP92" s="114"/>
      <c r="DQ92" s="114"/>
      <c r="DR92" s="114"/>
      <c r="DS92" s="114"/>
      <c r="FY92" s="116" t="s">
        <v>365</v>
      </c>
      <c r="FZ92" s="45">
        <f t="shared" si="14"/>
        <v>62</v>
      </c>
      <c r="GA92" s="45"/>
      <c r="GB92" s="45"/>
      <c r="GC92" s="45"/>
      <c r="GD92" s="45"/>
      <c r="GE92" s="45"/>
      <c r="GF92" s="45"/>
      <c r="GG92" s="45"/>
      <c r="GH92" s="45"/>
      <c r="GI92" s="45"/>
      <c r="GJ92" s="45">
        <f t="shared" si="15"/>
        <v>62</v>
      </c>
      <c r="GK92" s="45">
        <f t="shared" si="16"/>
        <v>1</v>
      </c>
      <c r="GL92" s="45"/>
      <c r="GM92" s="45"/>
      <c r="GN92" s="45">
        <v>1</v>
      </c>
      <c r="GO92" s="45"/>
      <c r="GP92" s="45">
        <v>1</v>
      </c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</row>
    <row r="93" spans="1:212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  <c r="CV93" s="114"/>
      <c r="CW93" s="114"/>
      <c r="CX93" s="114"/>
      <c r="CY93" s="114"/>
      <c r="CZ93" s="114"/>
      <c r="DA93" s="114"/>
      <c r="DB93" s="114"/>
      <c r="DC93" s="114"/>
      <c r="DD93" s="114"/>
      <c r="DE93" s="114"/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4"/>
      <c r="DR93" s="114"/>
      <c r="DS93" s="114"/>
      <c r="FY93" s="116" t="s">
        <v>366</v>
      </c>
      <c r="FZ93" s="45">
        <f t="shared" si="14"/>
        <v>63</v>
      </c>
      <c r="GA93" s="45"/>
      <c r="GB93" s="45"/>
      <c r="GC93" s="45"/>
      <c r="GD93" s="45"/>
      <c r="GE93" s="45"/>
      <c r="GF93" s="45"/>
      <c r="GG93" s="45"/>
      <c r="GH93" s="45"/>
      <c r="GI93" s="45"/>
      <c r="GJ93" s="45">
        <f t="shared" si="15"/>
        <v>63</v>
      </c>
      <c r="GK93" s="45">
        <f t="shared" si="16"/>
        <v>0</v>
      </c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</row>
    <row r="94" spans="1:212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  <c r="CQ94" s="114"/>
      <c r="CR94" s="114"/>
      <c r="CS94" s="114"/>
      <c r="CT94" s="114"/>
      <c r="CU94" s="114"/>
      <c r="CV94" s="114"/>
      <c r="CW94" s="114"/>
      <c r="CX94" s="114"/>
      <c r="CY94" s="114"/>
      <c r="CZ94" s="114"/>
      <c r="DA94" s="114"/>
      <c r="DB94" s="114"/>
      <c r="DC94" s="114"/>
      <c r="DD94" s="114"/>
      <c r="DE94" s="114"/>
      <c r="DF94" s="114"/>
      <c r="DG94" s="114"/>
      <c r="DH94" s="114"/>
      <c r="DI94" s="114"/>
      <c r="DJ94" s="114"/>
      <c r="DK94" s="114"/>
      <c r="DL94" s="114"/>
      <c r="DM94" s="114"/>
      <c r="DN94" s="114"/>
      <c r="DO94" s="114"/>
      <c r="DP94" s="114"/>
      <c r="DQ94" s="114"/>
      <c r="DR94" s="114"/>
      <c r="DS94" s="114"/>
      <c r="FY94" s="116" t="s">
        <v>367</v>
      </c>
      <c r="FZ94" s="45">
        <f t="shared" si="14"/>
        <v>64</v>
      </c>
      <c r="GA94" s="45"/>
      <c r="GB94" s="45"/>
      <c r="GC94" s="45"/>
      <c r="GD94" s="45"/>
      <c r="GE94" s="45"/>
      <c r="GF94" s="45"/>
      <c r="GG94" s="45"/>
      <c r="GH94" s="45"/>
      <c r="GI94" s="45"/>
      <c r="GJ94" s="45">
        <f t="shared" si="15"/>
        <v>64</v>
      </c>
      <c r="GK94" s="45">
        <f t="shared" si="16"/>
        <v>0</v>
      </c>
      <c r="GL94" s="45"/>
      <c r="GM94" s="45"/>
      <c r="GN94" s="45"/>
      <c r="GO94" s="45">
        <v>1</v>
      </c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</row>
    <row r="95" spans="1:212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  <c r="CW95" s="114"/>
      <c r="CX95" s="114"/>
      <c r="CY95" s="114"/>
      <c r="CZ95" s="114"/>
      <c r="DA95" s="114"/>
      <c r="DB95" s="114"/>
      <c r="DC95" s="114"/>
      <c r="DD95" s="114"/>
      <c r="DE95" s="114"/>
      <c r="DF95" s="114"/>
      <c r="DG95" s="114"/>
      <c r="DH95" s="114"/>
      <c r="DI95" s="114"/>
      <c r="DJ95" s="114"/>
      <c r="DK95" s="114"/>
      <c r="DL95" s="114"/>
      <c r="DM95" s="114"/>
      <c r="DN95" s="114"/>
      <c r="DO95" s="114"/>
      <c r="DP95" s="114"/>
      <c r="DQ95" s="114"/>
      <c r="DR95" s="114"/>
      <c r="DS95" s="114"/>
      <c r="FY95" s="116" t="s">
        <v>368</v>
      </c>
      <c r="FZ95" s="45">
        <f t="shared" si="14"/>
        <v>65</v>
      </c>
      <c r="GA95" s="45"/>
      <c r="GB95" s="45"/>
      <c r="GC95" s="45"/>
      <c r="GD95" s="45"/>
      <c r="GE95" s="45"/>
      <c r="GF95" s="45"/>
      <c r="GG95" s="45"/>
      <c r="GH95" s="45"/>
      <c r="GI95" s="45"/>
      <c r="GJ95" s="45">
        <f t="shared" si="15"/>
        <v>65</v>
      </c>
      <c r="GK95" s="45">
        <f t="shared" si="16"/>
        <v>1</v>
      </c>
      <c r="GL95" s="45"/>
      <c r="GM95" s="45"/>
      <c r="GN95" s="45"/>
      <c r="GO95" s="45"/>
      <c r="GP95" s="45">
        <v>1</v>
      </c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</row>
    <row r="96" spans="1:212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  <c r="CW96" s="114"/>
      <c r="CX96" s="114"/>
      <c r="CY96" s="114"/>
      <c r="CZ96" s="114"/>
      <c r="DA96" s="114"/>
      <c r="DB96" s="114"/>
      <c r="DC96" s="114"/>
      <c r="DD96" s="114"/>
      <c r="DE96" s="114"/>
      <c r="DF96" s="114"/>
      <c r="DG96" s="114"/>
      <c r="DH96" s="114"/>
      <c r="DI96" s="114"/>
      <c r="DJ96" s="114"/>
      <c r="DK96" s="114"/>
      <c r="DL96" s="114"/>
      <c r="DM96" s="114"/>
      <c r="DN96" s="114"/>
      <c r="DO96" s="114"/>
      <c r="DP96" s="114"/>
      <c r="DQ96" s="114"/>
      <c r="DR96" s="114"/>
      <c r="DS96" s="114"/>
      <c r="FY96" s="116" t="s">
        <v>369</v>
      </c>
      <c r="FZ96" s="45">
        <f t="shared" si="14"/>
        <v>66</v>
      </c>
      <c r="GA96" s="45"/>
      <c r="GB96" s="45"/>
      <c r="GC96" s="45"/>
      <c r="GD96" s="45"/>
      <c r="GE96" s="45"/>
      <c r="GF96" s="45"/>
      <c r="GG96" s="45"/>
      <c r="GH96" s="45"/>
      <c r="GI96" s="45"/>
      <c r="GJ96" s="45">
        <f t="shared" si="15"/>
        <v>66</v>
      </c>
      <c r="GK96" s="45">
        <f t="shared" si="16"/>
        <v>0</v>
      </c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</row>
    <row r="97" spans="1:212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  <c r="CQ97" s="114"/>
      <c r="CR97" s="114"/>
      <c r="CS97" s="114"/>
      <c r="CT97" s="114"/>
      <c r="CU97" s="114"/>
      <c r="CV97" s="114"/>
      <c r="CW97" s="114"/>
      <c r="CX97" s="114"/>
      <c r="CY97" s="114"/>
      <c r="CZ97" s="114"/>
      <c r="DA97" s="114"/>
      <c r="DB97" s="114"/>
      <c r="DC97" s="114"/>
      <c r="DD97" s="114"/>
      <c r="DE97" s="114"/>
      <c r="DF97" s="114"/>
      <c r="DG97" s="114"/>
      <c r="DH97" s="114"/>
      <c r="DI97" s="114"/>
      <c r="DJ97" s="114"/>
      <c r="DK97" s="114"/>
      <c r="DL97" s="114"/>
      <c r="DM97" s="114"/>
      <c r="DN97" s="114"/>
      <c r="DO97" s="114"/>
      <c r="DP97" s="114"/>
      <c r="DQ97" s="114"/>
      <c r="DR97" s="114"/>
      <c r="DS97" s="114"/>
      <c r="FY97" s="116" t="s">
        <v>370</v>
      </c>
      <c r="FZ97" s="45">
        <f t="shared" si="14"/>
        <v>67</v>
      </c>
      <c r="GA97" s="45"/>
      <c r="GB97" s="45"/>
      <c r="GC97" s="45"/>
      <c r="GD97" s="45"/>
      <c r="GE97" s="45"/>
      <c r="GF97" s="45"/>
      <c r="GG97" s="45"/>
      <c r="GH97" s="45"/>
      <c r="GI97" s="45"/>
      <c r="GJ97" s="45">
        <f t="shared" si="15"/>
        <v>67</v>
      </c>
      <c r="GK97" s="45">
        <f t="shared" si="16"/>
        <v>0</v>
      </c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</row>
    <row r="98" spans="1:212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  <c r="CQ98" s="114"/>
      <c r="CR98" s="114"/>
      <c r="CS98" s="114"/>
      <c r="CT98" s="114"/>
      <c r="CU98" s="114"/>
      <c r="CV98" s="114"/>
      <c r="CW98" s="114"/>
      <c r="CX98" s="114"/>
      <c r="CY98" s="114"/>
      <c r="CZ98" s="114"/>
      <c r="DA98" s="114"/>
      <c r="DB98" s="114"/>
      <c r="DC98" s="114"/>
      <c r="DD98" s="114"/>
      <c r="DE98" s="114"/>
      <c r="DF98" s="114"/>
      <c r="DG98" s="114"/>
      <c r="DH98" s="114"/>
      <c r="DI98" s="114"/>
      <c r="DJ98" s="114"/>
      <c r="DK98" s="114"/>
      <c r="DL98" s="114"/>
      <c r="DM98" s="114"/>
      <c r="DN98" s="114"/>
      <c r="DO98" s="114"/>
      <c r="DP98" s="114"/>
      <c r="DQ98" s="114"/>
      <c r="DR98" s="114"/>
      <c r="DS98" s="114"/>
      <c r="FY98" s="116" t="s">
        <v>371</v>
      </c>
      <c r="FZ98" s="45">
        <f t="shared" si="14"/>
        <v>68</v>
      </c>
      <c r="GA98" s="45"/>
      <c r="GB98" s="45"/>
      <c r="GC98" s="45"/>
      <c r="GD98" s="45"/>
      <c r="GE98" s="45"/>
      <c r="GF98" s="45"/>
      <c r="GG98" s="45"/>
      <c r="GH98" s="45"/>
      <c r="GI98" s="45"/>
      <c r="GJ98" s="45">
        <f t="shared" si="15"/>
        <v>68</v>
      </c>
      <c r="GK98" s="45">
        <f t="shared" si="16"/>
        <v>1</v>
      </c>
      <c r="GL98" s="45"/>
      <c r="GM98" s="45">
        <v>1</v>
      </c>
      <c r="GN98" s="45">
        <v>1</v>
      </c>
      <c r="GO98" s="45">
        <v>1</v>
      </c>
      <c r="GP98" s="45">
        <v>1</v>
      </c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</row>
    <row r="99" spans="1:212" x14ac:dyDescent="0.2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  <c r="CW99" s="114"/>
      <c r="CX99" s="114"/>
      <c r="CY99" s="114"/>
      <c r="CZ99" s="114"/>
      <c r="DA99" s="114"/>
      <c r="DB99" s="114"/>
      <c r="DC99" s="114"/>
      <c r="DD99" s="114"/>
      <c r="DE99" s="114"/>
      <c r="DF99" s="114"/>
      <c r="DG99" s="114"/>
      <c r="DH99" s="114"/>
      <c r="DI99" s="114"/>
      <c r="DJ99" s="114"/>
      <c r="DK99" s="114"/>
      <c r="DL99" s="114"/>
      <c r="DM99" s="114"/>
      <c r="DN99" s="114"/>
      <c r="DO99" s="114"/>
      <c r="DP99" s="114"/>
      <c r="DQ99" s="114"/>
      <c r="DR99" s="114"/>
      <c r="DS99" s="114"/>
      <c r="FY99" s="116" t="s">
        <v>372</v>
      </c>
      <c r="FZ99" s="45">
        <f t="shared" si="14"/>
        <v>69</v>
      </c>
      <c r="GA99" s="45"/>
      <c r="GB99" s="45"/>
      <c r="GC99" s="45"/>
      <c r="GD99" s="45"/>
      <c r="GE99" s="45"/>
      <c r="GF99" s="45"/>
      <c r="GG99" s="45"/>
      <c r="GH99" s="45"/>
      <c r="GI99" s="45"/>
      <c r="GJ99" s="45">
        <f t="shared" si="15"/>
        <v>69</v>
      </c>
      <c r="GK99" s="45">
        <f t="shared" si="16"/>
        <v>0</v>
      </c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</row>
    <row r="100" spans="1:212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  <c r="CW100" s="114"/>
      <c r="CX100" s="114"/>
      <c r="CY100" s="114"/>
      <c r="CZ100" s="114"/>
      <c r="DA100" s="114"/>
      <c r="DB100" s="114"/>
      <c r="DC100" s="114"/>
      <c r="DD100" s="114"/>
      <c r="DE100" s="114"/>
      <c r="DF100" s="114"/>
      <c r="DG100" s="114"/>
      <c r="DH100" s="114"/>
      <c r="DI100" s="114"/>
      <c r="DJ100" s="114"/>
      <c r="DK100" s="114"/>
      <c r="DL100" s="114"/>
      <c r="DM100" s="114"/>
      <c r="DN100" s="114"/>
      <c r="DO100" s="114"/>
      <c r="DP100" s="114"/>
      <c r="DQ100" s="114"/>
      <c r="DR100" s="114"/>
      <c r="DS100" s="114"/>
      <c r="FY100" s="116" t="s">
        <v>373</v>
      </c>
      <c r="FZ100" s="45">
        <f t="shared" si="14"/>
        <v>70</v>
      </c>
      <c r="GA100" s="45"/>
      <c r="GB100" s="45"/>
      <c r="GC100" s="45"/>
      <c r="GD100" s="45"/>
      <c r="GE100" s="45"/>
      <c r="GF100" s="45"/>
      <c r="GG100" s="45"/>
      <c r="GH100" s="45"/>
      <c r="GI100" s="45"/>
      <c r="GJ100" s="45">
        <f t="shared" si="15"/>
        <v>70</v>
      </c>
      <c r="GK100" s="45">
        <f t="shared" si="16"/>
        <v>0</v>
      </c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</row>
    <row r="101" spans="1:212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4"/>
      <c r="CK101" s="114"/>
      <c r="CL101" s="114"/>
      <c r="CM101" s="114"/>
      <c r="CN101" s="114"/>
      <c r="CO101" s="114"/>
      <c r="CP101" s="114"/>
      <c r="CQ101" s="114"/>
      <c r="CR101" s="114"/>
      <c r="CS101" s="114"/>
      <c r="CT101" s="114"/>
      <c r="CU101" s="114"/>
      <c r="CV101" s="114"/>
      <c r="CW101" s="114"/>
      <c r="CX101" s="114"/>
      <c r="CY101" s="114"/>
      <c r="CZ101" s="114"/>
      <c r="DA101" s="114"/>
      <c r="DB101" s="114"/>
      <c r="DC101" s="114"/>
      <c r="DD101" s="114"/>
      <c r="DE101" s="114"/>
      <c r="DF101" s="114"/>
      <c r="DG101" s="114"/>
      <c r="DH101" s="114"/>
      <c r="DI101" s="114"/>
      <c r="DJ101" s="114"/>
      <c r="DK101" s="114"/>
      <c r="DL101" s="114"/>
      <c r="DM101" s="114"/>
      <c r="DN101" s="114"/>
      <c r="DO101" s="114"/>
      <c r="DP101" s="114"/>
      <c r="DQ101" s="114"/>
      <c r="DR101" s="114"/>
      <c r="DS101" s="114"/>
      <c r="FY101" s="116" t="s">
        <v>374</v>
      </c>
      <c r="FZ101" s="45">
        <f t="shared" si="14"/>
        <v>71</v>
      </c>
      <c r="GA101" s="45"/>
      <c r="GB101" s="45"/>
      <c r="GC101" s="45"/>
      <c r="GD101" s="45"/>
      <c r="GE101" s="45"/>
      <c r="GF101" s="45"/>
      <c r="GG101" s="45"/>
      <c r="GH101" s="45"/>
      <c r="GI101" s="45"/>
      <c r="GJ101" s="45">
        <f t="shared" si="15"/>
        <v>71</v>
      </c>
      <c r="GK101" s="45">
        <f t="shared" si="16"/>
        <v>1</v>
      </c>
      <c r="GL101" s="45"/>
      <c r="GM101" s="45"/>
      <c r="GN101" s="45"/>
      <c r="GO101" s="45"/>
      <c r="GP101" s="45">
        <v>1</v>
      </c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</row>
    <row r="102" spans="1:212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  <c r="CQ102" s="114"/>
      <c r="CR102" s="114"/>
      <c r="CS102" s="114"/>
      <c r="CT102" s="114"/>
      <c r="CU102" s="114"/>
      <c r="CV102" s="114"/>
      <c r="CW102" s="114"/>
      <c r="CX102" s="114"/>
      <c r="CY102" s="114"/>
      <c r="CZ102" s="114"/>
      <c r="DA102" s="114"/>
      <c r="DB102" s="114"/>
      <c r="DC102" s="114"/>
      <c r="DD102" s="114"/>
      <c r="DE102" s="114"/>
      <c r="DF102" s="114"/>
      <c r="DG102" s="114"/>
      <c r="DH102" s="114"/>
      <c r="DI102" s="114"/>
      <c r="DJ102" s="114"/>
      <c r="DK102" s="114"/>
      <c r="DL102" s="114"/>
      <c r="DM102" s="114"/>
      <c r="DN102" s="114"/>
      <c r="DO102" s="114"/>
      <c r="DP102" s="114"/>
      <c r="DQ102" s="114"/>
      <c r="DR102" s="114"/>
      <c r="DS102" s="114"/>
      <c r="FY102" s="116" t="s">
        <v>375</v>
      </c>
      <c r="FZ102" s="45">
        <f t="shared" si="14"/>
        <v>72</v>
      </c>
      <c r="GA102" s="45"/>
      <c r="GB102" s="45"/>
      <c r="GC102" s="45"/>
      <c r="GD102" s="45"/>
      <c r="GE102" s="45"/>
      <c r="GF102" s="45"/>
      <c r="GG102" s="45"/>
      <c r="GH102" s="45"/>
      <c r="GI102" s="45"/>
      <c r="GJ102" s="45">
        <f t="shared" si="15"/>
        <v>72</v>
      </c>
      <c r="GK102" s="45">
        <f t="shared" si="16"/>
        <v>0</v>
      </c>
      <c r="GL102" s="45"/>
      <c r="GM102" s="45"/>
      <c r="GN102" s="45"/>
      <c r="GO102" s="45">
        <v>1</v>
      </c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</row>
    <row r="103" spans="1:212" x14ac:dyDescent="0.2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  <c r="CW103" s="114"/>
      <c r="CX103" s="114"/>
      <c r="CY103" s="114"/>
      <c r="CZ103" s="114"/>
      <c r="DA103" s="114"/>
      <c r="DB103" s="114"/>
      <c r="DC103" s="114"/>
      <c r="DD103" s="114"/>
      <c r="DE103" s="114"/>
      <c r="DF103" s="114"/>
      <c r="DG103" s="114"/>
      <c r="DH103" s="114"/>
      <c r="DI103" s="114"/>
      <c r="DJ103" s="114"/>
      <c r="DK103" s="114"/>
      <c r="DL103" s="114"/>
      <c r="DM103" s="114"/>
      <c r="DN103" s="114"/>
      <c r="DO103" s="114"/>
      <c r="DP103" s="114"/>
      <c r="DQ103" s="114"/>
      <c r="DR103" s="114"/>
      <c r="DS103" s="114"/>
      <c r="FY103" s="116" t="s">
        <v>376</v>
      </c>
      <c r="FZ103" s="45">
        <f t="shared" si="14"/>
        <v>73</v>
      </c>
      <c r="GA103" s="45"/>
      <c r="GB103" s="45"/>
      <c r="GC103" s="45"/>
      <c r="GD103" s="45"/>
      <c r="GE103" s="45"/>
      <c r="GF103" s="45"/>
      <c r="GG103" s="45"/>
      <c r="GH103" s="45"/>
      <c r="GI103" s="45"/>
      <c r="GJ103" s="45">
        <f t="shared" si="15"/>
        <v>73</v>
      </c>
      <c r="GK103" s="45">
        <f t="shared" si="16"/>
        <v>0</v>
      </c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</row>
    <row r="104" spans="1:212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  <c r="DD104" s="114"/>
      <c r="DE104" s="114"/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4"/>
      <c r="DR104" s="114"/>
      <c r="DS104" s="114"/>
      <c r="FY104" s="116" t="s">
        <v>377</v>
      </c>
      <c r="FZ104" s="45">
        <f t="shared" si="14"/>
        <v>74</v>
      </c>
      <c r="GA104" s="45"/>
      <c r="GB104" s="45"/>
      <c r="GC104" s="45"/>
      <c r="GD104" s="45"/>
      <c r="GE104" s="45"/>
      <c r="GF104" s="45"/>
      <c r="GG104" s="45"/>
      <c r="GH104" s="45"/>
      <c r="GI104" s="45"/>
      <c r="GJ104" s="45">
        <f t="shared" si="15"/>
        <v>74</v>
      </c>
      <c r="GK104" s="45">
        <f t="shared" si="16"/>
        <v>1</v>
      </c>
      <c r="GL104" s="45"/>
      <c r="GM104" s="45"/>
      <c r="GN104" s="45">
        <v>1</v>
      </c>
      <c r="GO104" s="45"/>
      <c r="GP104" s="45">
        <v>1</v>
      </c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</row>
    <row r="105" spans="1:212" x14ac:dyDescent="0.2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  <c r="CW105" s="114"/>
      <c r="CX105" s="114"/>
      <c r="CY105" s="114"/>
      <c r="CZ105" s="114"/>
      <c r="DA105" s="114"/>
      <c r="DB105" s="114"/>
      <c r="DC105" s="114"/>
      <c r="DD105" s="114"/>
      <c r="DE105" s="114"/>
      <c r="DF105" s="114"/>
      <c r="DG105" s="114"/>
      <c r="DH105" s="114"/>
      <c r="DI105" s="114"/>
      <c r="DJ105" s="114"/>
      <c r="DK105" s="114"/>
      <c r="DL105" s="114"/>
      <c r="DM105" s="114"/>
      <c r="DN105" s="114"/>
      <c r="DO105" s="114"/>
      <c r="DP105" s="114"/>
      <c r="DQ105" s="114"/>
      <c r="DR105" s="114"/>
      <c r="DS105" s="114"/>
      <c r="FY105" s="116" t="s">
        <v>378</v>
      </c>
      <c r="FZ105" s="45">
        <f t="shared" si="14"/>
        <v>75</v>
      </c>
      <c r="GA105" s="45"/>
      <c r="GB105" s="45"/>
      <c r="GC105" s="45"/>
      <c r="GD105" s="45"/>
      <c r="GE105" s="45"/>
      <c r="GF105" s="45"/>
      <c r="GG105" s="45"/>
      <c r="GH105" s="45"/>
      <c r="GI105" s="45"/>
      <c r="GJ105" s="45">
        <f t="shared" si="15"/>
        <v>75</v>
      </c>
      <c r="GK105" s="45">
        <f t="shared" si="16"/>
        <v>0</v>
      </c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</row>
    <row r="106" spans="1:212" x14ac:dyDescent="0.25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  <c r="DD106" s="114"/>
      <c r="DE106" s="114"/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4"/>
      <c r="DR106" s="114"/>
      <c r="DS106" s="114"/>
      <c r="FY106" s="116" t="s">
        <v>379</v>
      </c>
      <c r="FZ106" s="45">
        <f t="shared" si="14"/>
        <v>76</v>
      </c>
      <c r="GA106" s="45"/>
      <c r="GB106" s="45"/>
      <c r="GC106" s="45"/>
      <c r="GD106" s="45"/>
      <c r="GE106" s="45"/>
      <c r="GF106" s="45"/>
      <c r="GG106" s="45"/>
      <c r="GH106" s="45"/>
      <c r="GI106" s="45"/>
      <c r="GJ106" s="45">
        <f t="shared" si="15"/>
        <v>76</v>
      </c>
      <c r="GK106" s="45">
        <f t="shared" si="16"/>
        <v>0</v>
      </c>
      <c r="GL106" s="45"/>
      <c r="GM106" s="45"/>
      <c r="GN106" s="45"/>
      <c r="GO106" s="45">
        <v>1</v>
      </c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</row>
    <row r="107" spans="1:212" x14ac:dyDescent="0.25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4"/>
      <c r="CU107" s="114"/>
      <c r="CV107" s="114"/>
      <c r="CW107" s="114"/>
      <c r="CX107" s="114"/>
      <c r="CY107" s="114"/>
      <c r="CZ107" s="114"/>
      <c r="DA107" s="114"/>
      <c r="DB107" s="114"/>
      <c r="DC107" s="114"/>
      <c r="DD107" s="114"/>
      <c r="DE107" s="114"/>
      <c r="DF107" s="114"/>
      <c r="DG107" s="114"/>
      <c r="DH107" s="114"/>
      <c r="DI107" s="114"/>
      <c r="DJ107" s="114"/>
      <c r="DK107" s="114"/>
      <c r="DL107" s="114"/>
      <c r="DM107" s="114"/>
      <c r="DN107" s="114"/>
      <c r="DO107" s="114"/>
      <c r="DP107" s="114"/>
      <c r="DQ107" s="114"/>
      <c r="DR107" s="114"/>
      <c r="DS107" s="114"/>
      <c r="FY107" s="116" t="s">
        <v>380</v>
      </c>
      <c r="FZ107" s="45">
        <f t="shared" si="14"/>
        <v>77</v>
      </c>
      <c r="GA107" s="45"/>
      <c r="GB107" s="45"/>
      <c r="GC107" s="45"/>
      <c r="GD107" s="45"/>
      <c r="GE107" s="45"/>
      <c r="GF107" s="45"/>
      <c r="GG107" s="45"/>
      <c r="GH107" s="45"/>
      <c r="GI107" s="45"/>
      <c r="GJ107" s="45">
        <f t="shared" si="15"/>
        <v>77</v>
      </c>
      <c r="GK107" s="45">
        <f t="shared" si="16"/>
        <v>1</v>
      </c>
      <c r="GL107" s="45"/>
      <c r="GM107" s="45"/>
      <c r="GN107" s="45"/>
      <c r="GO107" s="45"/>
      <c r="GP107" s="45">
        <v>1</v>
      </c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</row>
    <row r="108" spans="1:212" x14ac:dyDescent="0.25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114"/>
      <c r="CN108" s="114"/>
      <c r="CO108" s="114"/>
      <c r="CP108" s="114"/>
      <c r="CQ108" s="114"/>
      <c r="CR108" s="114"/>
      <c r="CS108" s="114"/>
      <c r="CT108" s="114"/>
      <c r="CU108" s="114"/>
      <c r="CV108" s="114"/>
      <c r="CW108" s="114"/>
      <c r="CX108" s="114"/>
      <c r="CY108" s="114"/>
      <c r="CZ108" s="114"/>
      <c r="DA108" s="114"/>
      <c r="DB108" s="114"/>
      <c r="DC108" s="114"/>
      <c r="DD108" s="114"/>
      <c r="DE108" s="114"/>
      <c r="DF108" s="114"/>
      <c r="DG108" s="114"/>
      <c r="DH108" s="114"/>
      <c r="DI108" s="114"/>
      <c r="DJ108" s="114"/>
      <c r="DK108" s="114"/>
      <c r="DL108" s="114"/>
      <c r="DM108" s="114"/>
      <c r="DN108" s="114"/>
      <c r="DO108" s="114"/>
      <c r="DP108" s="114"/>
      <c r="DQ108" s="114"/>
      <c r="DR108" s="114"/>
      <c r="DS108" s="114"/>
      <c r="FY108" s="116" t="s">
        <v>381</v>
      </c>
      <c r="FZ108" s="45">
        <f t="shared" si="14"/>
        <v>78</v>
      </c>
      <c r="GA108" s="45"/>
      <c r="GB108" s="45"/>
      <c r="GC108" s="45"/>
      <c r="GD108" s="45"/>
      <c r="GE108" s="45"/>
      <c r="GF108" s="45"/>
      <c r="GG108" s="45"/>
      <c r="GH108" s="45"/>
      <c r="GI108" s="45"/>
      <c r="GJ108" s="45">
        <f t="shared" si="15"/>
        <v>78</v>
      </c>
      <c r="GK108" s="45">
        <f t="shared" si="16"/>
        <v>0</v>
      </c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</row>
    <row r="109" spans="1:212" x14ac:dyDescent="0.25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  <c r="DD109" s="114"/>
      <c r="DE109" s="114"/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4"/>
      <c r="DR109" s="114"/>
      <c r="DS109" s="114"/>
      <c r="FY109" s="116" t="s">
        <v>382</v>
      </c>
      <c r="FZ109" s="45">
        <f t="shared" si="14"/>
        <v>79</v>
      </c>
      <c r="GA109" s="45"/>
      <c r="GB109" s="45"/>
      <c r="GC109" s="45"/>
      <c r="GD109" s="45"/>
      <c r="GE109" s="45"/>
      <c r="GF109" s="45"/>
      <c r="GG109" s="45"/>
      <c r="GH109" s="45"/>
      <c r="GI109" s="45"/>
      <c r="GJ109" s="45">
        <f t="shared" si="15"/>
        <v>79</v>
      </c>
      <c r="GK109" s="45">
        <f t="shared" si="16"/>
        <v>0</v>
      </c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</row>
    <row r="110" spans="1:212" x14ac:dyDescent="0.25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  <c r="CQ110" s="114"/>
      <c r="CR110" s="114"/>
      <c r="CS110" s="114"/>
      <c r="CT110" s="114"/>
      <c r="CU110" s="114"/>
      <c r="CV110" s="114"/>
      <c r="CW110" s="114"/>
      <c r="CX110" s="114"/>
      <c r="CY110" s="114"/>
      <c r="CZ110" s="114"/>
      <c r="DA110" s="114"/>
      <c r="DB110" s="114"/>
      <c r="DC110" s="114"/>
      <c r="DD110" s="114"/>
      <c r="DE110" s="114"/>
      <c r="DF110" s="114"/>
      <c r="DG110" s="114"/>
      <c r="DH110" s="114"/>
      <c r="DI110" s="114"/>
      <c r="DJ110" s="114"/>
      <c r="DK110" s="114"/>
      <c r="DL110" s="114"/>
      <c r="DM110" s="114"/>
      <c r="DN110" s="114"/>
      <c r="DO110" s="114"/>
      <c r="DP110" s="114"/>
      <c r="DQ110" s="114"/>
      <c r="DR110" s="114"/>
      <c r="DS110" s="114"/>
      <c r="FY110" s="116" t="s">
        <v>383</v>
      </c>
      <c r="FZ110" s="45">
        <f t="shared" si="14"/>
        <v>80</v>
      </c>
      <c r="GA110" s="45"/>
      <c r="GB110" s="45"/>
      <c r="GC110" s="45"/>
      <c r="GD110" s="45"/>
      <c r="GE110" s="45"/>
      <c r="GF110" s="45"/>
      <c r="GG110" s="45"/>
      <c r="GH110" s="45"/>
      <c r="GI110" s="45"/>
      <c r="GJ110" s="45">
        <f t="shared" si="15"/>
        <v>80</v>
      </c>
      <c r="GK110" s="45">
        <f t="shared" si="16"/>
        <v>1</v>
      </c>
      <c r="GL110" s="45"/>
      <c r="GM110" s="45">
        <v>1</v>
      </c>
      <c r="GN110" s="45">
        <v>1</v>
      </c>
      <c r="GO110" s="45">
        <v>1</v>
      </c>
      <c r="GP110" s="45">
        <v>1</v>
      </c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</row>
    <row r="111" spans="1:212" x14ac:dyDescent="0.25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4"/>
      <c r="FY111" s="116" t="s">
        <v>384</v>
      </c>
      <c r="FZ111" s="45">
        <f t="shared" si="14"/>
        <v>81</v>
      </c>
      <c r="GA111" s="45"/>
      <c r="GB111" s="45"/>
      <c r="GC111" s="45"/>
      <c r="GD111" s="45"/>
      <c r="GE111" s="45"/>
      <c r="GF111" s="45"/>
      <c r="GG111" s="45"/>
      <c r="GH111" s="45"/>
      <c r="GI111" s="45"/>
      <c r="GJ111" s="45">
        <f t="shared" si="15"/>
        <v>81</v>
      </c>
      <c r="GK111" s="45">
        <f t="shared" si="16"/>
        <v>0</v>
      </c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</row>
    <row r="112" spans="1:212" x14ac:dyDescent="0.25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114"/>
      <c r="DA112" s="114"/>
      <c r="DB112" s="114"/>
      <c r="DC112" s="114"/>
      <c r="DD112" s="114"/>
      <c r="DE112" s="114"/>
      <c r="DF112" s="114"/>
      <c r="DG112" s="114"/>
      <c r="DH112" s="114"/>
      <c r="DI112" s="114"/>
      <c r="DJ112" s="114"/>
      <c r="DK112" s="114"/>
      <c r="DL112" s="114"/>
      <c r="DM112" s="114"/>
      <c r="DN112" s="114"/>
      <c r="DO112" s="114"/>
      <c r="DP112" s="114"/>
      <c r="DQ112" s="114"/>
      <c r="DR112" s="114"/>
      <c r="DS112" s="114"/>
      <c r="FY112" s="116" t="s">
        <v>385</v>
      </c>
      <c r="FZ112" s="45">
        <f t="shared" si="14"/>
        <v>82</v>
      </c>
      <c r="GA112" s="45"/>
      <c r="GB112" s="45"/>
      <c r="GC112" s="45"/>
      <c r="GD112" s="45"/>
      <c r="GE112" s="45"/>
      <c r="GF112" s="45"/>
      <c r="GG112" s="45"/>
      <c r="GH112" s="45"/>
      <c r="GI112" s="45"/>
      <c r="GJ112" s="45">
        <f t="shared" si="15"/>
        <v>82</v>
      </c>
      <c r="GK112" s="45">
        <f t="shared" si="16"/>
        <v>0</v>
      </c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</row>
    <row r="113" spans="1:212" x14ac:dyDescent="0.2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FY113" s="116" t="s">
        <v>386</v>
      </c>
      <c r="FZ113" s="45">
        <f t="shared" si="14"/>
        <v>83</v>
      </c>
      <c r="GA113" s="45"/>
      <c r="GB113" s="45"/>
      <c r="GC113" s="45"/>
      <c r="GD113" s="45"/>
      <c r="GE113" s="45"/>
      <c r="GF113" s="45"/>
      <c r="GG113" s="45"/>
      <c r="GH113" s="45"/>
      <c r="GI113" s="45"/>
      <c r="GJ113" s="45">
        <f t="shared" si="15"/>
        <v>83</v>
      </c>
      <c r="GK113" s="45">
        <f t="shared" si="16"/>
        <v>1</v>
      </c>
      <c r="GL113" s="45"/>
      <c r="GM113" s="45"/>
      <c r="GN113" s="45"/>
      <c r="GO113" s="45"/>
      <c r="GP113" s="45">
        <v>1</v>
      </c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</row>
    <row r="114" spans="1:212" x14ac:dyDescent="0.25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4"/>
      <c r="CK114" s="114"/>
      <c r="CL114" s="114"/>
      <c r="CM114" s="114"/>
      <c r="CN114" s="114"/>
      <c r="CO114" s="114"/>
      <c r="CP114" s="114"/>
      <c r="CQ114" s="114"/>
      <c r="CR114" s="114"/>
      <c r="CS114" s="114"/>
      <c r="CT114" s="114"/>
      <c r="CU114" s="114"/>
      <c r="CV114" s="114"/>
      <c r="CW114" s="114"/>
      <c r="CX114" s="114"/>
      <c r="CY114" s="114"/>
      <c r="CZ114" s="114"/>
      <c r="DA114" s="114"/>
      <c r="DB114" s="114"/>
      <c r="DC114" s="114"/>
      <c r="DD114" s="114"/>
      <c r="DE114" s="114"/>
      <c r="DF114" s="114"/>
      <c r="DG114" s="114"/>
      <c r="DH114" s="114"/>
      <c r="DI114" s="114"/>
      <c r="DJ114" s="114"/>
      <c r="DK114" s="114"/>
      <c r="DL114" s="114"/>
      <c r="DM114" s="114"/>
      <c r="DN114" s="114"/>
      <c r="DO114" s="114"/>
      <c r="DP114" s="114"/>
      <c r="DQ114" s="114"/>
      <c r="DR114" s="114"/>
      <c r="DS114" s="114"/>
      <c r="FY114" s="116" t="s">
        <v>387</v>
      </c>
      <c r="FZ114" s="45">
        <f t="shared" si="14"/>
        <v>84</v>
      </c>
      <c r="GA114" s="45"/>
      <c r="GB114" s="45"/>
      <c r="GC114" s="45"/>
      <c r="GD114" s="45"/>
      <c r="GE114" s="45"/>
      <c r="GF114" s="45"/>
      <c r="GG114" s="45"/>
      <c r="GH114" s="45"/>
      <c r="GI114" s="45"/>
      <c r="GJ114" s="45">
        <f t="shared" si="15"/>
        <v>84</v>
      </c>
      <c r="GK114" s="45">
        <f t="shared" si="16"/>
        <v>0</v>
      </c>
      <c r="GL114" s="45"/>
      <c r="GM114" s="45"/>
      <c r="GN114" s="45"/>
      <c r="GO114" s="45">
        <v>1</v>
      </c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</row>
    <row r="115" spans="1:212" x14ac:dyDescent="0.2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  <c r="CQ115" s="114"/>
      <c r="CR115" s="114"/>
      <c r="CS115" s="114"/>
      <c r="CT115" s="114"/>
      <c r="CU115" s="114"/>
      <c r="CV115" s="114"/>
      <c r="CW115" s="114"/>
      <c r="CX115" s="114"/>
      <c r="CY115" s="114"/>
      <c r="CZ115" s="114"/>
      <c r="DA115" s="114"/>
      <c r="DB115" s="114"/>
      <c r="DC115" s="114"/>
      <c r="DD115" s="114"/>
      <c r="DE115" s="114"/>
      <c r="DF115" s="114"/>
      <c r="DG115" s="114"/>
      <c r="DH115" s="114"/>
      <c r="DI115" s="114"/>
      <c r="DJ115" s="114"/>
      <c r="DK115" s="114"/>
      <c r="DL115" s="114"/>
      <c r="DM115" s="114"/>
      <c r="DN115" s="114"/>
      <c r="DO115" s="114"/>
      <c r="DP115" s="114"/>
      <c r="DQ115" s="114"/>
      <c r="DR115" s="114"/>
      <c r="DS115" s="114"/>
      <c r="FY115" s="116" t="s">
        <v>388</v>
      </c>
      <c r="FZ115" s="45">
        <f t="shared" si="14"/>
        <v>85</v>
      </c>
      <c r="GA115" s="45"/>
      <c r="GB115" s="45"/>
      <c r="GC115" s="45"/>
      <c r="GD115" s="45"/>
      <c r="GE115" s="45"/>
      <c r="GF115" s="45"/>
      <c r="GG115" s="45"/>
      <c r="GH115" s="45"/>
      <c r="GI115" s="45"/>
      <c r="GJ115" s="45">
        <f t="shared" si="15"/>
        <v>85</v>
      </c>
      <c r="GK115" s="45">
        <f t="shared" si="16"/>
        <v>0</v>
      </c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</row>
    <row r="116" spans="1:212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  <c r="CQ116" s="114"/>
      <c r="CR116" s="114"/>
      <c r="CS116" s="114"/>
      <c r="CT116" s="114"/>
      <c r="CU116" s="114"/>
      <c r="CV116" s="114"/>
      <c r="CW116" s="114"/>
      <c r="CX116" s="114"/>
      <c r="CY116" s="114"/>
      <c r="CZ116" s="114"/>
      <c r="DA116" s="114"/>
      <c r="DB116" s="114"/>
      <c r="DC116" s="114"/>
      <c r="DD116" s="114"/>
      <c r="DE116" s="114"/>
      <c r="DF116" s="114"/>
      <c r="DG116" s="114"/>
      <c r="DH116" s="114"/>
      <c r="DI116" s="114"/>
      <c r="DJ116" s="114"/>
      <c r="DK116" s="114"/>
      <c r="DL116" s="114"/>
      <c r="DM116" s="114"/>
      <c r="DN116" s="114"/>
      <c r="DO116" s="114"/>
      <c r="DP116" s="114"/>
      <c r="DQ116" s="114"/>
      <c r="DR116" s="114"/>
      <c r="DS116" s="114"/>
      <c r="FY116" s="116" t="s">
        <v>389</v>
      </c>
      <c r="FZ116" s="45">
        <f t="shared" si="14"/>
        <v>86</v>
      </c>
      <c r="GA116" s="45"/>
      <c r="GB116" s="45"/>
      <c r="GC116" s="45"/>
      <c r="GD116" s="45"/>
      <c r="GE116" s="45"/>
      <c r="GF116" s="45"/>
      <c r="GG116" s="45"/>
      <c r="GH116" s="45"/>
      <c r="GI116" s="45"/>
      <c r="GJ116" s="45">
        <f t="shared" si="15"/>
        <v>86</v>
      </c>
      <c r="GK116" s="45">
        <f t="shared" si="16"/>
        <v>1</v>
      </c>
      <c r="GL116" s="45"/>
      <c r="GM116" s="45"/>
      <c r="GN116" s="45">
        <v>1</v>
      </c>
      <c r="GO116" s="45"/>
      <c r="GP116" s="45">
        <v>1</v>
      </c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</row>
    <row r="117" spans="1:212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4"/>
      <c r="CK117" s="114"/>
      <c r="CL117" s="114"/>
      <c r="CM117" s="114"/>
      <c r="CN117" s="114"/>
      <c r="CO117" s="114"/>
      <c r="CP117" s="114"/>
      <c r="CQ117" s="114"/>
      <c r="CR117" s="114"/>
      <c r="CS117" s="114"/>
      <c r="CT117" s="114"/>
      <c r="CU117" s="114"/>
      <c r="CV117" s="114"/>
      <c r="CW117" s="114"/>
      <c r="CX117" s="114"/>
      <c r="CY117" s="114"/>
      <c r="CZ117" s="114"/>
      <c r="DA117" s="114"/>
      <c r="DB117" s="114"/>
      <c r="DC117" s="114"/>
      <c r="DD117" s="114"/>
      <c r="DE117" s="114"/>
      <c r="DF117" s="114"/>
      <c r="DG117" s="114"/>
      <c r="DH117" s="114"/>
      <c r="DI117" s="114"/>
      <c r="DJ117" s="114"/>
      <c r="DK117" s="114"/>
      <c r="DL117" s="114"/>
      <c r="DM117" s="114"/>
      <c r="DN117" s="114"/>
      <c r="DO117" s="114"/>
      <c r="DP117" s="114"/>
      <c r="DQ117" s="114"/>
      <c r="DR117" s="114"/>
      <c r="DS117" s="114"/>
      <c r="FY117" s="116" t="s">
        <v>390</v>
      </c>
      <c r="FZ117" s="45">
        <f t="shared" si="14"/>
        <v>87</v>
      </c>
      <c r="GA117" s="45"/>
      <c r="GB117" s="45"/>
      <c r="GC117" s="45"/>
      <c r="GD117" s="45"/>
      <c r="GE117" s="45"/>
      <c r="GF117" s="45"/>
      <c r="GG117" s="45"/>
      <c r="GH117" s="45"/>
      <c r="GI117" s="45"/>
      <c r="GJ117" s="45">
        <f t="shared" si="15"/>
        <v>87</v>
      </c>
      <c r="GK117" s="45">
        <f t="shared" si="16"/>
        <v>0</v>
      </c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</row>
    <row r="118" spans="1:212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4"/>
      <c r="CB118" s="114"/>
      <c r="CC118" s="114"/>
      <c r="CD118" s="114"/>
      <c r="CE118" s="114"/>
      <c r="CF118" s="114"/>
      <c r="CG118" s="114"/>
      <c r="CH118" s="114"/>
      <c r="CI118" s="114"/>
      <c r="CJ118" s="114"/>
      <c r="CK118" s="114"/>
      <c r="CL118" s="114"/>
      <c r="CM118" s="114"/>
      <c r="CN118" s="114"/>
      <c r="CO118" s="114"/>
      <c r="CP118" s="114"/>
      <c r="CQ118" s="114"/>
      <c r="CR118" s="114"/>
      <c r="CS118" s="114"/>
      <c r="CT118" s="114"/>
      <c r="CU118" s="114"/>
      <c r="CV118" s="114"/>
      <c r="CW118" s="114"/>
      <c r="CX118" s="114"/>
      <c r="CY118" s="114"/>
      <c r="CZ118" s="114"/>
      <c r="DA118" s="114"/>
      <c r="DB118" s="114"/>
      <c r="DC118" s="114"/>
      <c r="DD118" s="114"/>
      <c r="DE118" s="114"/>
      <c r="DF118" s="114"/>
      <c r="DG118" s="114"/>
      <c r="DH118" s="114"/>
      <c r="DI118" s="114"/>
      <c r="DJ118" s="114"/>
      <c r="DK118" s="114"/>
      <c r="DL118" s="114"/>
      <c r="DM118" s="114"/>
      <c r="DN118" s="114"/>
      <c r="DO118" s="114"/>
      <c r="DP118" s="114"/>
      <c r="DQ118" s="114"/>
      <c r="DR118" s="114"/>
      <c r="DS118" s="114"/>
      <c r="FY118" s="116" t="s">
        <v>391</v>
      </c>
      <c r="FZ118" s="45">
        <f t="shared" si="14"/>
        <v>88</v>
      </c>
      <c r="GA118" s="45"/>
      <c r="GB118" s="45"/>
      <c r="GC118" s="45"/>
      <c r="GD118" s="45"/>
      <c r="GE118" s="45"/>
      <c r="GF118" s="45"/>
      <c r="GG118" s="45"/>
      <c r="GH118" s="45"/>
      <c r="GI118" s="45"/>
      <c r="GJ118" s="45">
        <f t="shared" si="15"/>
        <v>88</v>
      </c>
      <c r="GK118" s="45">
        <f t="shared" si="16"/>
        <v>0</v>
      </c>
      <c r="GL118" s="45"/>
      <c r="GM118" s="45"/>
      <c r="GN118" s="45"/>
      <c r="GO118" s="45">
        <v>1</v>
      </c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</row>
    <row r="119" spans="1:212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  <c r="CS119" s="114"/>
      <c r="CT119" s="114"/>
      <c r="CU119" s="114"/>
      <c r="CV119" s="114"/>
      <c r="CW119" s="114"/>
      <c r="CX119" s="114"/>
      <c r="CY119" s="114"/>
      <c r="CZ119" s="114"/>
      <c r="DA119" s="114"/>
      <c r="DB119" s="114"/>
      <c r="DC119" s="114"/>
      <c r="DD119" s="114"/>
      <c r="DE119" s="114"/>
      <c r="DF119" s="114"/>
      <c r="DG119" s="114"/>
      <c r="DH119" s="114"/>
      <c r="DI119" s="114"/>
      <c r="DJ119" s="114"/>
      <c r="DK119" s="114"/>
      <c r="DL119" s="114"/>
      <c r="DM119" s="114"/>
      <c r="DN119" s="114"/>
      <c r="DO119" s="114"/>
      <c r="DP119" s="114"/>
      <c r="DQ119" s="114"/>
      <c r="DR119" s="114"/>
      <c r="DS119" s="114"/>
      <c r="FY119" s="116" t="s">
        <v>392</v>
      </c>
      <c r="FZ119" s="45">
        <f t="shared" si="14"/>
        <v>89</v>
      </c>
      <c r="GA119" s="45"/>
      <c r="GB119" s="45"/>
      <c r="GC119" s="45"/>
      <c r="GD119" s="45"/>
      <c r="GE119" s="45"/>
      <c r="GF119" s="45"/>
      <c r="GG119" s="45"/>
      <c r="GH119" s="45"/>
      <c r="GI119" s="45"/>
      <c r="GJ119" s="45">
        <f t="shared" si="15"/>
        <v>89</v>
      </c>
      <c r="GK119" s="45">
        <f t="shared" si="16"/>
        <v>1</v>
      </c>
      <c r="GL119" s="45"/>
      <c r="GM119" s="45"/>
      <c r="GN119" s="45"/>
      <c r="GO119" s="45"/>
      <c r="GP119" s="45">
        <v>1</v>
      </c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</row>
    <row r="120" spans="1:212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4"/>
      <c r="CB120" s="114"/>
      <c r="CC120" s="114"/>
      <c r="CD120" s="114"/>
      <c r="CE120" s="114"/>
      <c r="CF120" s="114"/>
      <c r="CG120" s="114"/>
      <c r="CH120" s="114"/>
      <c r="CI120" s="114"/>
      <c r="CJ120" s="114"/>
      <c r="CK120" s="114"/>
      <c r="CL120" s="114"/>
      <c r="CM120" s="114"/>
      <c r="CN120" s="114"/>
      <c r="CO120" s="114"/>
      <c r="CP120" s="114"/>
      <c r="CQ120" s="114"/>
      <c r="CR120" s="114"/>
      <c r="CS120" s="114"/>
      <c r="CT120" s="114"/>
      <c r="CU120" s="114"/>
      <c r="CV120" s="114"/>
      <c r="CW120" s="114"/>
      <c r="CX120" s="114"/>
      <c r="CY120" s="114"/>
      <c r="CZ120" s="114"/>
      <c r="DA120" s="114"/>
      <c r="DB120" s="114"/>
      <c r="DC120" s="114"/>
      <c r="DD120" s="114"/>
      <c r="DE120" s="114"/>
      <c r="DF120" s="114"/>
      <c r="DG120" s="114"/>
      <c r="DH120" s="114"/>
      <c r="DI120" s="114"/>
      <c r="DJ120" s="114"/>
      <c r="DK120" s="114"/>
      <c r="DL120" s="114"/>
      <c r="DM120" s="114"/>
      <c r="DN120" s="114"/>
      <c r="DO120" s="114"/>
      <c r="DP120" s="114"/>
      <c r="DQ120" s="114"/>
      <c r="DR120" s="114"/>
      <c r="DS120" s="114"/>
      <c r="FY120" s="116" t="s">
        <v>393</v>
      </c>
      <c r="FZ120" s="45">
        <f t="shared" si="14"/>
        <v>90</v>
      </c>
      <c r="GA120" s="45"/>
      <c r="GB120" s="45"/>
      <c r="GC120" s="45"/>
      <c r="GD120" s="45"/>
      <c r="GE120" s="45"/>
      <c r="GF120" s="45"/>
      <c r="GG120" s="45"/>
      <c r="GH120" s="45"/>
      <c r="GI120" s="45"/>
      <c r="GJ120" s="45">
        <f t="shared" si="15"/>
        <v>90</v>
      </c>
      <c r="GK120" s="45">
        <f t="shared" si="16"/>
        <v>0</v>
      </c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</row>
    <row r="121" spans="1:212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4"/>
      <c r="CB121" s="114"/>
      <c r="CC121" s="114"/>
      <c r="CD121" s="114"/>
      <c r="CE121" s="114"/>
      <c r="CF121" s="114"/>
      <c r="CG121" s="114"/>
      <c r="CH121" s="114"/>
      <c r="CI121" s="114"/>
      <c r="CJ121" s="114"/>
      <c r="CK121" s="114"/>
      <c r="CL121" s="114"/>
      <c r="CM121" s="114"/>
      <c r="CN121" s="114"/>
      <c r="CO121" s="114"/>
      <c r="CP121" s="114"/>
      <c r="CQ121" s="114"/>
      <c r="CR121" s="114"/>
      <c r="CS121" s="114"/>
      <c r="CT121" s="114"/>
      <c r="CU121" s="114"/>
      <c r="CV121" s="114"/>
      <c r="CW121" s="114"/>
      <c r="CX121" s="114"/>
      <c r="CY121" s="114"/>
      <c r="CZ121" s="114"/>
      <c r="DA121" s="114"/>
      <c r="DB121" s="114"/>
      <c r="DC121" s="114"/>
      <c r="DD121" s="114"/>
      <c r="DE121" s="114"/>
      <c r="DF121" s="114"/>
      <c r="DG121" s="114"/>
      <c r="DH121" s="114"/>
      <c r="DI121" s="114"/>
      <c r="DJ121" s="114"/>
      <c r="DK121" s="114"/>
      <c r="DL121" s="114"/>
      <c r="DM121" s="114"/>
      <c r="DN121" s="114"/>
      <c r="DO121" s="114"/>
      <c r="DP121" s="114"/>
      <c r="DQ121" s="114"/>
      <c r="DR121" s="114"/>
      <c r="DS121" s="114"/>
      <c r="FY121" s="116" t="s">
        <v>394</v>
      </c>
      <c r="FZ121" s="45">
        <f t="shared" si="14"/>
        <v>91</v>
      </c>
      <c r="GA121" s="45"/>
      <c r="GB121" s="45"/>
      <c r="GC121" s="45"/>
      <c r="GD121" s="45"/>
      <c r="GE121" s="45"/>
      <c r="GF121" s="45"/>
      <c r="GG121" s="45"/>
      <c r="GH121" s="45"/>
      <c r="GI121" s="45"/>
      <c r="GJ121" s="45">
        <f t="shared" si="15"/>
        <v>91</v>
      </c>
      <c r="GK121" s="45">
        <f t="shared" si="16"/>
        <v>0</v>
      </c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</row>
    <row r="122" spans="1:212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4"/>
      <c r="CB122" s="114"/>
      <c r="CC122" s="114"/>
      <c r="CD122" s="114"/>
      <c r="CE122" s="114"/>
      <c r="CF122" s="114"/>
      <c r="CG122" s="114"/>
      <c r="CH122" s="114"/>
      <c r="CI122" s="114"/>
      <c r="CJ122" s="114"/>
      <c r="CK122" s="114"/>
      <c r="CL122" s="114"/>
      <c r="CM122" s="114"/>
      <c r="CN122" s="114"/>
      <c r="CO122" s="114"/>
      <c r="CP122" s="114"/>
      <c r="CQ122" s="114"/>
      <c r="CR122" s="114"/>
      <c r="CS122" s="114"/>
      <c r="CT122" s="114"/>
      <c r="CU122" s="114"/>
      <c r="CV122" s="114"/>
      <c r="CW122" s="114"/>
      <c r="CX122" s="114"/>
      <c r="CY122" s="114"/>
      <c r="CZ122" s="114"/>
      <c r="DA122" s="114"/>
      <c r="DB122" s="114"/>
      <c r="DC122" s="114"/>
      <c r="DD122" s="114"/>
      <c r="DE122" s="114"/>
      <c r="DF122" s="114"/>
      <c r="DG122" s="114"/>
      <c r="DH122" s="114"/>
      <c r="DI122" s="114"/>
      <c r="DJ122" s="114"/>
      <c r="DK122" s="114"/>
      <c r="DL122" s="114"/>
      <c r="DM122" s="114"/>
      <c r="DN122" s="114"/>
      <c r="DO122" s="114"/>
      <c r="DP122" s="114"/>
      <c r="DQ122" s="114"/>
      <c r="DR122" s="114"/>
      <c r="DS122" s="114"/>
      <c r="FY122" s="116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>
        <f t="shared" si="15"/>
        <v>92</v>
      </c>
      <c r="GK122" s="45">
        <f t="shared" si="16"/>
        <v>1</v>
      </c>
      <c r="GL122" s="45"/>
      <c r="GM122" s="45">
        <v>1</v>
      </c>
      <c r="GN122" s="45">
        <v>1</v>
      </c>
      <c r="GO122" s="45">
        <v>1</v>
      </c>
      <c r="GP122" s="45">
        <v>1</v>
      </c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</row>
    <row r="123" spans="1:212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4"/>
      <c r="CK123" s="114"/>
      <c r="CL123" s="114"/>
      <c r="CM123" s="114"/>
      <c r="CN123" s="114"/>
      <c r="CO123" s="114"/>
      <c r="CP123" s="114"/>
      <c r="CQ123" s="114"/>
      <c r="CR123" s="114"/>
      <c r="CS123" s="114"/>
      <c r="CT123" s="114"/>
      <c r="CU123" s="114"/>
      <c r="CV123" s="114"/>
      <c r="CW123" s="114"/>
      <c r="CX123" s="114"/>
      <c r="CY123" s="114"/>
      <c r="CZ123" s="114"/>
      <c r="DA123" s="114"/>
      <c r="DB123" s="114"/>
      <c r="DC123" s="114"/>
      <c r="DD123" s="114"/>
      <c r="DE123" s="114"/>
      <c r="DF123" s="114"/>
      <c r="DG123" s="114"/>
      <c r="DH123" s="114"/>
      <c r="DI123" s="114"/>
      <c r="DJ123" s="114"/>
      <c r="DK123" s="114"/>
      <c r="DL123" s="114"/>
      <c r="DM123" s="114"/>
      <c r="DN123" s="114"/>
      <c r="DO123" s="114"/>
      <c r="DP123" s="114"/>
      <c r="DQ123" s="114"/>
      <c r="DR123" s="114"/>
      <c r="DS123" s="114"/>
      <c r="FY123" s="116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>
        <f t="shared" si="15"/>
        <v>93</v>
      </c>
      <c r="GK123" s="45">
        <f t="shared" si="16"/>
        <v>0</v>
      </c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</row>
    <row r="124" spans="1:212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  <c r="CH124" s="114"/>
      <c r="CI124" s="114"/>
      <c r="CJ124" s="114"/>
      <c r="CK124" s="114"/>
      <c r="CL124" s="114"/>
      <c r="CM124" s="114"/>
      <c r="CN124" s="114"/>
      <c r="CO124" s="114"/>
      <c r="CP124" s="114"/>
      <c r="CQ124" s="114"/>
      <c r="CR124" s="114"/>
      <c r="CS124" s="114"/>
      <c r="CT124" s="114"/>
      <c r="CU124" s="114"/>
      <c r="CV124" s="114"/>
      <c r="CW124" s="114"/>
      <c r="CX124" s="114"/>
      <c r="CY124" s="114"/>
      <c r="CZ124" s="114"/>
      <c r="DA124" s="114"/>
      <c r="DB124" s="114"/>
      <c r="DC124" s="114"/>
      <c r="DD124" s="114"/>
      <c r="DE124" s="114"/>
      <c r="DF124" s="114"/>
      <c r="DG124" s="114"/>
      <c r="DH124" s="114"/>
      <c r="DI124" s="114"/>
      <c r="DJ124" s="114"/>
      <c r="DK124" s="114"/>
      <c r="DL124" s="114"/>
      <c r="DM124" s="114"/>
      <c r="DN124" s="114"/>
      <c r="DO124" s="114"/>
      <c r="DP124" s="114"/>
      <c r="DQ124" s="114"/>
      <c r="DR124" s="114"/>
      <c r="DS124" s="114"/>
      <c r="FY124" s="116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>
        <f t="shared" si="15"/>
        <v>94</v>
      </c>
      <c r="GK124" s="45">
        <f t="shared" si="16"/>
        <v>0</v>
      </c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</row>
    <row r="125" spans="1:212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4"/>
      <c r="CK125" s="114"/>
      <c r="CL125" s="114"/>
      <c r="CM125" s="114"/>
      <c r="CN125" s="114"/>
      <c r="CO125" s="114"/>
      <c r="CP125" s="114"/>
      <c r="CQ125" s="114"/>
      <c r="CR125" s="114"/>
      <c r="CS125" s="114"/>
      <c r="CT125" s="114"/>
      <c r="CU125" s="114"/>
      <c r="CV125" s="114"/>
      <c r="CW125" s="114"/>
      <c r="CX125" s="114"/>
      <c r="CY125" s="114"/>
      <c r="CZ125" s="114"/>
      <c r="DA125" s="114"/>
      <c r="DB125" s="114"/>
      <c r="DC125" s="114"/>
      <c r="DD125" s="114"/>
      <c r="DE125" s="114"/>
      <c r="DF125" s="114"/>
      <c r="DG125" s="114"/>
      <c r="DH125" s="114"/>
      <c r="DI125" s="114"/>
      <c r="DJ125" s="114"/>
      <c r="DK125" s="114"/>
      <c r="DL125" s="114"/>
      <c r="DM125" s="114"/>
      <c r="DN125" s="114"/>
      <c r="DO125" s="114"/>
      <c r="DP125" s="114"/>
      <c r="DQ125" s="114"/>
      <c r="DR125" s="114"/>
      <c r="DS125" s="114"/>
      <c r="FY125" s="116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>
        <f t="shared" si="15"/>
        <v>95</v>
      </c>
      <c r="GK125" s="45">
        <f t="shared" si="16"/>
        <v>1</v>
      </c>
      <c r="GL125" s="45"/>
      <c r="GM125" s="45"/>
      <c r="GN125" s="45"/>
      <c r="GO125" s="45"/>
      <c r="GP125" s="45">
        <v>1</v>
      </c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</row>
    <row r="126" spans="1:212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  <c r="CA126" s="114"/>
      <c r="CB126" s="114"/>
      <c r="CC126" s="114"/>
      <c r="CD126" s="114"/>
      <c r="CE126" s="114"/>
      <c r="CF126" s="114"/>
      <c r="CG126" s="114"/>
      <c r="CH126" s="114"/>
      <c r="CI126" s="114"/>
      <c r="CJ126" s="114"/>
      <c r="CK126" s="114"/>
      <c r="CL126" s="114"/>
      <c r="CM126" s="114"/>
      <c r="CN126" s="114"/>
      <c r="CO126" s="114"/>
      <c r="CP126" s="114"/>
      <c r="CQ126" s="114"/>
      <c r="CR126" s="114"/>
      <c r="CS126" s="114"/>
      <c r="CT126" s="114"/>
      <c r="CU126" s="114"/>
      <c r="CV126" s="114"/>
      <c r="CW126" s="114"/>
      <c r="CX126" s="114"/>
      <c r="CY126" s="114"/>
      <c r="CZ126" s="114"/>
      <c r="DA126" s="114"/>
      <c r="DB126" s="114"/>
      <c r="DC126" s="114"/>
      <c r="DD126" s="114"/>
      <c r="DE126" s="114"/>
      <c r="DF126" s="114"/>
      <c r="DG126" s="114"/>
      <c r="DH126" s="114"/>
      <c r="DI126" s="114"/>
      <c r="DJ126" s="114"/>
      <c r="DK126" s="114"/>
      <c r="DL126" s="114"/>
      <c r="DM126" s="114"/>
      <c r="DN126" s="114"/>
      <c r="DO126" s="114"/>
      <c r="DP126" s="114"/>
      <c r="DQ126" s="114"/>
      <c r="DR126" s="114"/>
      <c r="DS126" s="114"/>
      <c r="FY126" s="116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>
        <f t="shared" si="15"/>
        <v>96</v>
      </c>
      <c r="GK126" s="45">
        <f t="shared" si="16"/>
        <v>0</v>
      </c>
      <c r="GL126" s="45"/>
      <c r="GM126" s="45"/>
      <c r="GN126" s="45"/>
      <c r="GO126" s="45">
        <v>1</v>
      </c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</row>
    <row r="127" spans="1:212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  <c r="CA127" s="114"/>
      <c r="CB127" s="114"/>
      <c r="CC127" s="114"/>
      <c r="CD127" s="114"/>
      <c r="CE127" s="114"/>
      <c r="CF127" s="114"/>
      <c r="CG127" s="114"/>
      <c r="CH127" s="114"/>
      <c r="CI127" s="114"/>
      <c r="CJ127" s="114"/>
      <c r="CK127" s="114"/>
      <c r="CL127" s="114"/>
      <c r="CM127" s="114"/>
      <c r="CN127" s="114"/>
      <c r="CO127" s="114"/>
      <c r="CP127" s="114"/>
      <c r="CQ127" s="114"/>
      <c r="CR127" s="114"/>
      <c r="CS127" s="114"/>
      <c r="CT127" s="114"/>
      <c r="CU127" s="114"/>
      <c r="CV127" s="114"/>
      <c r="CW127" s="114"/>
      <c r="CX127" s="114"/>
      <c r="CY127" s="114"/>
      <c r="CZ127" s="114"/>
      <c r="DA127" s="114"/>
      <c r="DB127" s="114"/>
      <c r="DC127" s="114"/>
      <c r="DD127" s="114"/>
      <c r="DE127" s="114"/>
      <c r="DF127" s="114"/>
      <c r="DG127" s="114"/>
      <c r="DH127" s="114"/>
      <c r="DI127" s="114"/>
      <c r="DJ127" s="114"/>
      <c r="DK127" s="114"/>
      <c r="DL127" s="114"/>
      <c r="DM127" s="114"/>
      <c r="DN127" s="114"/>
      <c r="DO127" s="114"/>
      <c r="DP127" s="114"/>
      <c r="DQ127" s="114"/>
      <c r="DR127" s="114"/>
      <c r="DS127" s="114"/>
      <c r="FY127" s="116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>
        <f t="shared" si="15"/>
        <v>97</v>
      </c>
      <c r="GK127" s="45">
        <f t="shared" si="16"/>
        <v>0</v>
      </c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</row>
    <row r="128" spans="1:212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114"/>
      <c r="CL128" s="114"/>
      <c r="CM128" s="114"/>
      <c r="CN128" s="114"/>
      <c r="CO128" s="114"/>
      <c r="CP128" s="114"/>
      <c r="CQ128" s="114"/>
      <c r="CR128" s="114"/>
      <c r="CS128" s="114"/>
      <c r="CT128" s="114"/>
      <c r="CU128" s="114"/>
      <c r="CV128" s="114"/>
      <c r="CW128" s="114"/>
      <c r="CX128" s="114"/>
      <c r="CY128" s="114"/>
      <c r="CZ128" s="114"/>
      <c r="DA128" s="114"/>
      <c r="DB128" s="114"/>
      <c r="DC128" s="114"/>
      <c r="DD128" s="114"/>
      <c r="DE128" s="114"/>
      <c r="DF128" s="114"/>
      <c r="DG128" s="114"/>
      <c r="DH128" s="114"/>
      <c r="DI128" s="114"/>
      <c r="DJ128" s="114"/>
      <c r="DK128" s="114"/>
      <c r="DL128" s="114"/>
      <c r="DM128" s="114"/>
      <c r="DN128" s="114"/>
      <c r="DO128" s="114"/>
      <c r="DP128" s="114"/>
      <c r="DQ128" s="114"/>
      <c r="DR128" s="114"/>
      <c r="DS128" s="114"/>
      <c r="FY128" s="116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>
        <f t="shared" si="15"/>
        <v>98</v>
      </c>
      <c r="GK128" s="45">
        <f t="shared" si="16"/>
        <v>1</v>
      </c>
      <c r="GL128" s="45"/>
      <c r="GM128" s="45"/>
      <c r="GN128" s="45">
        <v>1</v>
      </c>
      <c r="GO128" s="45"/>
      <c r="GP128" s="45">
        <v>1</v>
      </c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</row>
    <row r="129" spans="1:212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  <c r="CA129" s="114"/>
      <c r="CB129" s="114"/>
      <c r="CC129" s="114"/>
      <c r="CD129" s="114"/>
      <c r="CE129" s="114"/>
      <c r="CF129" s="114"/>
      <c r="CG129" s="114"/>
      <c r="CH129" s="114"/>
      <c r="CI129" s="114"/>
      <c r="CJ129" s="114"/>
      <c r="CK129" s="114"/>
      <c r="CL129" s="114"/>
      <c r="CM129" s="114"/>
      <c r="CN129" s="114"/>
      <c r="CO129" s="114"/>
      <c r="CP129" s="114"/>
      <c r="CQ129" s="114"/>
      <c r="CR129" s="114"/>
      <c r="CS129" s="114"/>
      <c r="CT129" s="114"/>
      <c r="CU129" s="114"/>
      <c r="CV129" s="114"/>
      <c r="CW129" s="114"/>
      <c r="CX129" s="114"/>
      <c r="CY129" s="114"/>
      <c r="CZ129" s="114"/>
      <c r="DA129" s="114"/>
      <c r="DB129" s="114"/>
      <c r="DC129" s="114"/>
      <c r="DD129" s="114"/>
      <c r="DE129" s="114"/>
      <c r="DF129" s="114"/>
      <c r="DG129" s="114"/>
      <c r="DH129" s="114"/>
      <c r="DI129" s="114"/>
      <c r="DJ129" s="114"/>
      <c r="DK129" s="114"/>
      <c r="DL129" s="114"/>
      <c r="DM129" s="114"/>
      <c r="DN129" s="114"/>
      <c r="DO129" s="114"/>
      <c r="DP129" s="114"/>
      <c r="DQ129" s="114"/>
      <c r="DR129" s="114"/>
      <c r="DS129" s="114"/>
      <c r="FY129" s="116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>
        <f t="shared" si="15"/>
        <v>99</v>
      </c>
      <c r="GK129" s="45">
        <f t="shared" si="16"/>
        <v>0</v>
      </c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</row>
    <row r="130" spans="1:212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  <c r="CA130" s="114"/>
      <c r="CB130" s="114"/>
      <c r="CC130" s="114"/>
      <c r="CD130" s="114"/>
      <c r="CE130" s="114"/>
      <c r="CF130" s="114"/>
      <c r="CG130" s="114"/>
      <c r="CH130" s="114"/>
      <c r="CI130" s="114"/>
      <c r="CJ130" s="114"/>
      <c r="CK130" s="114"/>
      <c r="CL130" s="114"/>
      <c r="CM130" s="114"/>
      <c r="CN130" s="114"/>
      <c r="CO130" s="114"/>
      <c r="CP130" s="114"/>
      <c r="CQ130" s="114"/>
      <c r="CR130" s="114"/>
      <c r="CS130" s="114"/>
      <c r="CT130" s="114"/>
      <c r="CU130" s="114"/>
      <c r="CV130" s="114"/>
      <c r="CW130" s="114"/>
      <c r="CX130" s="114"/>
      <c r="CY130" s="114"/>
      <c r="CZ130" s="114"/>
      <c r="DA130" s="114"/>
      <c r="DB130" s="114"/>
      <c r="DC130" s="114"/>
      <c r="DD130" s="114"/>
      <c r="DE130" s="114"/>
      <c r="DF130" s="114"/>
      <c r="DG130" s="114"/>
      <c r="DH130" s="114"/>
      <c r="DI130" s="114"/>
      <c r="DJ130" s="114"/>
      <c r="DK130" s="114"/>
      <c r="DL130" s="114"/>
      <c r="DM130" s="114"/>
      <c r="DN130" s="114"/>
      <c r="DO130" s="114"/>
      <c r="DP130" s="114"/>
      <c r="DQ130" s="114"/>
      <c r="DR130" s="114"/>
      <c r="DS130" s="114"/>
      <c r="FY130" s="116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>
        <f t="shared" si="15"/>
        <v>100</v>
      </c>
      <c r="GK130" s="45">
        <f t="shared" si="16"/>
        <v>0</v>
      </c>
      <c r="GL130" s="45"/>
      <c r="GM130" s="45"/>
      <c r="GN130" s="45"/>
      <c r="GO130" s="45">
        <v>1</v>
      </c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</row>
    <row r="131" spans="1:212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  <c r="CA131" s="114"/>
      <c r="CB131" s="114"/>
      <c r="CC131" s="114"/>
      <c r="CD131" s="114"/>
      <c r="CE131" s="114"/>
      <c r="CF131" s="114"/>
      <c r="CG131" s="114"/>
      <c r="CH131" s="114"/>
      <c r="CI131" s="114"/>
      <c r="CJ131" s="114"/>
      <c r="CK131" s="114"/>
      <c r="CL131" s="114"/>
      <c r="CM131" s="114"/>
      <c r="CN131" s="114"/>
      <c r="CO131" s="114"/>
      <c r="CP131" s="114"/>
      <c r="CQ131" s="114"/>
      <c r="CR131" s="114"/>
      <c r="CS131" s="114"/>
      <c r="CT131" s="114"/>
      <c r="CU131" s="114"/>
      <c r="CV131" s="114"/>
      <c r="CW131" s="114"/>
      <c r="CX131" s="114"/>
      <c r="CY131" s="114"/>
      <c r="CZ131" s="114"/>
      <c r="DA131" s="114"/>
      <c r="DB131" s="114"/>
      <c r="DC131" s="114"/>
      <c r="DD131" s="114"/>
      <c r="DE131" s="114"/>
      <c r="DF131" s="114"/>
      <c r="DG131" s="114"/>
      <c r="DH131" s="114"/>
      <c r="DI131" s="114"/>
      <c r="DJ131" s="114"/>
      <c r="DK131" s="114"/>
      <c r="DL131" s="114"/>
      <c r="DM131" s="114"/>
      <c r="DN131" s="114"/>
      <c r="DO131" s="114"/>
      <c r="DP131" s="114"/>
      <c r="DQ131" s="114"/>
      <c r="DR131" s="114"/>
      <c r="DS131" s="114"/>
      <c r="FY131" s="116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>
        <f t="shared" si="15"/>
        <v>101</v>
      </c>
      <c r="GK131" s="45">
        <f t="shared" si="16"/>
        <v>1</v>
      </c>
      <c r="GL131" s="45"/>
      <c r="GM131" s="45"/>
      <c r="GN131" s="45"/>
      <c r="GO131" s="45"/>
      <c r="GP131" s="45">
        <v>1</v>
      </c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</row>
    <row r="132" spans="1:212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4"/>
      <c r="CK132" s="114"/>
      <c r="CL132" s="114"/>
      <c r="CM132" s="114"/>
      <c r="CN132" s="114"/>
      <c r="CO132" s="114"/>
      <c r="CP132" s="114"/>
      <c r="CQ132" s="114"/>
      <c r="CR132" s="114"/>
      <c r="CS132" s="114"/>
      <c r="CT132" s="114"/>
      <c r="CU132" s="114"/>
      <c r="CV132" s="114"/>
      <c r="CW132" s="114"/>
      <c r="CX132" s="114"/>
      <c r="CY132" s="114"/>
      <c r="CZ132" s="114"/>
      <c r="DA132" s="114"/>
      <c r="DB132" s="114"/>
      <c r="DC132" s="114"/>
      <c r="DD132" s="114"/>
      <c r="DE132" s="114"/>
      <c r="DF132" s="114"/>
      <c r="DG132" s="114"/>
      <c r="DH132" s="114"/>
      <c r="DI132" s="114"/>
      <c r="DJ132" s="114"/>
      <c r="DK132" s="114"/>
      <c r="DL132" s="114"/>
      <c r="DM132" s="114"/>
      <c r="DN132" s="114"/>
      <c r="DO132" s="114"/>
      <c r="DP132" s="114"/>
      <c r="DQ132" s="114"/>
      <c r="DR132" s="114"/>
      <c r="DS132" s="114"/>
      <c r="FY132" s="116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>
        <f t="shared" ref="GJ132:GJ173" si="17">+GJ131+1</f>
        <v>102</v>
      </c>
      <c r="GK132" s="45">
        <f t="shared" si="16"/>
        <v>0</v>
      </c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</row>
    <row r="133" spans="1:212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  <c r="CA133" s="114"/>
      <c r="CB133" s="114"/>
      <c r="CC133" s="114"/>
      <c r="CD133" s="114"/>
      <c r="CE133" s="114"/>
      <c r="CF133" s="114"/>
      <c r="CG133" s="114"/>
      <c r="CH133" s="114"/>
      <c r="CI133" s="114"/>
      <c r="CJ133" s="114"/>
      <c r="CK133" s="114"/>
      <c r="CL133" s="114"/>
      <c r="CM133" s="114"/>
      <c r="CN133" s="114"/>
      <c r="CO133" s="114"/>
      <c r="CP133" s="114"/>
      <c r="CQ133" s="114"/>
      <c r="CR133" s="114"/>
      <c r="CS133" s="114"/>
      <c r="CT133" s="114"/>
      <c r="CU133" s="114"/>
      <c r="CV133" s="114"/>
      <c r="CW133" s="114"/>
      <c r="CX133" s="114"/>
      <c r="CY133" s="114"/>
      <c r="CZ133" s="114"/>
      <c r="DA133" s="114"/>
      <c r="DB133" s="114"/>
      <c r="DC133" s="114"/>
      <c r="DD133" s="114"/>
      <c r="DE133" s="114"/>
      <c r="DF133" s="114"/>
      <c r="DG133" s="114"/>
      <c r="DH133" s="114"/>
      <c r="DI133" s="114"/>
      <c r="DJ133" s="114"/>
      <c r="DK133" s="114"/>
      <c r="DL133" s="114"/>
      <c r="DM133" s="114"/>
      <c r="DN133" s="114"/>
      <c r="DO133" s="114"/>
      <c r="DP133" s="114"/>
      <c r="DQ133" s="114"/>
      <c r="DR133" s="114"/>
      <c r="DS133" s="114"/>
      <c r="FY133" s="116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>
        <f t="shared" si="17"/>
        <v>103</v>
      </c>
      <c r="GK133" s="45">
        <f t="shared" ref="GK133:GK173" si="18">+IF($C$8=$GM$1,GM133,IF($C$8=$GN$1,GN133,IF($C$8=$GO$1,GO133,IF($C$8=$GP$1,GP133,0))))</f>
        <v>0</v>
      </c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</row>
    <row r="134" spans="1:212" x14ac:dyDescent="0.2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  <c r="CA134" s="114"/>
      <c r="CB134" s="114"/>
      <c r="CC134" s="114"/>
      <c r="CD134" s="114"/>
      <c r="CE134" s="114"/>
      <c r="CF134" s="114"/>
      <c r="CG134" s="114"/>
      <c r="CH134" s="114"/>
      <c r="CI134" s="114"/>
      <c r="CJ134" s="114"/>
      <c r="CK134" s="114"/>
      <c r="CL134" s="114"/>
      <c r="CM134" s="114"/>
      <c r="CN134" s="114"/>
      <c r="CO134" s="114"/>
      <c r="CP134" s="114"/>
      <c r="CQ134" s="114"/>
      <c r="CR134" s="114"/>
      <c r="CS134" s="114"/>
      <c r="CT134" s="114"/>
      <c r="CU134" s="114"/>
      <c r="CV134" s="114"/>
      <c r="CW134" s="114"/>
      <c r="CX134" s="114"/>
      <c r="CY134" s="114"/>
      <c r="CZ134" s="114"/>
      <c r="DA134" s="114"/>
      <c r="DB134" s="114"/>
      <c r="DC134" s="114"/>
      <c r="DD134" s="114"/>
      <c r="DE134" s="114"/>
      <c r="DF134" s="114"/>
      <c r="DG134" s="114"/>
      <c r="DH134" s="114"/>
      <c r="DI134" s="114"/>
      <c r="DJ134" s="114"/>
      <c r="DK134" s="114"/>
      <c r="DL134" s="114"/>
      <c r="DM134" s="114"/>
      <c r="DN134" s="114"/>
      <c r="DO134" s="114"/>
      <c r="DP134" s="114"/>
      <c r="DQ134" s="114"/>
      <c r="DR134" s="114"/>
      <c r="DS134" s="114"/>
      <c r="FY134" s="116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>
        <f t="shared" si="17"/>
        <v>104</v>
      </c>
      <c r="GK134" s="45">
        <f t="shared" si="18"/>
        <v>1</v>
      </c>
      <c r="GL134" s="45"/>
      <c r="GM134" s="45">
        <v>1</v>
      </c>
      <c r="GN134" s="45">
        <v>1</v>
      </c>
      <c r="GO134" s="45">
        <v>1</v>
      </c>
      <c r="GP134" s="45">
        <v>1</v>
      </c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</row>
    <row r="135" spans="1:212" x14ac:dyDescent="0.25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4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4"/>
      <c r="DQ135" s="114"/>
      <c r="DR135" s="114"/>
      <c r="DS135" s="114"/>
      <c r="FY135" s="116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>
        <f t="shared" si="17"/>
        <v>105</v>
      </c>
      <c r="GK135" s="45">
        <f t="shared" si="18"/>
        <v>0</v>
      </c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</row>
    <row r="136" spans="1:212" x14ac:dyDescent="0.25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4"/>
      <c r="CA136" s="114"/>
      <c r="CB136" s="114"/>
      <c r="CC136" s="114"/>
      <c r="CD136" s="114"/>
      <c r="CE136" s="114"/>
      <c r="CF136" s="114"/>
      <c r="CG136" s="114"/>
      <c r="CH136" s="114"/>
      <c r="CI136" s="114"/>
      <c r="CJ136" s="114"/>
      <c r="CK136" s="114"/>
      <c r="CL136" s="114"/>
      <c r="CM136" s="114"/>
      <c r="CN136" s="114"/>
      <c r="CO136" s="114"/>
      <c r="CP136" s="114"/>
      <c r="CQ136" s="114"/>
      <c r="CR136" s="114"/>
      <c r="CS136" s="114"/>
      <c r="CT136" s="114"/>
      <c r="CU136" s="114"/>
      <c r="CV136" s="114"/>
      <c r="CW136" s="114"/>
      <c r="CX136" s="114"/>
      <c r="CY136" s="114"/>
      <c r="CZ136" s="114"/>
      <c r="DA136" s="114"/>
      <c r="DB136" s="114"/>
      <c r="DC136" s="114"/>
      <c r="DD136" s="114"/>
      <c r="DE136" s="114"/>
      <c r="DF136" s="114"/>
      <c r="DG136" s="114"/>
      <c r="DH136" s="114"/>
      <c r="DI136" s="114"/>
      <c r="DJ136" s="114"/>
      <c r="DK136" s="114"/>
      <c r="DL136" s="114"/>
      <c r="DM136" s="114"/>
      <c r="DN136" s="114"/>
      <c r="DO136" s="114"/>
      <c r="DP136" s="114"/>
      <c r="DQ136" s="114"/>
      <c r="DR136" s="114"/>
      <c r="DS136" s="114"/>
      <c r="FY136" s="116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>
        <f t="shared" si="17"/>
        <v>106</v>
      </c>
      <c r="GK136" s="45">
        <f t="shared" si="18"/>
        <v>0</v>
      </c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  <c r="GX136" s="45"/>
      <c r="GY136" s="45"/>
      <c r="GZ136" s="45"/>
      <c r="HA136" s="45"/>
      <c r="HB136" s="45"/>
      <c r="HC136" s="45"/>
      <c r="HD136" s="45"/>
    </row>
    <row r="137" spans="1:212" x14ac:dyDescent="0.25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  <c r="BY137" s="114"/>
      <c r="BZ137" s="114"/>
      <c r="CA137" s="114"/>
      <c r="CB137" s="114"/>
      <c r="CC137" s="114"/>
      <c r="CD137" s="114"/>
      <c r="CE137" s="114"/>
      <c r="CF137" s="114"/>
      <c r="CG137" s="114"/>
      <c r="CH137" s="114"/>
      <c r="CI137" s="114"/>
      <c r="CJ137" s="114"/>
      <c r="CK137" s="114"/>
      <c r="CL137" s="114"/>
      <c r="CM137" s="114"/>
      <c r="CN137" s="114"/>
      <c r="CO137" s="114"/>
      <c r="CP137" s="114"/>
      <c r="CQ137" s="114"/>
      <c r="CR137" s="114"/>
      <c r="CS137" s="114"/>
      <c r="CT137" s="114"/>
      <c r="CU137" s="114"/>
      <c r="CV137" s="114"/>
      <c r="CW137" s="114"/>
      <c r="CX137" s="114"/>
      <c r="CY137" s="114"/>
      <c r="CZ137" s="114"/>
      <c r="DA137" s="114"/>
      <c r="DB137" s="114"/>
      <c r="DC137" s="114"/>
      <c r="DD137" s="114"/>
      <c r="DE137" s="114"/>
      <c r="DF137" s="114"/>
      <c r="DG137" s="114"/>
      <c r="DH137" s="114"/>
      <c r="DI137" s="114"/>
      <c r="DJ137" s="114"/>
      <c r="DK137" s="114"/>
      <c r="DL137" s="114"/>
      <c r="DM137" s="114"/>
      <c r="DN137" s="114"/>
      <c r="DO137" s="114"/>
      <c r="DP137" s="114"/>
      <c r="DQ137" s="114"/>
      <c r="DR137" s="114"/>
      <c r="DS137" s="114"/>
      <c r="FY137" s="116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>
        <f t="shared" si="17"/>
        <v>107</v>
      </c>
      <c r="GK137" s="45">
        <f t="shared" si="18"/>
        <v>1</v>
      </c>
      <c r="GL137" s="45"/>
      <c r="GM137" s="45"/>
      <c r="GN137" s="45"/>
      <c r="GO137" s="45"/>
      <c r="GP137" s="45">
        <v>1</v>
      </c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</row>
    <row r="138" spans="1:212" x14ac:dyDescent="0.25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  <c r="BY138" s="114"/>
      <c r="BZ138" s="114"/>
      <c r="CA138" s="114"/>
      <c r="CB138" s="114"/>
      <c r="CC138" s="114"/>
      <c r="CD138" s="114"/>
      <c r="CE138" s="114"/>
      <c r="CF138" s="114"/>
      <c r="CG138" s="114"/>
      <c r="CH138" s="114"/>
      <c r="CI138" s="114"/>
      <c r="CJ138" s="114"/>
      <c r="CK138" s="114"/>
      <c r="CL138" s="114"/>
      <c r="CM138" s="114"/>
      <c r="CN138" s="114"/>
      <c r="CO138" s="114"/>
      <c r="CP138" s="114"/>
      <c r="CQ138" s="114"/>
      <c r="CR138" s="114"/>
      <c r="CS138" s="114"/>
      <c r="CT138" s="114"/>
      <c r="CU138" s="114"/>
      <c r="CV138" s="114"/>
      <c r="CW138" s="114"/>
      <c r="CX138" s="114"/>
      <c r="CY138" s="114"/>
      <c r="CZ138" s="114"/>
      <c r="DA138" s="114"/>
      <c r="DB138" s="114"/>
      <c r="DC138" s="114"/>
      <c r="DD138" s="114"/>
      <c r="DE138" s="114"/>
      <c r="DF138" s="114"/>
      <c r="DG138" s="114"/>
      <c r="DH138" s="114"/>
      <c r="DI138" s="114"/>
      <c r="DJ138" s="114"/>
      <c r="DK138" s="114"/>
      <c r="DL138" s="114"/>
      <c r="DM138" s="114"/>
      <c r="DN138" s="114"/>
      <c r="DO138" s="114"/>
      <c r="DP138" s="114"/>
      <c r="DQ138" s="114"/>
      <c r="DR138" s="114"/>
      <c r="DS138" s="114"/>
      <c r="FY138" s="116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>
        <f t="shared" si="17"/>
        <v>108</v>
      </c>
      <c r="GK138" s="45">
        <f t="shared" si="18"/>
        <v>0</v>
      </c>
      <c r="GL138" s="45"/>
      <c r="GM138" s="45"/>
      <c r="GN138" s="45"/>
      <c r="GO138" s="45">
        <v>1</v>
      </c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</row>
    <row r="139" spans="1:212" x14ac:dyDescent="0.25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  <c r="BZ139" s="114"/>
      <c r="CA139" s="114"/>
      <c r="CB139" s="114"/>
      <c r="CC139" s="114"/>
      <c r="CD139" s="114"/>
      <c r="CE139" s="114"/>
      <c r="CF139" s="114"/>
      <c r="CG139" s="114"/>
      <c r="CH139" s="114"/>
      <c r="CI139" s="114"/>
      <c r="CJ139" s="114"/>
      <c r="CK139" s="114"/>
      <c r="CL139" s="114"/>
      <c r="CM139" s="114"/>
      <c r="CN139" s="114"/>
      <c r="CO139" s="114"/>
      <c r="CP139" s="114"/>
      <c r="CQ139" s="114"/>
      <c r="CR139" s="114"/>
      <c r="CS139" s="114"/>
      <c r="CT139" s="114"/>
      <c r="CU139" s="114"/>
      <c r="CV139" s="114"/>
      <c r="CW139" s="114"/>
      <c r="CX139" s="114"/>
      <c r="CY139" s="114"/>
      <c r="CZ139" s="114"/>
      <c r="DA139" s="114"/>
      <c r="DB139" s="114"/>
      <c r="DC139" s="114"/>
      <c r="DD139" s="114"/>
      <c r="DE139" s="114"/>
      <c r="DF139" s="114"/>
      <c r="DG139" s="114"/>
      <c r="DH139" s="114"/>
      <c r="DI139" s="114"/>
      <c r="DJ139" s="114"/>
      <c r="DK139" s="114"/>
      <c r="DL139" s="114"/>
      <c r="DM139" s="114"/>
      <c r="DN139" s="114"/>
      <c r="DO139" s="114"/>
      <c r="DP139" s="114"/>
      <c r="DQ139" s="114"/>
      <c r="DR139" s="114"/>
      <c r="DS139" s="114"/>
      <c r="FY139" s="116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>
        <f t="shared" si="17"/>
        <v>109</v>
      </c>
      <c r="GK139" s="45">
        <f t="shared" si="18"/>
        <v>0</v>
      </c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</row>
    <row r="140" spans="1:212" x14ac:dyDescent="0.25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  <c r="CA140" s="114"/>
      <c r="CB140" s="114"/>
      <c r="CC140" s="114"/>
      <c r="CD140" s="114"/>
      <c r="CE140" s="114"/>
      <c r="CF140" s="114"/>
      <c r="CG140" s="114"/>
      <c r="CH140" s="114"/>
      <c r="CI140" s="114"/>
      <c r="CJ140" s="114"/>
      <c r="CK140" s="114"/>
      <c r="CL140" s="114"/>
      <c r="CM140" s="114"/>
      <c r="CN140" s="114"/>
      <c r="CO140" s="114"/>
      <c r="CP140" s="114"/>
      <c r="CQ140" s="114"/>
      <c r="CR140" s="114"/>
      <c r="CS140" s="114"/>
      <c r="CT140" s="114"/>
      <c r="CU140" s="114"/>
      <c r="CV140" s="114"/>
      <c r="CW140" s="114"/>
      <c r="CX140" s="114"/>
      <c r="CY140" s="114"/>
      <c r="CZ140" s="114"/>
      <c r="DA140" s="114"/>
      <c r="DB140" s="114"/>
      <c r="DC140" s="114"/>
      <c r="DD140" s="114"/>
      <c r="DE140" s="114"/>
      <c r="DF140" s="114"/>
      <c r="DG140" s="114"/>
      <c r="DH140" s="114"/>
      <c r="DI140" s="114"/>
      <c r="DJ140" s="114"/>
      <c r="DK140" s="114"/>
      <c r="DL140" s="114"/>
      <c r="DM140" s="114"/>
      <c r="DN140" s="114"/>
      <c r="DO140" s="114"/>
      <c r="DP140" s="114"/>
      <c r="DQ140" s="114"/>
      <c r="DR140" s="114"/>
      <c r="DS140" s="114"/>
      <c r="FY140" s="116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>
        <f t="shared" si="17"/>
        <v>110</v>
      </c>
      <c r="GK140" s="45">
        <f t="shared" si="18"/>
        <v>1</v>
      </c>
      <c r="GL140" s="45"/>
      <c r="GM140" s="45"/>
      <c r="GN140" s="45">
        <v>1</v>
      </c>
      <c r="GO140" s="45"/>
      <c r="GP140" s="45">
        <v>1</v>
      </c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</row>
    <row r="141" spans="1:212" x14ac:dyDescent="0.25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  <c r="CA141" s="114"/>
      <c r="CB141" s="114"/>
      <c r="CC141" s="114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4"/>
      <c r="CO141" s="114"/>
      <c r="CP141" s="114"/>
      <c r="CQ141" s="114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4"/>
      <c r="DC141" s="114"/>
      <c r="DD141" s="114"/>
      <c r="DE141" s="114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4"/>
      <c r="DQ141" s="114"/>
      <c r="DR141" s="114"/>
      <c r="DS141" s="114"/>
      <c r="FY141" s="116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>
        <f t="shared" si="17"/>
        <v>111</v>
      </c>
      <c r="GK141" s="45">
        <f t="shared" si="18"/>
        <v>0</v>
      </c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</row>
    <row r="142" spans="1:212" x14ac:dyDescent="0.25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  <c r="CA142" s="114"/>
      <c r="CB142" s="114"/>
      <c r="CC142" s="114"/>
      <c r="CD142" s="114"/>
      <c r="CE142" s="114"/>
      <c r="CF142" s="114"/>
      <c r="CG142" s="114"/>
      <c r="CH142" s="114"/>
      <c r="CI142" s="114"/>
      <c r="CJ142" s="114"/>
      <c r="CK142" s="114"/>
      <c r="CL142" s="114"/>
      <c r="CM142" s="114"/>
      <c r="CN142" s="114"/>
      <c r="CO142" s="114"/>
      <c r="CP142" s="114"/>
      <c r="CQ142" s="114"/>
      <c r="CR142" s="114"/>
      <c r="CS142" s="114"/>
      <c r="CT142" s="114"/>
      <c r="CU142" s="114"/>
      <c r="CV142" s="114"/>
      <c r="CW142" s="114"/>
      <c r="CX142" s="114"/>
      <c r="CY142" s="114"/>
      <c r="CZ142" s="114"/>
      <c r="DA142" s="114"/>
      <c r="DB142" s="114"/>
      <c r="DC142" s="114"/>
      <c r="DD142" s="114"/>
      <c r="DE142" s="114"/>
      <c r="DF142" s="114"/>
      <c r="DG142" s="114"/>
      <c r="DH142" s="114"/>
      <c r="DI142" s="114"/>
      <c r="DJ142" s="114"/>
      <c r="DK142" s="114"/>
      <c r="DL142" s="114"/>
      <c r="DM142" s="114"/>
      <c r="DN142" s="114"/>
      <c r="DO142" s="114"/>
      <c r="DP142" s="114"/>
      <c r="DQ142" s="114"/>
      <c r="DR142" s="114"/>
      <c r="DS142" s="114"/>
      <c r="FY142" s="116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>
        <f t="shared" si="17"/>
        <v>112</v>
      </c>
      <c r="GK142" s="45">
        <f t="shared" si="18"/>
        <v>0</v>
      </c>
      <c r="GL142" s="45"/>
      <c r="GM142" s="45"/>
      <c r="GN142" s="45"/>
      <c r="GO142" s="45">
        <v>1</v>
      </c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</row>
    <row r="143" spans="1:212" x14ac:dyDescent="0.25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  <c r="CA143" s="114"/>
      <c r="CB143" s="114"/>
      <c r="CC143" s="114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4"/>
      <c r="CO143" s="114"/>
      <c r="CP143" s="114"/>
      <c r="CQ143" s="114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4"/>
      <c r="DC143" s="114"/>
      <c r="DD143" s="114"/>
      <c r="DE143" s="114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4"/>
      <c r="DQ143" s="114"/>
      <c r="DR143" s="114"/>
      <c r="DS143" s="114"/>
      <c r="FY143" s="116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>
        <f t="shared" si="17"/>
        <v>113</v>
      </c>
      <c r="GK143" s="45">
        <f t="shared" si="18"/>
        <v>1</v>
      </c>
      <c r="GL143" s="45"/>
      <c r="GM143" s="45"/>
      <c r="GN143" s="45"/>
      <c r="GO143" s="45"/>
      <c r="GP143" s="45">
        <v>1</v>
      </c>
      <c r="GQ143" s="45"/>
      <c r="GR143" s="45"/>
      <c r="GS143" s="45"/>
      <c r="GT143" s="45"/>
      <c r="GU143" s="45"/>
      <c r="GV143" s="45"/>
      <c r="GW143" s="45"/>
      <c r="GX143" s="45"/>
      <c r="GY143" s="45"/>
      <c r="GZ143" s="45"/>
      <c r="HA143" s="45"/>
      <c r="HB143" s="45"/>
      <c r="HC143" s="45"/>
      <c r="HD143" s="45"/>
    </row>
    <row r="144" spans="1:212" x14ac:dyDescent="0.25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  <c r="CA144" s="114"/>
      <c r="CB144" s="114"/>
      <c r="CC144" s="114"/>
      <c r="CD144" s="114"/>
      <c r="CE144" s="114"/>
      <c r="CF144" s="114"/>
      <c r="CG144" s="114"/>
      <c r="CH144" s="114"/>
      <c r="CI144" s="114"/>
      <c r="CJ144" s="114"/>
      <c r="CK144" s="114"/>
      <c r="CL144" s="114"/>
      <c r="CM144" s="114"/>
      <c r="CN144" s="114"/>
      <c r="CO144" s="114"/>
      <c r="CP144" s="114"/>
      <c r="CQ144" s="114"/>
      <c r="CR144" s="114"/>
      <c r="CS144" s="114"/>
      <c r="CT144" s="114"/>
      <c r="CU144" s="114"/>
      <c r="CV144" s="114"/>
      <c r="CW144" s="114"/>
      <c r="CX144" s="114"/>
      <c r="CY144" s="114"/>
      <c r="CZ144" s="114"/>
      <c r="DA144" s="114"/>
      <c r="DB144" s="114"/>
      <c r="DC144" s="114"/>
      <c r="DD144" s="114"/>
      <c r="DE144" s="114"/>
      <c r="DF144" s="114"/>
      <c r="DG144" s="114"/>
      <c r="DH144" s="114"/>
      <c r="DI144" s="114"/>
      <c r="DJ144" s="114"/>
      <c r="DK144" s="114"/>
      <c r="DL144" s="114"/>
      <c r="DM144" s="114"/>
      <c r="DN144" s="114"/>
      <c r="DO144" s="114"/>
      <c r="DP144" s="114"/>
      <c r="DQ144" s="114"/>
      <c r="DR144" s="114"/>
      <c r="DS144" s="114"/>
      <c r="FY144" s="116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>
        <f t="shared" si="17"/>
        <v>114</v>
      </c>
      <c r="GK144" s="45">
        <f t="shared" si="18"/>
        <v>0</v>
      </c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  <c r="GX144" s="45"/>
      <c r="GY144" s="45"/>
      <c r="GZ144" s="45"/>
      <c r="HA144" s="45"/>
      <c r="HB144" s="45"/>
      <c r="HC144" s="45"/>
      <c r="HD144" s="45"/>
    </row>
    <row r="145" spans="1:212" x14ac:dyDescent="0.25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  <c r="CA145" s="114"/>
      <c r="CB145" s="114"/>
      <c r="CC145" s="114"/>
      <c r="CD145" s="114"/>
      <c r="CE145" s="114"/>
      <c r="CF145" s="114"/>
      <c r="CG145" s="114"/>
      <c r="CH145" s="114"/>
      <c r="CI145" s="114"/>
      <c r="CJ145" s="114"/>
      <c r="CK145" s="114"/>
      <c r="CL145" s="114"/>
      <c r="CM145" s="114"/>
      <c r="CN145" s="114"/>
      <c r="CO145" s="114"/>
      <c r="CP145" s="114"/>
      <c r="CQ145" s="114"/>
      <c r="CR145" s="114"/>
      <c r="CS145" s="114"/>
      <c r="CT145" s="114"/>
      <c r="CU145" s="114"/>
      <c r="CV145" s="114"/>
      <c r="CW145" s="114"/>
      <c r="CX145" s="114"/>
      <c r="CY145" s="114"/>
      <c r="CZ145" s="114"/>
      <c r="DA145" s="114"/>
      <c r="DB145" s="114"/>
      <c r="DC145" s="114"/>
      <c r="DD145" s="114"/>
      <c r="DE145" s="114"/>
      <c r="DF145" s="114"/>
      <c r="DG145" s="114"/>
      <c r="DH145" s="114"/>
      <c r="DI145" s="114"/>
      <c r="DJ145" s="114"/>
      <c r="DK145" s="114"/>
      <c r="DL145" s="114"/>
      <c r="DM145" s="114"/>
      <c r="DN145" s="114"/>
      <c r="DO145" s="114"/>
      <c r="DP145" s="114"/>
      <c r="DQ145" s="114"/>
      <c r="DR145" s="114"/>
      <c r="DS145" s="114"/>
      <c r="FY145" s="116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>
        <f t="shared" si="17"/>
        <v>115</v>
      </c>
      <c r="GK145" s="45">
        <f t="shared" si="18"/>
        <v>0</v>
      </c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</row>
    <row r="146" spans="1:212" x14ac:dyDescent="0.25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  <c r="CA146" s="114"/>
      <c r="CB146" s="114"/>
      <c r="CC146" s="114"/>
      <c r="CD146" s="114"/>
      <c r="CE146" s="114"/>
      <c r="CF146" s="114"/>
      <c r="CG146" s="114"/>
      <c r="CH146" s="114"/>
      <c r="CI146" s="114"/>
      <c r="CJ146" s="114"/>
      <c r="CK146" s="114"/>
      <c r="CL146" s="114"/>
      <c r="CM146" s="114"/>
      <c r="CN146" s="114"/>
      <c r="CO146" s="114"/>
      <c r="CP146" s="114"/>
      <c r="CQ146" s="114"/>
      <c r="CR146" s="114"/>
      <c r="CS146" s="114"/>
      <c r="CT146" s="114"/>
      <c r="CU146" s="114"/>
      <c r="CV146" s="114"/>
      <c r="CW146" s="114"/>
      <c r="CX146" s="114"/>
      <c r="CY146" s="114"/>
      <c r="CZ146" s="114"/>
      <c r="DA146" s="114"/>
      <c r="DB146" s="114"/>
      <c r="DC146" s="114"/>
      <c r="DD146" s="114"/>
      <c r="DE146" s="114"/>
      <c r="DF146" s="114"/>
      <c r="DG146" s="114"/>
      <c r="DH146" s="114"/>
      <c r="DI146" s="114"/>
      <c r="DJ146" s="114"/>
      <c r="DK146" s="114"/>
      <c r="DL146" s="114"/>
      <c r="DM146" s="114"/>
      <c r="DN146" s="114"/>
      <c r="DO146" s="114"/>
      <c r="DP146" s="114"/>
      <c r="DQ146" s="114"/>
      <c r="DR146" s="114"/>
      <c r="DS146" s="114"/>
      <c r="FY146" s="116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>
        <f t="shared" si="17"/>
        <v>116</v>
      </c>
      <c r="GK146" s="45">
        <f t="shared" si="18"/>
        <v>1</v>
      </c>
      <c r="GL146" s="45"/>
      <c r="GM146" s="45">
        <v>1</v>
      </c>
      <c r="GN146" s="45">
        <v>1</v>
      </c>
      <c r="GO146" s="45">
        <v>1</v>
      </c>
      <c r="GP146" s="45">
        <v>1</v>
      </c>
      <c r="GQ146" s="45"/>
      <c r="GR146" s="45"/>
      <c r="GS146" s="45"/>
      <c r="GT146" s="45"/>
      <c r="GU146" s="45"/>
      <c r="GV146" s="45"/>
      <c r="GW146" s="45"/>
      <c r="GX146" s="45"/>
      <c r="GY146" s="45"/>
      <c r="GZ146" s="45"/>
      <c r="HA146" s="45"/>
      <c r="HB146" s="45"/>
      <c r="HC146" s="45"/>
      <c r="HD146" s="45"/>
    </row>
    <row r="147" spans="1:212" x14ac:dyDescent="0.25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4"/>
      <c r="CD147" s="114"/>
      <c r="CE147" s="114"/>
      <c r="CF147" s="114"/>
      <c r="CG147" s="114"/>
      <c r="CH147" s="114"/>
      <c r="CI147" s="114"/>
      <c r="CJ147" s="114"/>
      <c r="CK147" s="114"/>
      <c r="CL147" s="114"/>
      <c r="CM147" s="114"/>
      <c r="CN147" s="114"/>
      <c r="CO147" s="114"/>
      <c r="CP147" s="114"/>
      <c r="CQ147" s="114"/>
      <c r="CR147" s="114"/>
      <c r="CS147" s="114"/>
      <c r="CT147" s="114"/>
      <c r="CU147" s="114"/>
      <c r="CV147" s="114"/>
      <c r="CW147" s="114"/>
      <c r="CX147" s="114"/>
      <c r="CY147" s="114"/>
      <c r="CZ147" s="114"/>
      <c r="DA147" s="114"/>
      <c r="DB147" s="114"/>
      <c r="DC147" s="114"/>
      <c r="DD147" s="114"/>
      <c r="DE147" s="114"/>
      <c r="DF147" s="114"/>
      <c r="DG147" s="114"/>
      <c r="DH147" s="114"/>
      <c r="DI147" s="114"/>
      <c r="DJ147" s="114"/>
      <c r="DK147" s="114"/>
      <c r="DL147" s="114"/>
      <c r="DM147" s="114"/>
      <c r="DN147" s="114"/>
      <c r="DO147" s="114"/>
      <c r="DP147" s="114"/>
      <c r="DQ147" s="114"/>
      <c r="DR147" s="114"/>
      <c r="DS147" s="114"/>
      <c r="FY147" s="116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>
        <f t="shared" si="17"/>
        <v>117</v>
      </c>
      <c r="GK147" s="45">
        <f t="shared" si="18"/>
        <v>0</v>
      </c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</row>
    <row r="148" spans="1:212" x14ac:dyDescent="0.25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  <c r="CA148" s="114"/>
      <c r="CB148" s="114"/>
      <c r="CC148" s="114"/>
      <c r="CD148" s="114"/>
      <c r="CE148" s="114"/>
      <c r="CF148" s="114"/>
      <c r="CG148" s="114"/>
      <c r="CH148" s="114"/>
      <c r="CI148" s="114"/>
      <c r="CJ148" s="114"/>
      <c r="CK148" s="114"/>
      <c r="CL148" s="114"/>
      <c r="CM148" s="114"/>
      <c r="CN148" s="114"/>
      <c r="CO148" s="114"/>
      <c r="CP148" s="114"/>
      <c r="CQ148" s="114"/>
      <c r="CR148" s="114"/>
      <c r="CS148" s="114"/>
      <c r="CT148" s="114"/>
      <c r="CU148" s="114"/>
      <c r="CV148" s="114"/>
      <c r="CW148" s="114"/>
      <c r="CX148" s="114"/>
      <c r="CY148" s="114"/>
      <c r="CZ148" s="114"/>
      <c r="DA148" s="114"/>
      <c r="DB148" s="114"/>
      <c r="DC148" s="114"/>
      <c r="DD148" s="114"/>
      <c r="DE148" s="114"/>
      <c r="DF148" s="114"/>
      <c r="DG148" s="114"/>
      <c r="DH148" s="114"/>
      <c r="DI148" s="114"/>
      <c r="DJ148" s="114"/>
      <c r="DK148" s="114"/>
      <c r="DL148" s="114"/>
      <c r="DM148" s="114"/>
      <c r="DN148" s="114"/>
      <c r="DO148" s="114"/>
      <c r="DP148" s="114"/>
      <c r="DQ148" s="114"/>
      <c r="DR148" s="114"/>
      <c r="DS148" s="114"/>
      <c r="FY148" s="116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>
        <f t="shared" si="17"/>
        <v>118</v>
      </c>
      <c r="GK148" s="45">
        <f t="shared" si="18"/>
        <v>0</v>
      </c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  <c r="GX148" s="45"/>
      <c r="GY148" s="45"/>
      <c r="GZ148" s="45"/>
      <c r="HA148" s="45"/>
      <c r="HB148" s="45"/>
      <c r="HC148" s="45"/>
      <c r="HD148" s="45"/>
    </row>
    <row r="149" spans="1:212" x14ac:dyDescent="0.25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  <c r="CA149" s="114"/>
      <c r="CB149" s="114"/>
      <c r="CC149" s="114"/>
      <c r="CD149" s="114"/>
      <c r="CE149" s="114"/>
      <c r="CF149" s="114"/>
      <c r="CG149" s="114"/>
      <c r="CH149" s="114"/>
      <c r="CI149" s="114"/>
      <c r="CJ149" s="114"/>
      <c r="CK149" s="114"/>
      <c r="CL149" s="114"/>
      <c r="CM149" s="114"/>
      <c r="CN149" s="114"/>
      <c r="CO149" s="114"/>
      <c r="CP149" s="114"/>
      <c r="CQ149" s="114"/>
      <c r="CR149" s="114"/>
      <c r="CS149" s="114"/>
      <c r="CT149" s="114"/>
      <c r="CU149" s="114"/>
      <c r="CV149" s="114"/>
      <c r="CW149" s="114"/>
      <c r="CX149" s="114"/>
      <c r="CY149" s="114"/>
      <c r="CZ149" s="114"/>
      <c r="DA149" s="114"/>
      <c r="DB149" s="114"/>
      <c r="DC149" s="114"/>
      <c r="DD149" s="114"/>
      <c r="DE149" s="114"/>
      <c r="DF149" s="114"/>
      <c r="DG149" s="114"/>
      <c r="DH149" s="114"/>
      <c r="DI149" s="114"/>
      <c r="DJ149" s="114"/>
      <c r="DK149" s="114"/>
      <c r="DL149" s="114"/>
      <c r="DM149" s="114"/>
      <c r="DN149" s="114"/>
      <c r="DO149" s="114"/>
      <c r="DP149" s="114"/>
      <c r="DQ149" s="114"/>
      <c r="DR149" s="114"/>
      <c r="DS149" s="114"/>
      <c r="FY149" s="116"/>
      <c r="FZ149" s="45"/>
      <c r="GA149" s="45"/>
      <c r="GB149" s="45"/>
      <c r="GC149" s="45"/>
      <c r="GD149" s="45"/>
      <c r="GE149" s="45"/>
      <c r="GF149" s="45"/>
      <c r="GG149" s="45"/>
      <c r="GH149" s="45"/>
      <c r="GI149" s="45"/>
      <c r="GJ149" s="45">
        <f t="shared" si="17"/>
        <v>119</v>
      </c>
      <c r="GK149" s="45">
        <f t="shared" si="18"/>
        <v>1</v>
      </c>
      <c r="GL149" s="45"/>
      <c r="GM149" s="45"/>
      <c r="GN149" s="45"/>
      <c r="GO149" s="45"/>
      <c r="GP149" s="45">
        <v>1</v>
      </c>
      <c r="GQ149" s="45"/>
      <c r="GR149" s="45"/>
      <c r="GS149" s="45"/>
      <c r="GT149" s="45"/>
      <c r="GU149" s="45"/>
      <c r="GV149" s="45"/>
      <c r="GW149" s="45"/>
      <c r="GX149" s="45"/>
      <c r="GY149" s="45"/>
      <c r="GZ149" s="45"/>
      <c r="HA149" s="45"/>
      <c r="HB149" s="45"/>
      <c r="HC149" s="45"/>
      <c r="HD149" s="45"/>
    </row>
    <row r="150" spans="1:212" x14ac:dyDescent="0.25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  <c r="CA150" s="114"/>
      <c r="CB150" s="114"/>
      <c r="CC150" s="114"/>
      <c r="CD150" s="114"/>
      <c r="CE150" s="114"/>
      <c r="CF150" s="114"/>
      <c r="CG150" s="114"/>
      <c r="CH150" s="114"/>
      <c r="CI150" s="114"/>
      <c r="CJ150" s="114"/>
      <c r="CK150" s="114"/>
      <c r="CL150" s="114"/>
      <c r="CM150" s="114"/>
      <c r="CN150" s="114"/>
      <c r="CO150" s="114"/>
      <c r="CP150" s="114"/>
      <c r="CQ150" s="114"/>
      <c r="CR150" s="114"/>
      <c r="CS150" s="114"/>
      <c r="CT150" s="114"/>
      <c r="CU150" s="114"/>
      <c r="CV150" s="114"/>
      <c r="CW150" s="114"/>
      <c r="CX150" s="114"/>
      <c r="CY150" s="114"/>
      <c r="CZ150" s="114"/>
      <c r="DA150" s="114"/>
      <c r="DB150" s="114"/>
      <c r="DC150" s="114"/>
      <c r="DD150" s="114"/>
      <c r="DE150" s="114"/>
      <c r="DF150" s="114"/>
      <c r="DG150" s="114"/>
      <c r="DH150" s="114"/>
      <c r="DI150" s="114"/>
      <c r="DJ150" s="114"/>
      <c r="DK150" s="114"/>
      <c r="DL150" s="114"/>
      <c r="DM150" s="114"/>
      <c r="DN150" s="114"/>
      <c r="DO150" s="114"/>
      <c r="DP150" s="114"/>
      <c r="DQ150" s="114"/>
      <c r="DR150" s="114"/>
      <c r="DS150" s="114"/>
      <c r="FY150" s="116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>
        <f t="shared" si="17"/>
        <v>120</v>
      </c>
      <c r="GK150" s="45">
        <f t="shared" si="18"/>
        <v>0</v>
      </c>
      <c r="GL150" s="45"/>
      <c r="GM150" s="45"/>
      <c r="GN150" s="45"/>
      <c r="GO150" s="45">
        <v>1</v>
      </c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</row>
    <row r="151" spans="1:212" x14ac:dyDescent="0.25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  <c r="CA151" s="114"/>
      <c r="CB151" s="114"/>
      <c r="CC151" s="114"/>
      <c r="CD151" s="114"/>
      <c r="CE151" s="114"/>
      <c r="CF151" s="114"/>
      <c r="CG151" s="114"/>
      <c r="CH151" s="114"/>
      <c r="CI151" s="114"/>
      <c r="CJ151" s="114"/>
      <c r="CK151" s="114"/>
      <c r="CL151" s="114"/>
      <c r="CM151" s="114"/>
      <c r="CN151" s="114"/>
      <c r="CO151" s="114"/>
      <c r="CP151" s="114"/>
      <c r="CQ151" s="114"/>
      <c r="CR151" s="114"/>
      <c r="CS151" s="114"/>
      <c r="CT151" s="114"/>
      <c r="CU151" s="114"/>
      <c r="CV151" s="114"/>
      <c r="CW151" s="114"/>
      <c r="CX151" s="114"/>
      <c r="CY151" s="114"/>
      <c r="CZ151" s="114"/>
      <c r="DA151" s="114"/>
      <c r="DB151" s="114"/>
      <c r="DC151" s="114"/>
      <c r="DD151" s="114"/>
      <c r="DE151" s="114"/>
      <c r="DF151" s="114"/>
      <c r="DG151" s="114"/>
      <c r="DH151" s="114"/>
      <c r="DI151" s="114"/>
      <c r="DJ151" s="114"/>
      <c r="DK151" s="114"/>
      <c r="DL151" s="114"/>
      <c r="DM151" s="114"/>
      <c r="DN151" s="114"/>
      <c r="DO151" s="114"/>
      <c r="DP151" s="114"/>
      <c r="DQ151" s="114"/>
      <c r="DR151" s="114"/>
      <c r="DS151" s="114"/>
      <c r="FY151" s="116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>
        <f t="shared" si="17"/>
        <v>121</v>
      </c>
      <c r="GK151" s="45">
        <f t="shared" si="18"/>
        <v>0</v>
      </c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</row>
    <row r="152" spans="1:212" x14ac:dyDescent="0.25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  <c r="CA152" s="114"/>
      <c r="CB152" s="114"/>
      <c r="CC152" s="114"/>
      <c r="CD152" s="114"/>
      <c r="CE152" s="114"/>
      <c r="CF152" s="114"/>
      <c r="CG152" s="114"/>
      <c r="CH152" s="114"/>
      <c r="CI152" s="114"/>
      <c r="CJ152" s="114"/>
      <c r="CK152" s="114"/>
      <c r="CL152" s="114"/>
      <c r="CM152" s="114"/>
      <c r="CN152" s="114"/>
      <c r="CO152" s="114"/>
      <c r="CP152" s="114"/>
      <c r="CQ152" s="114"/>
      <c r="CR152" s="114"/>
      <c r="CS152" s="114"/>
      <c r="CT152" s="114"/>
      <c r="CU152" s="114"/>
      <c r="CV152" s="114"/>
      <c r="CW152" s="114"/>
      <c r="CX152" s="114"/>
      <c r="CY152" s="114"/>
      <c r="CZ152" s="114"/>
      <c r="DA152" s="114"/>
      <c r="DB152" s="114"/>
      <c r="DC152" s="114"/>
      <c r="DD152" s="114"/>
      <c r="DE152" s="114"/>
      <c r="DF152" s="114"/>
      <c r="DG152" s="114"/>
      <c r="DH152" s="114"/>
      <c r="DI152" s="114"/>
      <c r="DJ152" s="114"/>
      <c r="DK152" s="114"/>
      <c r="DL152" s="114"/>
      <c r="DM152" s="114"/>
      <c r="DN152" s="114"/>
      <c r="DO152" s="114"/>
      <c r="DP152" s="114"/>
      <c r="DQ152" s="114"/>
      <c r="DR152" s="114"/>
      <c r="DS152" s="114"/>
      <c r="FY152" s="116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>
        <f t="shared" si="17"/>
        <v>122</v>
      </c>
      <c r="GK152" s="45">
        <f t="shared" si="18"/>
        <v>1</v>
      </c>
      <c r="GL152" s="45"/>
      <c r="GM152" s="45"/>
      <c r="GN152" s="45">
        <v>1</v>
      </c>
      <c r="GO152" s="45"/>
      <c r="GP152" s="45">
        <v>1</v>
      </c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</row>
    <row r="153" spans="1:212" x14ac:dyDescent="0.25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  <c r="CA153" s="114"/>
      <c r="CB153" s="114"/>
      <c r="CC153" s="114"/>
      <c r="CD153" s="114"/>
      <c r="CE153" s="114"/>
      <c r="CF153" s="114"/>
      <c r="CG153" s="114"/>
      <c r="CH153" s="114"/>
      <c r="CI153" s="114"/>
      <c r="CJ153" s="114"/>
      <c r="CK153" s="114"/>
      <c r="CL153" s="114"/>
      <c r="CM153" s="114"/>
      <c r="CN153" s="114"/>
      <c r="CO153" s="114"/>
      <c r="CP153" s="114"/>
      <c r="CQ153" s="114"/>
      <c r="CR153" s="114"/>
      <c r="CS153" s="114"/>
      <c r="CT153" s="114"/>
      <c r="CU153" s="114"/>
      <c r="CV153" s="114"/>
      <c r="CW153" s="114"/>
      <c r="CX153" s="114"/>
      <c r="CY153" s="114"/>
      <c r="CZ153" s="114"/>
      <c r="DA153" s="114"/>
      <c r="DB153" s="114"/>
      <c r="DC153" s="114"/>
      <c r="DD153" s="114"/>
      <c r="DE153" s="114"/>
      <c r="DF153" s="114"/>
      <c r="DG153" s="114"/>
      <c r="DH153" s="114"/>
      <c r="DI153" s="114"/>
      <c r="DJ153" s="114"/>
      <c r="DK153" s="114"/>
      <c r="DL153" s="114"/>
      <c r="DM153" s="114"/>
      <c r="DN153" s="114"/>
      <c r="DO153" s="114"/>
      <c r="DP153" s="114"/>
      <c r="DQ153" s="114"/>
      <c r="DR153" s="114"/>
      <c r="DS153" s="114"/>
      <c r="FY153" s="116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>
        <f t="shared" si="17"/>
        <v>123</v>
      </c>
      <c r="GK153" s="45">
        <f t="shared" si="18"/>
        <v>0</v>
      </c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</row>
    <row r="154" spans="1:212" x14ac:dyDescent="0.25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  <c r="CA154" s="114"/>
      <c r="CB154" s="114"/>
      <c r="CC154" s="114"/>
      <c r="CD154" s="114"/>
      <c r="CE154" s="114"/>
      <c r="CF154" s="114"/>
      <c r="CG154" s="114"/>
      <c r="CH154" s="114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FY154" s="116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>
        <f t="shared" si="17"/>
        <v>124</v>
      </c>
      <c r="GK154" s="45">
        <f t="shared" si="18"/>
        <v>0</v>
      </c>
      <c r="GL154" s="45"/>
      <c r="GM154" s="45"/>
      <c r="GN154" s="45"/>
      <c r="GO154" s="45">
        <v>1</v>
      </c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</row>
    <row r="155" spans="1:212" x14ac:dyDescent="0.25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FY155" s="116"/>
      <c r="FZ155" s="45"/>
      <c r="GA155" s="45"/>
      <c r="GB155" s="45"/>
      <c r="GC155" s="45"/>
      <c r="GD155" s="45"/>
      <c r="GE155" s="45"/>
      <c r="GF155" s="45"/>
      <c r="GG155" s="45"/>
      <c r="GH155" s="45"/>
      <c r="GI155" s="45"/>
      <c r="GJ155" s="45">
        <f t="shared" si="17"/>
        <v>125</v>
      </c>
      <c r="GK155" s="45">
        <f t="shared" si="18"/>
        <v>1</v>
      </c>
      <c r="GL155" s="45"/>
      <c r="GM155" s="45"/>
      <c r="GN155" s="45"/>
      <c r="GO155" s="45"/>
      <c r="GP155" s="45">
        <v>1</v>
      </c>
      <c r="GQ155" s="45"/>
      <c r="GR155" s="45"/>
      <c r="GS155" s="45"/>
      <c r="GT155" s="45"/>
      <c r="GU155" s="45"/>
      <c r="GV155" s="45"/>
      <c r="GW155" s="45"/>
      <c r="GX155" s="45"/>
      <c r="GY155" s="45"/>
      <c r="GZ155" s="45"/>
      <c r="HA155" s="45"/>
      <c r="HB155" s="45"/>
      <c r="HC155" s="45"/>
      <c r="HD155" s="45"/>
    </row>
    <row r="156" spans="1:212" x14ac:dyDescent="0.25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  <c r="CA156" s="114"/>
      <c r="CB156" s="114"/>
      <c r="CC156" s="114"/>
      <c r="CD156" s="114"/>
      <c r="CE156" s="114"/>
      <c r="CF156" s="114"/>
      <c r="CG156" s="114"/>
      <c r="CH156" s="114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FY156" s="116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>
        <f t="shared" si="17"/>
        <v>126</v>
      </c>
      <c r="GK156" s="45">
        <f t="shared" si="18"/>
        <v>0</v>
      </c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</row>
    <row r="157" spans="1:212" x14ac:dyDescent="0.25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  <c r="CA157" s="114"/>
      <c r="CB157" s="114"/>
      <c r="CC157" s="114"/>
      <c r="CD157" s="114"/>
      <c r="CE157" s="114"/>
      <c r="CF157" s="114"/>
      <c r="CG157" s="114"/>
      <c r="CH157" s="114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FY157" s="116"/>
      <c r="FZ157" s="45"/>
      <c r="GA157" s="45"/>
      <c r="GB157" s="45"/>
      <c r="GC157" s="45"/>
      <c r="GD157" s="45"/>
      <c r="GE157" s="45"/>
      <c r="GF157" s="45"/>
      <c r="GG157" s="45"/>
      <c r="GH157" s="45"/>
      <c r="GI157" s="45"/>
      <c r="GJ157" s="45">
        <f t="shared" si="17"/>
        <v>127</v>
      </c>
      <c r="GK157" s="45">
        <f t="shared" si="18"/>
        <v>0</v>
      </c>
      <c r="GL157" s="45"/>
      <c r="GM157" s="45"/>
      <c r="GN157" s="45"/>
      <c r="GO157" s="45"/>
      <c r="GP157" s="45"/>
      <c r="GQ157" s="45"/>
      <c r="GR157" s="45"/>
      <c r="GS157" s="45"/>
      <c r="GT157" s="45"/>
      <c r="GU157" s="45"/>
      <c r="GV157" s="45"/>
      <c r="GW157" s="45"/>
      <c r="GX157" s="45"/>
      <c r="GY157" s="45"/>
      <c r="GZ157" s="45"/>
      <c r="HA157" s="45"/>
      <c r="HB157" s="45"/>
      <c r="HC157" s="45"/>
      <c r="HD157" s="45"/>
    </row>
    <row r="158" spans="1:212" x14ac:dyDescent="0.25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  <c r="CA158" s="114"/>
      <c r="CB158" s="114"/>
      <c r="CC158" s="114"/>
      <c r="CD158" s="114"/>
      <c r="CE158" s="114"/>
      <c r="CF158" s="114"/>
      <c r="CG158" s="114"/>
      <c r="CH158" s="114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FY158" s="116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>
        <f t="shared" si="17"/>
        <v>128</v>
      </c>
      <c r="GK158" s="45">
        <f t="shared" si="18"/>
        <v>1</v>
      </c>
      <c r="GL158" s="45"/>
      <c r="GM158" s="45">
        <v>1</v>
      </c>
      <c r="GN158" s="45">
        <v>1</v>
      </c>
      <c r="GO158" s="45">
        <v>1</v>
      </c>
      <c r="GP158" s="45">
        <v>1</v>
      </c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</row>
    <row r="159" spans="1:212" x14ac:dyDescent="0.25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  <c r="CA159" s="114"/>
      <c r="CB159" s="114"/>
      <c r="CC159" s="114"/>
      <c r="CD159" s="114"/>
      <c r="CE159" s="114"/>
      <c r="CF159" s="114"/>
      <c r="CG159" s="114"/>
      <c r="CH159" s="114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FY159" s="116"/>
      <c r="FZ159" s="45"/>
      <c r="GA159" s="45"/>
      <c r="GB159" s="45"/>
      <c r="GC159" s="45"/>
      <c r="GD159" s="45"/>
      <c r="GE159" s="45"/>
      <c r="GF159" s="45"/>
      <c r="GG159" s="45"/>
      <c r="GH159" s="45"/>
      <c r="GI159" s="45"/>
      <c r="GJ159" s="45">
        <f t="shared" si="17"/>
        <v>129</v>
      </c>
      <c r="GK159" s="45">
        <f t="shared" si="18"/>
        <v>0</v>
      </c>
      <c r="GL159" s="45"/>
      <c r="GM159" s="45"/>
      <c r="GN159" s="45"/>
      <c r="GO159" s="45"/>
      <c r="GP159" s="45"/>
      <c r="GQ159" s="45"/>
      <c r="GR159" s="45"/>
      <c r="GS159" s="45"/>
      <c r="GT159" s="45"/>
      <c r="GU159" s="45"/>
      <c r="GV159" s="45"/>
      <c r="GW159" s="45"/>
      <c r="GX159" s="45"/>
      <c r="GY159" s="45"/>
      <c r="GZ159" s="45"/>
      <c r="HA159" s="45"/>
      <c r="HB159" s="45"/>
      <c r="HC159" s="45"/>
      <c r="HD159" s="45"/>
    </row>
    <row r="160" spans="1:212" x14ac:dyDescent="0.25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  <c r="CA160" s="114"/>
      <c r="CB160" s="114"/>
      <c r="CC160" s="114"/>
      <c r="CD160" s="114"/>
      <c r="CE160" s="114"/>
      <c r="CF160" s="114"/>
      <c r="CG160" s="114"/>
      <c r="CH160" s="114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FY160" s="116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>
        <f t="shared" si="17"/>
        <v>130</v>
      </c>
      <c r="GK160" s="45">
        <f t="shared" si="18"/>
        <v>0</v>
      </c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</row>
    <row r="161" spans="1:212" x14ac:dyDescent="0.25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114"/>
      <c r="CC161" s="114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4"/>
      <c r="CO161" s="114"/>
      <c r="CP161" s="114"/>
      <c r="CQ161" s="114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4"/>
      <c r="DC161" s="114"/>
      <c r="DD161" s="114"/>
      <c r="DE161" s="114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4"/>
      <c r="DQ161" s="114"/>
      <c r="DR161" s="114"/>
      <c r="DS161" s="114"/>
      <c r="FY161" s="116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>
        <f t="shared" si="17"/>
        <v>131</v>
      </c>
      <c r="GK161" s="45">
        <f t="shared" si="18"/>
        <v>1</v>
      </c>
      <c r="GL161" s="45"/>
      <c r="GM161" s="45"/>
      <c r="GN161" s="45"/>
      <c r="GO161" s="45"/>
      <c r="GP161" s="45">
        <v>1</v>
      </c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</row>
    <row r="162" spans="1:212" x14ac:dyDescent="0.25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114"/>
      <c r="CC162" s="114"/>
      <c r="CD162" s="114"/>
      <c r="CE162" s="114"/>
      <c r="CF162" s="114"/>
      <c r="CG162" s="114"/>
      <c r="CH162" s="114"/>
      <c r="CI162" s="114"/>
      <c r="CJ162" s="114"/>
      <c r="CK162" s="114"/>
      <c r="CL162" s="114"/>
      <c r="CM162" s="114"/>
      <c r="CN162" s="114"/>
      <c r="CO162" s="114"/>
      <c r="CP162" s="114"/>
      <c r="CQ162" s="114"/>
      <c r="CR162" s="114"/>
      <c r="CS162" s="114"/>
      <c r="CT162" s="114"/>
      <c r="CU162" s="114"/>
      <c r="CV162" s="114"/>
      <c r="CW162" s="114"/>
      <c r="CX162" s="114"/>
      <c r="CY162" s="114"/>
      <c r="CZ162" s="114"/>
      <c r="DA162" s="114"/>
      <c r="DB162" s="114"/>
      <c r="DC162" s="114"/>
      <c r="DD162" s="114"/>
      <c r="DE162" s="114"/>
      <c r="DF162" s="114"/>
      <c r="DG162" s="114"/>
      <c r="DH162" s="114"/>
      <c r="DI162" s="114"/>
      <c r="DJ162" s="114"/>
      <c r="DK162" s="114"/>
      <c r="DL162" s="114"/>
      <c r="DM162" s="114"/>
      <c r="DN162" s="114"/>
      <c r="DO162" s="114"/>
      <c r="DP162" s="114"/>
      <c r="DQ162" s="114"/>
      <c r="DR162" s="114"/>
      <c r="DS162" s="114"/>
      <c r="FY162" s="116"/>
      <c r="FZ162" s="45"/>
      <c r="GA162" s="45"/>
      <c r="GB162" s="45"/>
      <c r="GC162" s="45"/>
      <c r="GD162" s="45"/>
      <c r="GE162" s="45"/>
      <c r="GF162" s="45"/>
      <c r="GG162" s="45"/>
      <c r="GH162" s="45"/>
      <c r="GI162" s="45"/>
      <c r="GJ162" s="45">
        <f t="shared" si="17"/>
        <v>132</v>
      </c>
      <c r="GK162" s="45">
        <f t="shared" si="18"/>
        <v>0</v>
      </c>
      <c r="GL162" s="45"/>
      <c r="GM162" s="45"/>
      <c r="GN162" s="45"/>
      <c r="GO162" s="45">
        <v>1</v>
      </c>
      <c r="GP162" s="45"/>
      <c r="GQ162" s="45"/>
      <c r="GR162" s="45"/>
      <c r="GS162" s="45"/>
      <c r="GT162" s="45"/>
      <c r="GU162" s="45"/>
      <c r="GV162" s="45"/>
      <c r="GW162" s="45"/>
      <c r="GX162" s="45"/>
      <c r="GY162" s="45"/>
      <c r="GZ162" s="45"/>
      <c r="HA162" s="45"/>
      <c r="HB162" s="45"/>
      <c r="HC162" s="45"/>
      <c r="HD162" s="45"/>
    </row>
    <row r="163" spans="1:212" x14ac:dyDescent="0.25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  <c r="CA163" s="114"/>
      <c r="CB163" s="114"/>
      <c r="CC163" s="114"/>
      <c r="CD163" s="114"/>
      <c r="CE163" s="114"/>
      <c r="CF163" s="114"/>
      <c r="CG163" s="114"/>
      <c r="CH163" s="114"/>
      <c r="CI163" s="114"/>
      <c r="CJ163" s="114"/>
      <c r="CK163" s="114"/>
      <c r="CL163" s="114"/>
      <c r="CM163" s="114"/>
      <c r="CN163" s="114"/>
      <c r="CO163" s="114"/>
      <c r="CP163" s="114"/>
      <c r="CQ163" s="114"/>
      <c r="CR163" s="114"/>
      <c r="CS163" s="114"/>
      <c r="CT163" s="114"/>
      <c r="CU163" s="114"/>
      <c r="CV163" s="114"/>
      <c r="CW163" s="114"/>
      <c r="CX163" s="114"/>
      <c r="CY163" s="114"/>
      <c r="CZ163" s="114"/>
      <c r="DA163" s="114"/>
      <c r="DB163" s="114"/>
      <c r="DC163" s="114"/>
      <c r="DD163" s="114"/>
      <c r="DE163" s="114"/>
      <c r="DF163" s="114"/>
      <c r="DG163" s="114"/>
      <c r="DH163" s="114"/>
      <c r="DI163" s="114"/>
      <c r="DJ163" s="114"/>
      <c r="DK163" s="114"/>
      <c r="DL163" s="114"/>
      <c r="DM163" s="114"/>
      <c r="DN163" s="114"/>
      <c r="DO163" s="114"/>
      <c r="DP163" s="114"/>
      <c r="DQ163" s="114"/>
      <c r="DR163" s="114"/>
      <c r="DS163" s="114"/>
      <c r="FY163" s="116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>
        <f t="shared" si="17"/>
        <v>133</v>
      </c>
      <c r="GK163" s="45">
        <f t="shared" si="18"/>
        <v>0</v>
      </c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</row>
    <row r="164" spans="1:212" x14ac:dyDescent="0.2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  <c r="CA164" s="114"/>
      <c r="CB164" s="114"/>
      <c r="CC164" s="114"/>
      <c r="CD164" s="114"/>
      <c r="CE164" s="114"/>
      <c r="CF164" s="114"/>
      <c r="CG164" s="114"/>
      <c r="CH164" s="114"/>
      <c r="CI164" s="114"/>
      <c r="CJ164" s="114"/>
      <c r="CK164" s="114"/>
      <c r="CL164" s="114"/>
      <c r="CM164" s="114"/>
      <c r="CN164" s="114"/>
      <c r="CO164" s="114"/>
      <c r="CP164" s="114"/>
      <c r="CQ164" s="114"/>
      <c r="CR164" s="114"/>
      <c r="CS164" s="114"/>
      <c r="CT164" s="114"/>
      <c r="CU164" s="114"/>
      <c r="CV164" s="114"/>
      <c r="CW164" s="114"/>
      <c r="CX164" s="114"/>
      <c r="CY164" s="114"/>
      <c r="CZ164" s="114"/>
      <c r="DA164" s="114"/>
      <c r="DB164" s="114"/>
      <c r="DC164" s="114"/>
      <c r="DD164" s="114"/>
      <c r="DE164" s="114"/>
      <c r="DF164" s="114"/>
      <c r="DG164" s="114"/>
      <c r="DH164" s="114"/>
      <c r="DI164" s="114"/>
      <c r="DJ164" s="114"/>
      <c r="DK164" s="114"/>
      <c r="DL164" s="114"/>
      <c r="DM164" s="114"/>
      <c r="DN164" s="114"/>
      <c r="DO164" s="114"/>
      <c r="DP164" s="114"/>
      <c r="DQ164" s="114"/>
      <c r="DR164" s="114"/>
      <c r="DS164" s="114"/>
      <c r="FY164" s="116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>
        <f t="shared" si="17"/>
        <v>134</v>
      </c>
      <c r="GK164" s="45">
        <f t="shared" si="18"/>
        <v>1</v>
      </c>
      <c r="GL164" s="45"/>
      <c r="GM164" s="45"/>
      <c r="GN164" s="45">
        <v>1</v>
      </c>
      <c r="GO164" s="45"/>
      <c r="GP164" s="45">
        <v>1</v>
      </c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</row>
    <row r="165" spans="1:212" x14ac:dyDescent="0.2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4"/>
      <c r="CH165" s="114"/>
      <c r="CI165" s="114"/>
      <c r="CJ165" s="114"/>
      <c r="CK165" s="114"/>
      <c r="CL165" s="114"/>
      <c r="CM165" s="114"/>
      <c r="CN165" s="114"/>
      <c r="CO165" s="114"/>
      <c r="CP165" s="114"/>
      <c r="CQ165" s="114"/>
      <c r="CR165" s="114"/>
      <c r="CS165" s="114"/>
      <c r="CT165" s="114"/>
      <c r="CU165" s="114"/>
      <c r="CV165" s="114"/>
      <c r="CW165" s="114"/>
      <c r="CX165" s="114"/>
      <c r="CY165" s="114"/>
      <c r="CZ165" s="114"/>
      <c r="DA165" s="114"/>
      <c r="DB165" s="114"/>
      <c r="DC165" s="114"/>
      <c r="DD165" s="114"/>
      <c r="DE165" s="114"/>
      <c r="DF165" s="114"/>
      <c r="DG165" s="114"/>
      <c r="DH165" s="114"/>
      <c r="DI165" s="114"/>
      <c r="DJ165" s="114"/>
      <c r="DK165" s="114"/>
      <c r="DL165" s="114"/>
      <c r="DM165" s="114"/>
      <c r="DN165" s="114"/>
      <c r="DO165" s="114"/>
      <c r="DP165" s="114"/>
      <c r="DQ165" s="114"/>
      <c r="DR165" s="114"/>
      <c r="DS165" s="114"/>
      <c r="FY165" s="116"/>
      <c r="FZ165" s="45"/>
      <c r="GA165" s="45"/>
      <c r="GB165" s="45"/>
      <c r="GC165" s="45"/>
      <c r="GD165" s="45"/>
      <c r="GE165" s="45"/>
      <c r="GF165" s="45"/>
      <c r="GG165" s="45"/>
      <c r="GH165" s="45"/>
      <c r="GI165" s="45"/>
      <c r="GJ165" s="45">
        <f t="shared" si="17"/>
        <v>135</v>
      </c>
      <c r="GK165" s="45">
        <f t="shared" si="18"/>
        <v>0</v>
      </c>
      <c r="GL165" s="45"/>
      <c r="GM165" s="45"/>
      <c r="GN165" s="45"/>
      <c r="GO165" s="45"/>
      <c r="GP165" s="45"/>
      <c r="GQ165" s="45"/>
      <c r="GR165" s="45"/>
      <c r="GS165" s="45"/>
      <c r="GT165" s="45"/>
      <c r="GU165" s="45"/>
      <c r="GV165" s="45"/>
      <c r="GW165" s="45"/>
      <c r="GX165" s="45"/>
      <c r="GY165" s="45"/>
      <c r="GZ165" s="45"/>
      <c r="HA165" s="45"/>
      <c r="HB165" s="45"/>
      <c r="HC165" s="45"/>
      <c r="HD165" s="45"/>
    </row>
    <row r="166" spans="1:212" x14ac:dyDescent="0.2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  <c r="CA166" s="114"/>
      <c r="CB166" s="114"/>
      <c r="CC166" s="114"/>
      <c r="CD166" s="114"/>
      <c r="CE166" s="114"/>
      <c r="CF166" s="114"/>
      <c r="CG166" s="114"/>
      <c r="CH166" s="114"/>
      <c r="CI166" s="114"/>
      <c r="CJ166" s="114"/>
      <c r="CK166" s="114"/>
      <c r="CL166" s="114"/>
      <c r="CM166" s="114"/>
      <c r="CN166" s="114"/>
      <c r="CO166" s="114"/>
      <c r="CP166" s="114"/>
      <c r="CQ166" s="114"/>
      <c r="CR166" s="114"/>
      <c r="CS166" s="114"/>
      <c r="CT166" s="114"/>
      <c r="CU166" s="114"/>
      <c r="CV166" s="114"/>
      <c r="CW166" s="114"/>
      <c r="CX166" s="114"/>
      <c r="CY166" s="114"/>
      <c r="CZ166" s="114"/>
      <c r="DA166" s="114"/>
      <c r="DB166" s="114"/>
      <c r="DC166" s="114"/>
      <c r="DD166" s="114"/>
      <c r="DE166" s="114"/>
      <c r="DF166" s="114"/>
      <c r="DG166" s="114"/>
      <c r="DH166" s="114"/>
      <c r="DI166" s="114"/>
      <c r="DJ166" s="114"/>
      <c r="DK166" s="114"/>
      <c r="DL166" s="114"/>
      <c r="DM166" s="114"/>
      <c r="DN166" s="114"/>
      <c r="DO166" s="114"/>
      <c r="DP166" s="114"/>
      <c r="DQ166" s="114"/>
      <c r="DR166" s="114"/>
      <c r="DS166" s="114"/>
      <c r="FY166" s="116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>
        <f t="shared" si="17"/>
        <v>136</v>
      </c>
      <c r="GK166" s="45">
        <f t="shared" si="18"/>
        <v>0</v>
      </c>
      <c r="GL166" s="45"/>
      <c r="GM166" s="45"/>
      <c r="GN166" s="45"/>
      <c r="GO166" s="45">
        <v>1</v>
      </c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</row>
    <row r="167" spans="1:212" x14ac:dyDescent="0.25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  <c r="CA167" s="114"/>
      <c r="CB167" s="114"/>
      <c r="CC167" s="114"/>
      <c r="CD167" s="114"/>
      <c r="CE167" s="114"/>
      <c r="CF167" s="114"/>
      <c r="CG167" s="114"/>
      <c r="CH167" s="114"/>
      <c r="CI167" s="114"/>
      <c r="CJ167" s="114"/>
      <c r="CK167" s="114"/>
      <c r="CL167" s="114"/>
      <c r="CM167" s="114"/>
      <c r="CN167" s="114"/>
      <c r="CO167" s="114"/>
      <c r="CP167" s="114"/>
      <c r="CQ167" s="114"/>
      <c r="CR167" s="114"/>
      <c r="CS167" s="114"/>
      <c r="CT167" s="114"/>
      <c r="CU167" s="114"/>
      <c r="CV167" s="114"/>
      <c r="CW167" s="114"/>
      <c r="CX167" s="114"/>
      <c r="CY167" s="114"/>
      <c r="CZ167" s="114"/>
      <c r="DA167" s="114"/>
      <c r="DB167" s="114"/>
      <c r="DC167" s="114"/>
      <c r="DD167" s="114"/>
      <c r="DE167" s="114"/>
      <c r="DF167" s="114"/>
      <c r="DG167" s="114"/>
      <c r="DH167" s="114"/>
      <c r="DI167" s="114"/>
      <c r="DJ167" s="114"/>
      <c r="DK167" s="114"/>
      <c r="DL167" s="114"/>
      <c r="DM167" s="114"/>
      <c r="DN167" s="114"/>
      <c r="DO167" s="114"/>
      <c r="DP167" s="114"/>
      <c r="DQ167" s="114"/>
      <c r="DR167" s="114"/>
      <c r="DS167" s="114"/>
      <c r="FY167" s="116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>
        <f t="shared" si="17"/>
        <v>137</v>
      </c>
      <c r="GK167" s="45">
        <f t="shared" si="18"/>
        <v>1</v>
      </c>
      <c r="GL167" s="45"/>
      <c r="GM167" s="45"/>
      <c r="GN167" s="45"/>
      <c r="GO167" s="45"/>
      <c r="GP167" s="45">
        <v>1</v>
      </c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</row>
    <row r="168" spans="1:212" x14ac:dyDescent="0.25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  <c r="CA168" s="114"/>
      <c r="CB168" s="114"/>
      <c r="CC168" s="114"/>
      <c r="CD168" s="114"/>
      <c r="CE168" s="114"/>
      <c r="CF168" s="114"/>
      <c r="CG168" s="114"/>
      <c r="CH168" s="114"/>
      <c r="CI168" s="114"/>
      <c r="CJ168" s="114"/>
      <c r="CK168" s="114"/>
      <c r="CL168" s="114"/>
      <c r="CM168" s="114"/>
      <c r="CN168" s="114"/>
      <c r="CO168" s="114"/>
      <c r="CP168" s="114"/>
      <c r="CQ168" s="114"/>
      <c r="CR168" s="114"/>
      <c r="CS168" s="114"/>
      <c r="CT168" s="114"/>
      <c r="CU168" s="114"/>
      <c r="CV168" s="114"/>
      <c r="CW168" s="114"/>
      <c r="CX168" s="114"/>
      <c r="CY168" s="114"/>
      <c r="CZ168" s="114"/>
      <c r="DA168" s="114"/>
      <c r="DB168" s="114"/>
      <c r="DC168" s="114"/>
      <c r="DD168" s="114"/>
      <c r="DE168" s="114"/>
      <c r="DF168" s="114"/>
      <c r="DG168" s="114"/>
      <c r="DH168" s="114"/>
      <c r="DI168" s="114"/>
      <c r="DJ168" s="114"/>
      <c r="DK168" s="114"/>
      <c r="DL168" s="114"/>
      <c r="DM168" s="114"/>
      <c r="DN168" s="114"/>
      <c r="DO168" s="114"/>
      <c r="DP168" s="114"/>
      <c r="DQ168" s="114"/>
      <c r="DR168" s="114"/>
      <c r="DS168" s="114"/>
      <c r="FY168" s="116"/>
      <c r="FZ168" s="45"/>
      <c r="GA168" s="45"/>
      <c r="GB168" s="45"/>
      <c r="GC168" s="45"/>
      <c r="GD168" s="45"/>
      <c r="GE168" s="45"/>
      <c r="GF168" s="45"/>
      <c r="GG168" s="45"/>
      <c r="GH168" s="45"/>
      <c r="GI168" s="45"/>
      <c r="GJ168" s="45">
        <f t="shared" si="17"/>
        <v>138</v>
      </c>
      <c r="GK168" s="45">
        <f t="shared" si="18"/>
        <v>0</v>
      </c>
      <c r="GL168" s="45"/>
      <c r="GM168" s="45"/>
      <c r="GN168" s="45"/>
      <c r="GO168" s="45"/>
      <c r="GP168" s="45"/>
      <c r="GQ168" s="45"/>
      <c r="GR168" s="45"/>
      <c r="GS168" s="45"/>
      <c r="GT168" s="45"/>
      <c r="GU168" s="45"/>
      <c r="GV168" s="45"/>
      <c r="GW168" s="45"/>
      <c r="GX168" s="45"/>
      <c r="GY168" s="45"/>
      <c r="GZ168" s="45"/>
      <c r="HA168" s="45"/>
      <c r="HB168" s="45"/>
      <c r="HC168" s="45"/>
      <c r="HD168" s="45"/>
    </row>
    <row r="169" spans="1:212" x14ac:dyDescent="0.25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  <c r="CA169" s="114"/>
      <c r="CB169" s="114"/>
      <c r="CC169" s="114"/>
      <c r="CD169" s="114"/>
      <c r="CE169" s="114"/>
      <c r="CF169" s="114"/>
      <c r="CG169" s="114"/>
      <c r="CH169" s="114"/>
      <c r="CI169" s="114"/>
      <c r="CJ169" s="114"/>
      <c r="CK169" s="114"/>
      <c r="CL169" s="114"/>
      <c r="CM169" s="114"/>
      <c r="CN169" s="114"/>
      <c r="CO169" s="114"/>
      <c r="CP169" s="114"/>
      <c r="CQ169" s="114"/>
      <c r="CR169" s="114"/>
      <c r="CS169" s="114"/>
      <c r="CT169" s="114"/>
      <c r="CU169" s="114"/>
      <c r="CV169" s="114"/>
      <c r="CW169" s="114"/>
      <c r="CX169" s="114"/>
      <c r="CY169" s="114"/>
      <c r="CZ169" s="114"/>
      <c r="DA169" s="114"/>
      <c r="DB169" s="114"/>
      <c r="DC169" s="114"/>
      <c r="DD169" s="114"/>
      <c r="DE169" s="114"/>
      <c r="DF169" s="114"/>
      <c r="DG169" s="114"/>
      <c r="DH169" s="114"/>
      <c r="DI169" s="114"/>
      <c r="DJ169" s="114"/>
      <c r="DK169" s="114"/>
      <c r="DL169" s="114"/>
      <c r="DM169" s="114"/>
      <c r="DN169" s="114"/>
      <c r="DO169" s="114"/>
      <c r="DP169" s="114"/>
      <c r="DQ169" s="114"/>
      <c r="DR169" s="114"/>
      <c r="DS169" s="114"/>
      <c r="FY169" s="116"/>
      <c r="FZ169" s="45"/>
      <c r="GA169" s="45"/>
      <c r="GB169" s="45"/>
      <c r="GC169" s="45"/>
      <c r="GD169" s="45"/>
      <c r="GE169" s="45"/>
      <c r="GF169" s="45"/>
      <c r="GG169" s="45"/>
      <c r="GH169" s="45"/>
      <c r="GI169" s="45"/>
      <c r="GJ169" s="45">
        <f t="shared" si="17"/>
        <v>139</v>
      </c>
      <c r="GK169" s="45">
        <f t="shared" si="18"/>
        <v>0</v>
      </c>
      <c r="GL169" s="45"/>
      <c r="GM169" s="45"/>
      <c r="GN169" s="45"/>
      <c r="GO169" s="45"/>
      <c r="GP169" s="45"/>
      <c r="GQ169" s="45"/>
      <c r="GR169" s="45"/>
      <c r="GS169" s="45"/>
      <c r="GT169" s="45"/>
      <c r="GU169" s="45"/>
      <c r="GV169" s="45"/>
      <c r="GW169" s="45"/>
      <c r="GX169" s="45"/>
      <c r="GY169" s="45"/>
      <c r="GZ169" s="45"/>
      <c r="HA169" s="45"/>
      <c r="HB169" s="45"/>
      <c r="HC169" s="45"/>
      <c r="HD169" s="45"/>
    </row>
    <row r="170" spans="1:212" x14ac:dyDescent="0.25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  <c r="CA170" s="114"/>
      <c r="CB170" s="114"/>
      <c r="CC170" s="114"/>
      <c r="CD170" s="114"/>
      <c r="CE170" s="114"/>
      <c r="CF170" s="114"/>
      <c r="CG170" s="114"/>
      <c r="CH170" s="114"/>
      <c r="CI170" s="114"/>
      <c r="CJ170" s="114"/>
      <c r="CK170" s="114"/>
      <c r="CL170" s="114"/>
      <c r="CM170" s="114"/>
      <c r="CN170" s="114"/>
      <c r="CO170" s="114"/>
      <c r="CP170" s="114"/>
      <c r="CQ170" s="114"/>
      <c r="CR170" s="114"/>
      <c r="CS170" s="114"/>
      <c r="CT170" s="114"/>
      <c r="CU170" s="114"/>
      <c r="CV170" s="114"/>
      <c r="CW170" s="114"/>
      <c r="CX170" s="114"/>
      <c r="CY170" s="114"/>
      <c r="CZ170" s="114"/>
      <c r="DA170" s="114"/>
      <c r="DB170" s="114"/>
      <c r="DC170" s="114"/>
      <c r="DD170" s="114"/>
      <c r="DE170" s="114"/>
      <c r="DF170" s="114"/>
      <c r="DG170" s="114"/>
      <c r="DH170" s="114"/>
      <c r="DI170" s="114"/>
      <c r="DJ170" s="114"/>
      <c r="DK170" s="114"/>
      <c r="DL170" s="114"/>
      <c r="DM170" s="114"/>
      <c r="DN170" s="114"/>
      <c r="DO170" s="114"/>
      <c r="DP170" s="114"/>
      <c r="DQ170" s="114"/>
      <c r="DR170" s="114"/>
      <c r="DS170" s="114"/>
      <c r="FY170" s="116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>
        <f t="shared" si="17"/>
        <v>140</v>
      </c>
      <c r="GK170" s="45">
        <f t="shared" si="18"/>
        <v>1</v>
      </c>
      <c r="GL170" s="45"/>
      <c r="GM170" s="45">
        <v>1</v>
      </c>
      <c r="GN170" s="45">
        <v>1</v>
      </c>
      <c r="GO170" s="45">
        <v>1</v>
      </c>
      <c r="GP170" s="45">
        <v>1</v>
      </c>
      <c r="GQ170" s="45"/>
      <c r="GR170" s="45"/>
      <c r="GS170" s="45"/>
      <c r="GT170" s="45"/>
      <c r="GU170" s="45"/>
      <c r="GV170" s="45"/>
      <c r="GW170" s="45"/>
      <c r="GX170" s="45"/>
      <c r="GY170" s="45"/>
      <c r="GZ170" s="45"/>
      <c r="HA170" s="45"/>
      <c r="HB170" s="45"/>
      <c r="HC170" s="45"/>
      <c r="HD170" s="45"/>
    </row>
    <row r="171" spans="1:212" x14ac:dyDescent="0.25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  <c r="CA171" s="114"/>
      <c r="CB171" s="114"/>
      <c r="CC171" s="114"/>
      <c r="CD171" s="114"/>
      <c r="CE171" s="114"/>
      <c r="CF171" s="114"/>
      <c r="CG171" s="114"/>
      <c r="CH171" s="114"/>
      <c r="CI171" s="114"/>
      <c r="CJ171" s="114"/>
      <c r="CK171" s="114"/>
      <c r="CL171" s="114"/>
      <c r="CM171" s="114"/>
      <c r="CN171" s="114"/>
      <c r="CO171" s="114"/>
      <c r="CP171" s="114"/>
      <c r="CQ171" s="114"/>
      <c r="CR171" s="114"/>
      <c r="CS171" s="114"/>
      <c r="CT171" s="114"/>
      <c r="CU171" s="114"/>
      <c r="CV171" s="114"/>
      <c r="CW171" s="114"/>
      <c r="CX171" s="114"/>
      <c r="CY171" s="114"/>
      <c r="CZ171" s="114"/>
      <c r="DA171" s="114"/>
      <c r="DB171" s="114"/>
      <c r="DC171" s="114"/>
      <c r="DD171" s="114"/>
      <c r="DE171" s="114"/>
      <c r="DF171" s="114"/>
      <c r="DG171" s="114"/>
      <c r="DH171" s="114"/>
      <c r="DI171" s="114"/>
      <c r="DJ171" s="114"/>
      <c r="DK171" s="114"/>
      <c r="DL171" s="114"/>
      <c r="DM171" s="114"/>
      <c r="DN171" s="114"/>
      <c r="DO171" s="114"/>
      <c r="DP171" s="114"/>
      <c r="DQ171" s="114"/>
      <c r="DR171" s="114"/>
      <c r="DS171" s="114"/>
      <c r="FY171" s="116"/>
      <c r="FZ171" s="45"/>
      <c r="GA171" s="45"/>
      <c r="GB171" s="45"/>
      <c r="GC171" s="45"/>
      <c r="GD171" s="45"/>
      <c r="GE171" s="45"/>
      <c r="GF171" s="45"/>
      <c r="GG171" s="45"/>
      <c r="GH171" s="45"/>
      <c r="GI171" s="45"/>
      <c r="GJ171" s="45">
        <f t="shared" si="17"/>
        <v>141</v>
      </c>
      <c r="GK171" s="45">
        <f t="shared" si="18"/>
        <v>0</v>
      </c>
      <c r="GL171" s="45"/>
      <c r="GM171" s="45"/>
      <c r="GN171" s="45"/>
      <c r="GO171" s="45"/>
      <c r="GP171" s="45"/>
      <c r="GQ171" s="45"/>
      <c r="GR171" s="45"/>
      <c r="GS171" s="45"/>
      <c r="GT171" s="45"/>
      <c r="GU171" s="45"/>
      <c r="GV171" s="45"/>
      <c r="GW171" s="45"/>
      <c r="GX171" s="45"/>
      <c r="GY171" s="45"/>
      <c r="GZ171" s="45"/>
      <c r="HA171" s="45"/>
      <c r="HB171" s="45"/>
      <c r="HC171" s="45"/>
      <c r="HD171" s="45"/>
    </row>
    <row r="172" spans="1:212" x14ac:dyDescent="0.25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  <c r="CA172" s="114"/>
      <c r="CB172" s="114"/>
      <c r="CC172" s="114"/>
      <c r="CD172" s="114"/>
      <c r="CE172" s="114"/>
      <c r="CF172" s="114"/>
      <c r="CG172" s="114"/>
      <c r="CH172" s="114"/>
      <c r="CI172" s="114"/>
      <c r="CJ172" s="114"/>
      <c r="CK172" s="114"/>
      <c r="CL172" s="114"/>
      <c r="CM172" s="114"/>
      <c r="CN172" s="114"/>
      <c r="CO172" s="114"/>
      <c r="CP172" s="114"/>
      <c r="CQ172" s="114"/>
      <c r="CR172" s="114"/>
      <c r="CS172" s="114"/>
      <c r="CT172" s="114"/>
      <c r="CU172" s="114"/>
      <c r="CV172" s="114"/>
      <c r="CW172" s="114"/>
      <c r="CX172" s="114"/>
      <c r="CY172" s="114"/>
      <c r="CZ172" s="114"/>
      <c r="DA172" s="114"/>
      <c r="DB172" s="114"/>
      <c r="DC172" s="114"/>
      <c r="DD172" s="114"/>
      <c r="DE172" s="114"/>
      <c r="DF172" s="114"/>
      <c r="DG172" s="114"/>
      <c r="DH172" s="114"/>
      <c r="DI172" s="114"/>
      <c r="DJ172" s="114"/>
      <c r="DK172" s="114"/>
      <c r="DL172" s="114"/>
      <c r="DM172" s="114"/>
      <c r="DN172" s="114"/>
      <c r="DO172" s="114"/>
      <c r="DP172" s="114"/>
      <c r="DQ172" s="114"/>
      <c r="DR172" s="114"/>
      <c r="DS172" s="114"/>
      <c r="FY172" s="116"/>
      <c r="FZ172" s="45"/>
      <c r="GA172" s="45"/>
      <c r="GB172" s="45"/>
      <c r="GC172" s="45"/>
      <c r="GD172" s="45"/>
      <c r="GE172" s="45"/>
      <c r="GF172" s="45"/>
      <c r="GG172" s="45"/>
      <c r="GH172" s="45"/>
      <c r="GI172" s="45"/>
      <c r="GJ172" s="45">
        <f t="shared" si="17"/>
        <v>142</v>
      </c>
      <c r="GK172" s="45">
        <f t="shared" si="18"/>
        <v>0</v>
      </c>
      <c r="GL172" s="45"/>
      <c r="GM172" s="45"/>
      <c r="GN172" s="45"/>
      <c r="GO172" s="45"/>
      <c r="GP172" s="45"/>
      <c r="GQ172" s="45"/>
      <c r="GR172" s="45"/>
      <c r="GS172" s="45"/>
      <c r="GT172" s="45"/>
      <c r="GU172" s="45"/>
      <c r="GV172" s="45"/>
      <c r="GW172" s="45"/>
      <c r="GX172" s="45"/>
      <c r="GY172" s="45"/>
      <c r="GZ172" s="45"/>
      <c r="HA172" s="45"/>
      <c r="HB172" s="45"/>
      <c r="HC172" s="45"/>
      <c r="HD172" s="45"/>
    </row>
    <row r="173" spans="1:212" x14ac:dyDescent="0.25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  <c r="CA173" s="114"/>
      <c r="CB173" s="114"/>
      <c r="CC173" s="114"/>
      <c r="CD173" s="114"/>
      <c r="CE173" s="114"/>
      <c r="CF173" s="114"/>
      <c r="CG173" s="114"/>
      <c r="CH173" s="114"/>
      <c r="CI173" s="114"/>
      <c r="CJ173" s="114"/>
      <c r="CK173" s="114"/>
      <c r="CL173" s="114"/>
      <c r="CM173" s="114"/>
      <c r="CN173" s="114"/>
      <c r="CO173" s="114"/>
      <c r="CP173" s="114"/>
      <c r="CQ173" s="114"/>
      <c r="CR173" s="114"/>
      <c r="CS173" s="114"/>
      <c r="CT173" s="114"/>
      <c r="CU173" s="114"/>
      <c r="CV173" s="114"/>
      <c r="CW173" s="114"/>
      <c r="CX173" s="114"/>
      <c r="CY173" s="114"/>
      <c r="CZ173" s="114"/>
      <c r="DA173" s="114"/>
      <c r="DB173" s="114"/>
      <c r="DC173" s="114"/>
      <c r="DD173" s="114"/>
      <c r="DE173" s="114"/>
      <c r="DF173" s="114"/>
      <c r="DG173" s="114"/>
      <c r="DH173" s="114"/>
      <c r="DI173" s="114"/>
      <c r="DJ173" s="114"/>
      <c r="DK173" s="114"/>
      <c r="DL173" s="114"/>
      <c r="DM173" s="114"/>
      <c r="DN173" s="114"/>
      <c r="DO173" s="114"/>
      <c r="DP173" s="114"/>
      <c r="DQ173" s="114"/>
      <c r="DR173" s="114"/>
      <c r="DS173" s="114"/>
      <c r="FY173" s="116"/>
      <c r="FZ173" s="45"/>
      <c r="GA173" s="45"/>
      <c r="GB173" s="45"/>
      <c r="GC173" s="45"/>
      <c r="GD173" s="45"/>
      <c r="GE173" s="45"/>
      <c r="GF173" s="45"/>
      <c r="GG173" s="45"/>
      <c r="GH173" s="45"/>
      <c r="GI173" s="45"/>
      <c r="GJ173" s="45">
        <f t="shared" si="17"/>
        <v>143</v>
      </c>
      <c r="GK173" s="45">
        <f t="shared" si="18"/>
        <v>1</v>
      </c>
      <c r="GL173" s="45"/>
      <c r="GM173" s="45"/>
      <c r="GN173" s="45"/>
      <c r="GO173" s="45"/>
      <c r="GP173" s="45">
        <v>1</v>
      </c>
      <c r="GQ173" s="45"/>
      <c r="GR173" s="45"/>
      <c r="GS173" s="45"/>
      <c r="GT173" s="45"/>
      <c r="GU173" s="45"/>
      <c r="GV173" s="45"/>
      <c r="GW173" s="45"/>
      <c r="GX173" s="45"/>
      <c r="GY173" s="45"/>
      <c r="GZ173" s="45"/>
      <c r="HA173" s="45"/>
      <c r="HB173" s="45"/>
      <c r="HC173" s="45"/>
      <c r="HD173" s="45"/>
    </row>
    <row r="174" spans="1:212" x14ac:dyDescent="0.25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  <c r="CA174" s="114"/>
      <c r="CB174" s="114"/>
      <c r="CC174" s="114"/>
      <c r="CD174" s="114"/>
      <c r="CE174" s="114"/>
      <c r="CF174" s="114"/>
      <c r="CG174" s="114"/>
      <c r="CH174" s="114"/>
      <c r="CI174" s="114"/>
      <c r="CJ174" s="114"/>
      <c r="CK174" s="114"/>
      <c r="CL174" s="114"/>
      <c r="CM174" s="114"/>
      <c r="CN174" s="114"/>
      <c r="CO174" s="114"/>
      <c r="CP174" s="114"/>
      <c r="CQ174" s="114"/>
      <c r="CR174" s="114"/>
      <c r="CS174" s="114"/>
      <c r="CT174" s="114"/>
      <c r="CU174" s="114"/>
      <c r="CV174" s="114"/>
      <c r="CW174" s="114"/>
      <c r="CX174" s="114"/>
      <c r="CY174" s="114"/>
      <c r="CZ174" s="114"/>
      <c r="DA174" s="114"/>
      <c r="DB174" s="114"/>
      <c r="DC174" s="114"/>
      <c r="DD174" s="114"/>
      <c r="DE174" s="114"/>
      <c r="DF174" s="114"/>
      <c r="DG174" s="114"/>
      <c r="DH174" s="114"/>
      <c r="DI174" s="114"/>
      <c r="DJ174" s="114"/>
      <c r="DK174" s="114"/>
      <c r="DL174" s="114"/>
      <c r="DM174" s="114"/>
      <c r="DN174" s="114"/>
      <c r="DO174" s="114"/>
      <c r="DP174" s="114"/>
      <c r="DQ174" s="114"/>
      <c r="DR174" s="114"/>
      <c r="DS174" s="114"/>
      <c r="FY174" s="116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>
        <v>1</v>
      </c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</row>
    <row r="175" spans="1:212" x14ac:dyDescent="0.2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  <c r="CA175" s="114"/>
      <c r="CB175" s="114"/>
      <c r="CC175" s="114"/>
      <c r="CD175" s="114"/>
      <c r="CE175" s="114"/>
      <c r="CF175" s="114"/>
      <c r="CG175" s="114"/>
      <c r="CH175" s="114"/>
      <c r="CI175" s="114"/>
      <c r="CJ175" s="114"/>
      <c r="CK175" s="114"/>
      <c r="CL175" s="114"/>
      <c r="CM175" s="114"/>
      <c r="CN175" s="114"/>
      <c r="CO175" s="114"/>
      <c r="CP175" s="114"/>
      <c r="CQ175" s="114"/>
      <c r="CR175" s="114"/>
      <c r="CS175" s="114"/>
      <c r="CT175" s="114"/>
      <c r="CU175" s="114"/>
      <c r="CV175" s="114"/>
      <c r="CW175" s="114"/>
      <c r="CX175" s="114"/>
      <c r="CY175" s="114"/>
      <c r="CZ175" s="114"/>
      <c r="DA175" s="114"/>
      <c r="DB175" s="114"/>
      <c r="DC175" s="114"/>
      <c r="DD175" s="114"/>
      <c r="DE175" s="114"/>
      <c r="DF175" s="114"/>
      <c r="DG175" s="114"/>
      <c r="DH175" s="114"/>
      <c r="DI175" s="114"/>
      <c r="DJ175" s="114"/>
      <c r="DK175" s="114"/>
      <c r="DL175" s="114"/>
      <c r="DM175" s="114"/>
      <c r="DN175" s="114"/>
      <c r="DO175" s="114"/>
      <c r="DP175" s="114"/>
      <c r="DQ175" s="114"/>
      <c r="DR175" s="114"/>
      <c r="DS175" s="114"/>
      <c r="FY175" s="116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</row>
    <row r="176" spans="1:212" x14ac:dyDescent="0.25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  <c r="CA176" s="114"/>
      <c r="CB176" s="114"/>
      <c r="CC176" s="114"/>
      <c r="CD176" s="114"/>
      <c r="CE176" s="114"/>
      <c r="CF176" s="114"/>
      <c r="CG176" s="114"/>
      <c r="CH176" s="114"/>
      <c r="CI176" s="114"/>
      <c r="CJ176" s="114"/>
      <c r="CK176" s="114"/>
      <c r="CL176" s="114"/>
      <c r="CM176" s="114"/>
      <c r="CN176" s="114"/>
      <c r="CO176" s="114"/>
      <c r="CP176" s="114"/>
      <c r="CQ176" s="114"/>
      <c r="CR176" s="114"/>
      <c r="CS176" s="114"/>
      <c r="CT176" s="114"/>
      <c r="CU176" s="114"/>
      <c r="CV176" s="114"/>
      <c r="CW176" s="114"/>
      <c r="CX176" s="114"/>
      <c r="CY176" s="114"/>
      <c r="CZ176" s="114"/>
      <c r="DA176" s="114"/>
      <c r="DB176" s="114"/>
      <c r="DC176" s="114"/>
      <c r="DD176" s="114"/>
      <c r="DE176" s="114"/>
      <c r="DF176" s="114"/>
      <c r="DG176" s="114"/>
      <c r="DH176" s="114"/>
      <c r="DI176" s="114"/>
      <c r="DJ176" s="114"/>
      <c r="DK176" s="114"/>
      <c r="DL176" s="114"/>
      <c r="DM176" s="114"/>
      <c r="DN176" s="114"/>
      <c r="DO176" s="114"/>
      <c r="DP176" s="114"/>
      <c r="DQ176" s="114"/>
      <c r="DR176" s="114"/>
      <c r="DS176" s="114"/>
      <c r="FY176" s="116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>
        <v>1</v>
      </c>
      <c r="GO176" s="45"/>
      <c r="GP176" s="45">
        <v>1</v>
      </c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</row>
    <row r="177" spans="1:212" x14ac:dyDescent="0.25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  <c r="CA177" s="114"/>
      <c r="CB177" s="114"/>
      <c r="CC177" s="114"/>
      <c r="CD177" s="114"/>
      <c r="CE177" s="114"/>
      <c r="CF177" s="114"/>
      <c r="CG177" s="114"/>
      <c r="CH177" s="114"/>
      <c r="CI177" s="114"/>
      <c r="CJ177" s="114"/>
      <c r="CK177" s="114"/>
      <c r="CL177" s="114"/>
      <c r="CM177" s="114"/>
      <c r="CN177" s="114"/>
      <c r="CO177" s="114"/>
      <c r="CP177" s="114"/>
      <c r="CQ177" s="114"/>
      <c r="CR177" s="114"/>
      <c r="CS177" s="114"/>
      <c r="CT177" s="114"/>
      <c r="CU177" s="114"/>
      <c r="CV177" s="114"/>
      <c r="CW177" s="114"/>
      <c r="CX177" s="114"/>
      <c r="CY177" s="114"/>
      <c r="CZ177" s="114"/>
      <c r="DA177" s="114"/>
      <c r="DB177" s="114"/>
      <c r="DC177" s="114"/>
      <c r="DD177" s="114"/>
      <c r="DE177" s="114"/>
      <c r="DF177" s="114"/>
      <c r="DG177" s="114"/>
      <c r="DH177" s="114"/>
      <c r="DI177" s="114"/>
      <c r="DJ177" s="114"/>
      <c r="DK177" s="114"/>
      <c r="DL177" s="114"/>
      <c r="DM177" s="114"/>
      <c r="DN177" s="114"/>
      <c r="DO177" s="114"/>
      <c r="DP177" s="114"/>
      <c r="DQ177" s="114"/>
      <c r="DR177" s="114"/>
      <c r="DS177" s="114"/>
      <c r="FY177" s="116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</row>
    <row r="178" spans="1:212" x14ac:dyDescent="0.25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  <c r="CA178" s="114"/>
      <c r="CB178" s="114"/>
      <c r="CC178" s="114"/>
      <c r="CD178" s="114"/>
      <c r="CE178" s="114"/>
      <c r="CF178" s="114"/>
      <c r="CG178" s="114"/>
      <c r="CH178" s="114"/>
      <c r="CI178" s="114"/>
      <c r="CJ178" s="114"/>
      <c r="CK178" s="114"/>
      <c r="CL178" s="114"/>
      <c r="CM178" s="114"/>
      <c r="CN178" s="114"/>
      <c r="CO178" s="114"/>
      <c r="CP178" s="114"/>
      <c r="CQ178" s="114"/>
      <c r="CR178" s="114"/>
      <c r="CS178" s="114"/>
      <c r="CT178" s="114"/>
      <c r="CU178" s="114"/>
      <c r="CV178" s="114"/>
      <c r="CW178" s="114"/>
      <c r="CX178" s="114"/>
      <c r="CY178" s="114"/>
      <c r="CZ178" s="114"/>
      <c r="DA178" s="114"/>
      <c r="DB178" s="114"/>
      <c r="DC178" s="114"/>
      <c r="DD178" s="114"/>
      <c r="DE178" s="114"/>
      <c r="DF178" s="114"/>
      <c r="DG178" s="114"/>
      <c r="DH178" s="114"/>
      <c r="DI178" s="114"/>
      <c r="DJ178" s="114"/>
      <c r="DK178" s="114"/>
      <c r="DL178" s="114"/>
      <c r="DM178" s="114"/>
      <c r="DN178" s="114"/>
      <c r="DO178" s="114"/>
      <c r="DP178" s="114"/>
      <c r="DQ178" s="114"/>
      <c r="DR178" s="114"/>
      <c r="DS178" s="114"/>
      <c r="FY178" s="116"/>
      <c r="FZ178" s="45"/>
      <c r="GA178" s="45"/>
      <c r="GB178" s="45"/>
      <c r="GC178" s="45"/>
      <c r="GD178" s="45"/>
      <c r="GE178" s="45"/>
      <c r="GF178" s="45"/>
      <c r="GG178" s="45"/>
      <c r="GH178" s="45"/>
      <c r="GI178" s="45"/>
      <c r="GJ178" s="45"/>
      <c r="GK178" s="45"/>
      <c r="GL178" s="45"/>
      <c r="GM178" s="45"/>
      <c r="GN178" s="45"/>
      <c r="GO178" s="45">
        <v>1</v>
      </c>
      <c r="GP178" s="45"/>
      <c r="GQ178" s="45"/>
      <c r="GR178" s="45"/>
      <c r="GS178" s="45"/>
      <c r="GT178" s="45"/>
      <c r="GU178" s="45"/>
      <c r="GV178" s="45"/>
      <c r="GW178" s="45"/>
      <c r="GX178" s="45"/>
      <c r="GY178" s="45"/>
      <c r="GZ178" s="45"/>
      <c r="HA178" s="45"/>
      <c r="HB178" s="45"/>
      <c r="HC178" s="45"/>
      <c r="HD178" s="45"/>
    </row>
    <row r="179" spans="1:212" x14ac:dyDescent="0.25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  <c r="CA179" s="114"/>
      <c r="CB179" s="114"/>
      <c r="CC179" s="114"/>
      <c r="CD179" s="114"/>
      <c r="CE179" s="114"/>
      <c r="CF179" s="114"/>
      <c r="CG179" s="114"/>
      <c r="CH179" s="114"/>
      <c r="CI179" s="114"/>
      <c r="CJ179" s="114"/>
      <c r="CK179" s="114"/>
      <c r="CL179" s="114"/>
      <c r="CM179" s="114"/>
      <c r="CN179" s="114"/>
      <c r="CO179" s="114"/>
      <c r="CP179" s="114"/>
      <c r="CQ179" s="114"/>
      <c r="CR179" s="114"/>
      <c r="CS179" s="114"/>
      <c r="CT179" s="114"/>
      <c r="CU179" s="114"/>
      <c r="CV179" s="114"/>
      <c r="CW179" s="114"/>
      <c r="CX179" s="114"/>
      <c r="CY179" s="114"/>
      <c r="CZ179" s="114"/>
      <c r="DA179" s="114"/>
      <c r="DB179" s="114"/>
      <c r="DC179" s="114"/>
      <c r="DD179" s="114"/>
      <c r="DE179" s="114"/>
      <c r="DF179" s="114"/>
      <c r="DG179" s="114"/>
      <c r="DH179" s="114"/>
      <c r="DI179" s="114"/>
      <c r="DJ179" s="114"/>
      <c r="DK179" s="114"/>
      <c r="DL179" s="114"/>
      <c r="DM179" s="114"/>
      <c r="DN179" s="114"/>
      <c r="DO179" s="114"/>
      <c r="DP179" s="114"/>
      <c r="DQ179" s="114"/>
      <c r="DR179" s="114"/>
      <c r="DS179" s="114"/>
      <c r="FY179" s="116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>
        <v>1</v>
      </c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</row>
    <row r="180" spans="1:212" x14ac:dyDescent="0.25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  <c r="CA180" s="114"/>
      <c r="CB180" s="114"/>
      <c r="CC180" s="114"/>
      <c r="CD180" s="114"/>
      <c r="CE180" s="114"/>
      <c r="CF180" s="114"/>
      <c r="CG180" s="114"/>
      <c r="CH180" s="114"/>
      <c r="CI180" s="114"/>
      <c r="CJ180" s="114"/>
      <c r="CK180" s="114"/>
      <c r="CL180" s="114"/>
      <c r="CM180" s="114"/>
      <c r="CN180" s="114"/>
      <c r="CO180" s="114"/>
      <c r="CP180" s="114"/>
      <c r="CQ180" s="114"/>
      <c r="CR180" s="114"/>
      <c r="CS180" s="114"/>
      <c r="CT180" s="114"/>
      <c r="CU180" s="114"/>
      <c r="CV180" s="114"/>
      <c r="CW180" s="114"/>
      <c r="CX180" s="114"/>
      <c r="CY180" s="114"/>
      <c r="CZ180" s="114"/>
      <c r="DA180" s="114"/>
      <c r="DB180" s="114"/>
      <c r="DC180" s="114"/>
      <c r="DD180" s="114"/>
      <c r="DE180" s="114"/>
      <c r="DF180" s="114"/>
      <c r="DG180" s="114"/>
      <c r="DH180" s="114"/>
      <c r="DI180" s="114"/>
      <c r="DJ180" s="114"/>
      <c r="DK180" s="114"/>
      <c r="DL180" s="114"/>
      <c r="DM180" s="114"/>
      <c r="DN180" s="114"/>
      <c r="DO180" s="114"/>
      <c r="DP180" s="114"/>
      <c r="DQ180" s="114"/>
      <c r="DR180" s="114"/>
      <c r="DS180" s="114"/>
      <c r="FY180" s="116"/>
      <c r="FZ180" s="45"/>
      <c r="GA180" s="45"/>
      <c r="GB180" s="45"/>
      <c r="GC180" s="45"/>
      <c r="GD180" s="45"/>
      <c r="GE180" s="45"/>
      <c r="GF180" s="45"/>
      <c r="GG180" s="45"/>
      <c r="GH180" s="45"/>
      <c r="GI180" s="45"/>
      <c r="GJ180" s="45"/>
      <c r="GK180" s="45"/>
      <c r="GL180" s="45"/>
      <c r="GM180" s="45"/>
      <c r="GN180" s="45"/>
      <c r="GO180" s="45"/>
      <c r="GP180" s="45"/>
      <c r="GQ180" s="45"/>
      <c r="GR180" s="45"/>
      <c r="GS180" s="45"/>
      <c r="GT180" s="45"/>
      <c r="GU180" s="45"/>
      <c r="GV180" s="45"/>
      <c r="GW180" s="45"/>
      <c r="GX180" s="45"/>
      <c r="GY180" s="45"/>
      <c r="GZ180" s="45"/>
      <c r="HA180" s="45"/>
      <c r="HB180" s="45"/>
      <c r="HC180" s="45"/>
      <c r="HD180" s="45"/>
    </row>
    <row r="181" spans="1:212" x14ac:dyDescent="0.25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  <c r="CA181" s="114"/>
      <c r="CB181" s="114"/>
      <c r="CC181" s="114"/>
      <c r="CD181" s="114"/>
      <c r="CE181" s="114"/>
      <c r="CF181" s="114"/>
      <c r="CG181" s="114"/>
      <c r="CH181" s="114"/>
      <c r="CI181" s="114"/>
      <c r="CJ181" s="114"/>
      <c r="CK181" s="114"/>
      <c r="CL181" s="114"/>
      <c r="CM181" s="114"/>
      <c r="CN181" s="114"/>
      <c r="CO181" s="114"/>
      <c r="CP181" s="114"/>
      <c r="CQ181" s="114"/>
      <c r="CR181" s="114"/>
      <c r="CS181" s="114"/>
      <c r="CT181" s="114"/>
      <c r="CU181" s="114"/>
      <c r="CV181" s="114"/>
      <c r="CW181" s="114"/>
      <c r="CX181" s="114"/>
      <c r="CY181" s="114"/>
      <c r="CZ181" s="114"/>
      <c r="DA181" s="114"/>
      <c r="DB181" s="114"/>
      <c r="DC181" s="114"/>
      <c r="DD181" s="114"/>
      <c r="DE181" s="114"/>
      <c r="DF181" s="114"/>
      <c r="DG181" s="114"/>
      <c r="DH181" s="114"/>
      <c r="DI181" s="114"/>
      <c r="DJ181" s="114"/>
      <c r="DK181" s="114"/>
      <c r="DL181" s="114"/>
      <c r="DM181" s="114"/>
      <c r="DN181" s="114"/>
      <c r="DO181" s="114"/>
      <c r="DP181" s="114"/>
      <c r="DQ181" s="114"/>
      <c r="DR181" s="114"/>
      <c r="DS181" s="114"/>
      <c r="FY181" s="116"/>
      <c r="FZ181" s="45"/>
      <c r="GA181" s="45"/>
      <c r="GB181" s="45"/>
      <c r="GC181" s="45"/>
      <c r="GD181" s="45"/>
      <c r="GE181" s="45"/>
      <c r="GF181" s="45"/>
      <c r="GG181" s="45"/>
      <c r="GH181" s="45"/>
      <c r="GI181" s="45"/>
      <c r="GJ181" s="45"/>
      <c r="GK181" s="45"/>
      <c r="GL181" s="45"/>
      <c r="GM181" s="45"/>
      <c r="GN181" s="45"/>
      <c r="GO181" s="45"/>
      <c r="GP181" s="45"/>
      <c r="GQ181" s="45"/>
      <c r="GR181" s="45"/>
      <c r="GS181" s="45"/>
      <c r="GT181" s="45"/>
      <c r="GU181" s="45"/>
      <c r="GV181" s="45"/>
      <c r="GW181" s="45"/>
      <c r="GX181" s="45"/>
      <c r="GY181" s="45"/>
      <c r="GZ181" s="45"/>
      <c r="HA181" s="45"/>
      <c r="HB181" s="45"/>
      <c r="HC181" s="45"/>
      <c r="HD181" s="45"/>
    </row>
    <row r="182" spans="1:212" x14ac:dyDescent="0.25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  <c r="CA182" s="114"/>
      <c r="CB182" s="114"/>
      <c r="CC182" s="114"/>
      <c r="CD182" s="114"/>
      <c r="CE182" s="114"/>
      <c r="CF182" s="114"/>
      <c r="CG182" s="114"/>
      <c r="CH182" s="114"/>
      <c r="CI182" s="114"/>
      <c r="CJ182" s="114"/>
      <c r="CK182" s="114"/>
      <c r="CL182" s="114"/>
      <c r="CM182" s="114"/>
      <c r="CN182" s="114"/>
      <c r="CO182" s="114"/>
      <c r="CP182" s="114"/>
      <c r="CQ182" s="114"/>
      <c r="CR182" s="114"/>
      <c r="CS182" s="114"/>
      <c r="CT182" s="114"/>
      <c r="CU182" s="114"/>
      <c r="CV182" s="114"/>
      <c r="CW182" s="114"/>
      <c r="CX182" s="114"/>
      <c r="CY182" s="114"/>
      <c r="CZ182" s="114"/>
      <c r="DA182" s="114"/>
      <c r="DB182" s="114"/>
      <c r="DC182" s="114"/>
      <c r="DD182" s="114"/>
      <c r="DE182" s="114"/>
      <c r="DF182" s="114"/>
      <c r="DG182" s="114"/>
      <c r="DH182" s="114"/>
      <c r="DI182" s="114"/>
      <c r="DJ182" s="114"/>
      <c r="DK182" s="114"/>
      <c r="DL182" s="114"/>
      <c r="DM182" s="114"/>
      <c r="DN182" s="114"/>
      <c r="DO182" s="114"/>
      <c r="DP182" s="114"/>
      <c r="DQ182" s="114"/>
      <c r="DR182" s="114"/>
      <c r="DS182" s="114"/>
      <c r="FY182" s="116"/>
      <c r="FZ182" s="45"/>
      <c r="GA182" s="45"/>
      <c r="GB182" s="45"/>
      <c r="GC182" s="45"/>
      <c r="GD182" s="45"/>
      <c r="GE182" s="45"/>
      <c r="GF182" s="45"/>
      <c r="GG182" s="45"/>
      <c r="GH182" s="45"/>
      <c r="GI182" s="45"/>
      <c r="GJ182" s="45"/>
      <c r="GK182" s="45"/>
      <c r="GL182" s="45"/>
      <c r="GM182" s="45">
        <v>1</v>
      </c>
      <c r="GN182" s="45">
        <v>1</v>
      </c>
      <c r="GO182" s="45">
        <v>1</v>
      </c>
      <c r="GP182" s="45">
        <v>1</v>
      </c>
      <c r="GQ182" s="45"/>
      <c r="GR182" s="45"/>
      <c r="GS182" s="45"/>
      <c r="GT182" s="45"/>
      <c r="GU182" s="45"/>
      <c r="GV182" s="45"/>
      <c r="GW182" s="45"/>
      <c r="GX182" s="45"/>
      <c r="GY182" s="45"/>
      <c r="GZ182" s="45"/>
      <c r="HA182" s="45"/>
      <c r="HB182" s="45"/>
      <c r="HC182" s="45"/>
      <c r="HD182" s="45"/>
    </row>
    <row r="183" spans="1:212" x14ac:dyDescent="0.25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  <c r="CA183" s="114"/>
      <c r="CB183" s="114"/>
      <c r="CC183" s="114"/>
      <c r="CD183" s="114"/>
      <c r="CE183" s="114"/>
      <c r="CF183" s="114"/>
      <c r="CG183" s="114"/>
      <c r="CH183" s="114"/>
      <c r="CI183" s="114"/>
      <c r="CJ183" s="114"/>
      <c r="CK183" s="114"/>
      <c r="CL183" s="114"/>
      <c r="CM183" s="114"/>
      <c r="CN183" s="114"/>
      <c r="CO183" s="114"/>
      <c r="CP183" s="114"/>
      <c r="CQ183" s="114"/>
      <c r="CR183" s="114"/>
      <c r="CS183" s="114"/>
      <c r="CT183" s="114"/>
      <c r="CU183" s="114"/>
      <c r="CV183" s="114"/>
      <c r="CW183" s="114"/>
      <c r="CX183" s="114"/>
      <c r="CY183" s="114"/>
      <c r="CZ183" s="114"/>
      <c r="DA183" s="114"/>
      <c r="DB183" s="114"/>
      <c r="DC183" s="114"/>
      <c r="DD183" s="114"/>
      <c r="DE183" s="114"/>
      <c r="DF183" s="114"/>
      <c r="DG183" s="114"/>
      <c r="DH183" s="114"/>
      <c r="DI183" s="114"/>
      <c r="DJ183" s="114"/>
      <c r="DK183" s="114"/>
      <c r="DL183" s="114"/>
      <c r="DM183" s="114"/>
      <c r="DN183" s="114"/>
      <c r="DO183" s="114"/>
      <c r="DP183" s="114"/>
      <c r="DQ183" s="114"/>
      <c r="DR183" s="114"/>
      <c r="DS183" s="114"/>
      <c r="FY183" s="116"/>
      <c r="FZ183" s="45"/>
      <c r="GA183" s="45"/>
      <c r="GB183" s="45"/>
      <c r="GC183" s="45"/>
      <c r="GD183" s="45"/>
      <c r="GE183" s="45"/>
      <c r="GF183" s="45"/>
      <c r="GG183" s="45"/>
      <c r="GH183" s="45"/>
      <c r="GI183" s="45"/>
      <c r="GJ183" s="45"/>
      <c r="GK183" s="45"/>
      <c r="GL183" s="45"/>
      <c r="GM183" s="45">
        <v>1</v>
      </c>
      <c r="GN183" s="45"/>
      <c r="GO183" s="45"/>
      <c r="GP183" s="45"/>
      <c r="GQ183" s="45"/>
      <c r="GR183" s="45"/>
      <c r="GS183" s="45"/>
      <c r="GT183" s="45"/>
      <c r="GU183" s="45"/>
      <c r="GV183" s="45"/>
      <c r="GW183" s="45"/>
      <c r="GX183" s="45"/>
      <c r="GY183" s="45"/>
      <c r="GZ183" s="45"/>
      <c r="HA183" s="45"/>
      <c r="HB183" s="45"/>
      <c r="HC183" s="45"/>
      <c r="HD183" s="45"/>
    </row>
    <row r="184" spans="1:212" x14ac:dyDescent="0.25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  <c r="CA184" s="114"/>
      <c r="CB184" s="114"/>
      <c r="CC184" s="114"/>
      <c r="CD184" s="114"/>
      <c r="CE184" s="114"/>
      <c r="CF184" s="114"/>
      <c r="CG184" s="114"/>
      <c r="CH184" s="114"/>
      <c r="CI184" s="114"/>
      <c r="CJ184" s="114"/>
      <c r="CK184" s="114"/>
      <c r="CL184" s="114"/>
      <c r="CM184" s="114"/>
      <c r="CN184" s="114"/>
      <c r="CO184" s="114"/>
      <c r="CP184" s="114"/>
      <c r="CQ184" s="114"/>
      <c r="CR184" s="114"/>
      <c r="CS184" s="114"/>
      <c r="CT184" s="114"/>
      <c r="CU184" s="114"/>
      <c r="CV184" s="114"/>
      <c r="CW184" s="114"/>
      <c r="CX184" s="114"/>
      <c r="CY184" s="114"/>
      <c r="CZ184" s="114"/>
      <c r="DA184" s="114"/>
      <c r="DB184" s="114"/>
      <c r="DC184" s="114"/>
      <c r="DD184" s="114"/>
      <c r="DE184" s="114"/>
      <c r="DF184" s="114"/>
      <c r="DG184" s="114"/>
      <c r="DH184" s="114"/>
      <c r="DI184" s="114"/>
      <c r="DJ184" s="114"/>
      <c r="DK184" s="114"/>
      <c r="DL184" s="114"/>
      <c r="DM184" s="114"/>
      <c r="DN184" s="114"/>
      <c r="DO184" s="114"/>
      <c r="DP184" s="114"/>
      <c r="DQ184" s="114"/>
      <c r="DR184" s="114"/>
      <c r="DS184" s="114"/>
      <c r="FY184" s="116"/>
      <c r="FZ184" s="45"/>
      <c r="GA184" s="45"/>
      <c r="GB184" s="45"/>
      <c r="GC184" s="45"/>
      <c r="GD184" s="45"/>
      <c r="GE184" s="45"/>
      <c r="GF184" s="45"/>
      <c r="GG184" s="45"/>
      <c r="GH184" s="45"/>
      <c r="GI184" s="45"/>
      <c r="GJ184" s="45"/>
      <c r="GK184" s="45"/>
      <c r="GL184" s="45"/>
      <c r="GM184" s="45">
        <v>1</v>
      </c>
      <c r="GN184" s="45">
        <v>1</v>
      </c>
      <c r="GO184" s="45"/>
      <c r="GP184" s="45"/>
      <c r="GQ184" s="45"/>
      <c r="GR184" s="45"/>
      <c r="GS184" s="45"/>
      <c r="GT184" s="45"/>
      <c r="GU184" s="45"/>
      <c r="GV184" s="45"/>
      <c r="GW184" s="45"/>
      <c r="GX184" s="45"/>
      <c r="GY184" s="45"/>
      <c r="GZ184" s="45"/>
      <c r="HA184" s="45"/>
      <c r="HB184" s="45"/>
      <c r="HC184" s="45"/>
      <c r="HD184" s="45"/>
    </row>
    <row r="185" spans="1:212" x14ac:dyDescent="0.25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  <c r="CA185" s="114"/>
      <c r="CB185" s="114"/>
      <c r="CC185" s="114"/>
      <c r="CD185" s="114"/>
      <c r="CE185" s="114"/>
      <c r="CF185" s="114"/>
      <c r="CG185" s="114"/>
      <c r="CH185" s="114"/>
      <c r="CI185" s="114"/>
      <c r="CJ185" s="114"/>
      <c r="CK185" s="114"/>
      <c r="CL185" s="114"/>
      <c r="CM185" s="114"/>
      <c r="CN185" s="114"/>
      <c r="CO185" s="114"/>
      <c r="CP185" s="114"/>
      <c r="CQ185" s="114"/>
      <c r="CR185" s="114"/>
      <c r="CS185" s="114"/>
      <c r="CT185" s="114"/>
      <c r="CU185" s="114"/>
      <c r="CV185" s="114"/>
      <c r="CW185" s="114"/>
      <c r="CX185" s="114"/>
      <c r="CY185" s="114"/>
      <c r="CZ185" s="114"/>
      <c r="DA185" s="114"/>
      <c r="DB185" s="114"/>
      <c r="DC185" s="114"/>
      <c r="DD185" s="114"/>
      <c r="DE185" s="114"/>
      <c r="DF185" s="114"/>
      <c r="DG185" s="114"/>
      <c r="DH185" s="114"/>
      <c r="DI185" s="114"/>
      <c r="DJ185" s="114"/>
      <c r="DK185" s="114"/>
      <c r="DL185" s="114"/>
      <c r="DM185" s="114"/>
      <c r="DN185" s="114"/>
      <c r="DO185" s="114"/>
      <c r="DP185" s="114"/>
      <c r="DQ185" s="114"/>
      <c r="DR185" s="114"/>
      <c r="DS185" s="114"/>
      <c r="FY185" s="116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>
        <v>1</v>
      </c>
      <c r="GN185" s="45"/>
      <c r="GO185" s="45">
        <v>1</v>
      </c>
      <c r="GP185" s="45"/>
      <c r="GQ185" s="45"/>
      <c r="GR185" s="45"/>
      <c r="GS185" s="45"/>
      <c r="GT185" s="45"/>
      <c r="GU185" s="45"/>
      <c r="GV185" s="45"/>
      <c r="GW185" s="45"/>
      <c r="GX185" s="45"/>
      <c r="GY185" s="45"/>
      <c r="GZ185" s="45"/>
      <c r="HA185" s="45"/>
      <c r="HB185" s="45"/>
      <c r="HC185" s="45"/>
      <c r="HD185" s="45"/>
    </row>
    <row r="186" spans="1:212" x14ac:dyDescent="0.25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  <c r="CA186" s="114"/>
      <c r="CB186" s="114"/>
      <c r="CC186" s="114"/>
      <c r="CD186" s="114"/>
      <c r="CE186" s="114"/>
      <c r="CF186" s="114"/>
      <c r="CG186" s="114"/>
      <c r="CH186" s="114"/>
      <c r="CI186" s="114"/>
      <c r="CJ186" s="114"/>
      <c r="CK186" s="114"/>
      <c r="CL186" s="114"/>
      <c r="CM186" s="114"/>
      <c r="CN186" s="114"/>
      <c r="CO186" s="114"/>
      <c r="CP186" s="114"/>
      <c r="CQ186" s="114"/>
      <c r="CR186" s="114"/>
      <c r="CS186" s="114"/>
      <c r="CT186" s="114"/>
      <c r="CU186" s="114"/>
      <c r="CV186" s="114"/>
      <c r="CW186" s="114"/>
      <c r="CX186" s="114"/>
      <c r="CY186" s="114"/>
      <c r="CZ186" s="114"/>
      <c r="DA186" s="114"/>
      <c r="DB186" s="114"/>
      <c r="DC186" s="114"/>
      <c r="DD186" s="114"/>
      <c r="DE186" s="114"/>
      <c r="DF186" s="114"/>
      <c r="DG186" s="114"/>
      <c r="DH186" s="114"/>
      <c r="DI186" s="114"/>
      <c r="DJ186" s="114"/>
      <c r="DK186" s="114"/>
      <c r="DL186" s="114"/>
      <c r="DM186" s="114"/>
      <c r="DN186" s="114"/>
      <c r="DO186" s="114"/>
      <c r="DP186" s="114"/>
      <c r="DQ186" s="114"/>
      <c r="DR186" s="114"/>
      <c r="DS186" s="114"/>
      <c r="FY186" s="116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>
        <v>1</v>
      </c>
      <c r="GN186" s="45">
        <v>1</v>
      </c>
      <c r="GO186" s="45"/>
      <c r="GP186" s="45">
        <v>1</v>
      </c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</row>
    <row r="187" spans="1:212" x14ac:dyDescent="0.25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  <c r="CA187" s="114"/>
      <c r="CB187" s="114"/>
      <c r="CC187" s="114"/>
      <c r="CD187" s="114"/>
      <c r="CE187" s="114"/>
      <c r="CF187" s="114"/>
      <c r="CG187" s="114"/>
      <c r="CH187" s="114"/>
      <c r="CI187" s="114"/>
      <c r="CJ187" s="114"/>
      <c r="CK187" s="114"/>
      <c r="CL187" s="114"/>
      <c r="CM187" s="114"/>
      <c r="CN187" s="114"/>
      <c r="CO187" s="114"/>
      <c r="CP187" s="114"/>
      <c r="CQ187" s="114"/>
      <c r="CR187" s="114"/>
      <c r="CS187" s="114"/>
      <c r="CT187" s="114"/>
      <c r="CU187" s="114"/>
      <c r="CV187" s="114"/>
      <c r="CW187" s="114"/>
      <c r="CX187" s="114"/>
      <c r="CY187" s="114"/>
      <c r="CZ187" s="114"/>
      <c r="DA187" s="114"/>
      <c r="DB187" s="114"/>
      <c r="DC187" s="114"/>
      <c r="DD187" s="114"/>
      <c r="DE187" s="114"/>
      <c r="DF187" s="114"/>
      <c r="DG187" s="114"/>
      <c r="DH187" s="114"/>
      <c r="DI187" s="114"/>
      <c r="DJ187" s="114"/>
      <c r="DK187" s="114"/>
      <c r="DL187" s="114"/>
      <c r="DM187" s="114"/>
      <c r="DN187" s="114"/>
      <c r="DO187" s="114"/>
      <c r="DP187" s="114"/>
      <c r="DQ187" s="114"/>
      <c r="DR187" s="114"/>
      <c r="DS187" s="114"/>
      <c r="FY187" s="116"/>
      <c r="FZ187" s="45"/>
      <c r="GA187" s="45"/>
      <c r="GB187" s="45"/>
      <c r="GC187" s="45"/>
      <c r="GD187" s="45"/>
      <c r="GE187" s="45"/>
      <c r="GF187" s="45"/>
      <c r="GG187" s="45"/>
      <c r="GH187" s="45"/>
      <c r="GI187" s="45"/>
      <c r="GJ187" s="45"/>
      <c r="GK187" s="45"/>
      <c r="GL187" s="45"/>
      <c r="GM187" s="45">
        <v>1</v>
      </c>
      <c r="GN187" s="45"/>
      <c r="GO187" s="45"/>
      <c r="GP187" s="45"/>
      <c r="GQ187" s="45"/>
      <c r="GR187" s="45"/>
      <c r="GS187" s="45"/>
      <c r="GT187" s="45"/>
      <c r="GU187" s="45"/>
      <c r="GV187" s="45"/>
      <c r="GW187" s="45"/>
      <c r="GX187" s="45"/>
      <c r="GY187" s="45"/>
      <c r="GZ187" s="45"/>
      <c r="HA187" s="45"/>
      <c r="HB187" s="45"/>
      <c r="HC187" s="45"/>
      <c r="HD187" s="45"/>
    </row>
    <row r="188" spans="1:212" x14ac:dyDescent="0.25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  <c r="CA188" s="114"/>
      <c r="CB188" s="114"/>
      <c r="CC188" s="114"/>
      <c r="CD188" s="114"/>
      <c r="CE188" s="114"/>
      <c r="CF188" s="114"/>
      <c r="CG188" s="114"/>
      <c r="CH188" s="114"/>
      <c r="CI188" s="114"/>
      <c r="CJ188" s="114"/>
      <c r="CK188" s="114"/>
      <c r="CL188" s="114"/>
      <c r="CM188" s="114"/>
      <c r="CN188" s="114"/>
      <c r="CO188" s="114"/>
      <c r="CP188" s="114"/>
      <c r="CQ188" s="114"/>
      <c r="CR188" s="114"/>
      <c r="CS188" s="114"/>
      <c r="CT188" s="114"/>
      <c r="CU188" s="114"/>
      <c r="CV188" s="114"/>
      <c r="CW188" s="114"/>
      <c r="CX188" s="114"/>
      <c r="CY188" s="114"/>
      <c r="CZ188" s="114"/>
      <c r="DA188" s="114"/>
      <c r="DB188" s="114"/>
      <c r="DC188" s="114"/>
      <c r="DD188" s="114"/>
      <c r="DE188" s="114"/>
      <c r="DF188" s="114"/>
      <c r="DG188" s="114"/>
      <c r="DH188" s="114"/>
      <c r="DI188" s="114"/>
      <c r="DJ188" s="114"/>
      <c r="DK188" s="114"/>
      <c r="DL188" s="114"/>
      <c r="DM188" s="114"/>
      <c r="DN188" s="114"/>
      <c r="DO188" s="114"/>
      <c r="DP188" s="114"/>
      <c r="DQ188" s="114"/>
      <c r="DR188" s="114"/>
      <c r="DS188" s="114"/>
      <c r="FY188" s="116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>
        <v>1</v>
      </c>
      <c r="GN188" s="45">
        <v>1</v>
      </c>
      <c r="GO188" s="45">
        <v>1</v>
      </c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</row>
    <row r="189" spans="1:212" x14ac:dyDescent="0.25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  <c r="CA189" s="114"/>
      <c r="CB189" s="114"/>
      <c r="CC189" s="114"/>
      <c r="CD189" s="114"/>
      <c r="CE189" s="114"/>
      <c r="CF189" s="114"/>
      <c r="CG189" s="114"/>
      <c r="CH189" s="114"/>
      <c r="CI189" s="114"/>
      <c r="CJ189" s="114"/>
      <c r="CK189" s="114"/>
      <c r="CL189" s="114"/>
      <c r="CM189" s="114"/>
      <c r="CN189" s="114"/>
      <c r="CO189" s="114"/>
      <c r="CP189" s="114"/>
      <c r="CQ189" s="114"/>
      <c r="CR189" s="114"/>
      <c r="CS189" s="114"/>
      <c r="CT189" s="114"/>
      <c r="CU189" s="114"/>
      <c r="CV189" s="114"/>
      <c r="CW189" s="114"/>
      <c r="CX189" s="114"/>
      <c r="CY189" s="114"/>
      <c r="CZ189" s="114"/>
      <c r="DA189" s="114"/>
      <c r="DB189" s="114"/>
      <c r="DC189" s="114"/>
      <c r="DD189" s="114"/>
      <c r="DE189" s="114"/>
      <c r="DF189" s="114"/>
      <c r="DG189" s="114"/>
      <c r="DH189" s="114"/>
      <c r="DI189" s="114"/>
      <c r="DJ189" s="114"/>
      <c r="DK189" s="114"/>
      <c r="DL189" s="114"/>
      <c r="DM189" s="114"/>
      <c r="DN189" s="114"/>
      <c r="DO189" s="114"/>
      <c r="DP189" s="114"/>
      <c r="DQ189" s="114"/>
      <c r="DR189" s="114"/>
      <c r="DS189" s="114"/>
      <c r="FY189" s="116"/>
      <c r="FZ189" s="45"/>
      <c r="GA189" s="45"/>
      <c r="GB189" s="45"/>
      <c r="GC189" s="45"/>
      <c r="GD189" s="45"/>
      <c r="GE189" s="45"/>
      <c r="GF189" s="45"/>
      <c r="GG189" s="45"/>
      <c r="GH189" s="45"/>
      <c r="GI189" s="45"/>
      <c r="GJ189" s="45"/>
      <c r="GK189" s="45"/>
      <c r="GL189" s="45"/>
      <c r="GM189" s="45">
        <v>1</v>
      </c>
      <c r="GN189" s="45"/>
      <c r="GO189" s="45"/>
      <c r="GP189" s="45"/>
      <c r="GQ189" s="45"/>
      <c r="GR189" s="45"/>
      <c r="GS189" s="45"/>
      <c r="GT189" s="45"/>
      <c r="GU189" s="45"/>
      <c r="GV189" s="45"/>
      <c r="GW189" s="45"/>
      <c r="GX189" s="45"/>
      <c r="GY189" s="45"/>
      <c r="GZ189" s="45"/>
      <c r="HA189" s="45"/>
      <c r="HB189" s="45"/>
      <c r="HC189" s="45"/>
      <c r="HD189" s="45"/>
    </row>
    <row r="190" spans="1:212" x14ac:dyDescent="0.25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114"/>
      <c r="BZ190" s="114"/>
      <c r="CA190" s="114"/>
      <c r="CB190" s="114"/>
      <c r="CC190" s="114"/>
      <c r="CD190" s="114"/>
      <c r="CE190" s="114"/>
      <c r="CF190" s="114"/>
      <c r="CG190" s="114"/>
      <c r="CH190" s="114"/>
      <c r="CI190" s="114"/>
      <c r="CJ190" s="114"/>
      <c r="CK190" s="114"/>
      <c r="CL190" s="114"/>
      <c r="CM190" s="114"/>
      <c r="CN190" s="114"/>
      <c r="CO190" s="114"/>
      <c r="CP190" s="114"/>
      <c r="CQ190" s="114"/>
      <c r="CR190" s="114"/>
      <c r="CS190" s="114"/>
      <c r="CT190" s="114"/>
      <c r="CU190" s="114"/>
      <c r="CV190" s="114"/>
      <c r="CW190" s="114"/>
      <c r="CX190" s="114"/>
      <c r="CY190" s="114"/>
      <c r="CZ190" s="114"/>
      <c r="DA190" s="114"/>
      <c r="DB190" s="114"/>
      <c r="DC190" s="114"/>
      <c r="DD190" s="114"/>
      <c r="DE190" s="114"/>
      <c r="DF190" s="114"/>
      <c r="DG190" s="114"/>
      <c r="DH190" s="114"/>
      <c r="DI190" s="114"/>
      <c r="DJ190" s="114"/>
      <c r="DK190" s="114"/>
      <c r="DL190" s="114"/>
      <c r="DM190" s="114"/>
      <c r="DN190" s="114"/>
      <c r="DO190" s="114"/>
      <c r="DP190" s="114"/>
      <c r="DQ190" s="114"/>
      <c r="DR190" s="114"/>
      <c r="DS190" s="114"/>
      <c r="FY190" s="116"/>
      <c r="FZ190" s="45"/>
      <c r="GA190" s="45"/>
      <c r="GB190" s="45"/>
      <c r="GC190" s="45"/>
      <c r="GD190" s="45"/>
      <c r="GE190" s="45"/>
      <c r="GF190" s="45"/>
      <c r="GG190" s="45"/>
      <c r="GH190" s="45"/>
      <c r="GI190" s="45"/>
      <c r="GJ190" s="45"/>
      <c r="GK190" s="45"/>
      <c r="GL190" s="45"/>
      <c r="GM190" s="45">
        <v>1</v>
      </c>
      <c r="GN190" s="45">
        <v>1</v>
      </c>
      <c r="GO190" s="45"/>
      <c r="GP190" s="45">
        <v>1</v>
      </c>
      <c r="GQ190" s="45"/>
      <c r="GR190" s="45"/>
      <c r="GS190" s="45"/>
      <c r="GT190" s="45"/>
      <c r="GU190" s="45"/>
      <c r="GV190" s="45"/>
      <c r="GW190" s="45"/>
      <c r="GX190" s="45"/>
      <c r="GY190" s="45"/>
      <c r="GZ190" s="45"/>
      <c r="HA190" s="45"/>
      <c r="HB190" s="45"/>
      <c r="HC190" s="45"/>
      <c r="HD190" s="45"/>
    </row>
    <row r="191" spans="1:212" x14ac:dyDescent="0.25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14"/>
      <c r="BR191" s="114"/>
      <c r="BS191" s="114"/>
      <c r="BT191" s="114"/>
      <c r="BU191" s="114"/>
      <c r="BV191" s="114"/>
      <c r="BW191" s="114"/>
      <c r="BX191" s="114"/>
      <c r="BY191" s="114"/>
      <c r="BZ191" s="114"/>
      <c r="CA191" s="114"/>
      <c r="CB191" s="114"/>
      <c r="CC191" s="114"/>
      <c r="CD191" s="114"/>
      <c r="CE191" s="114"/>
      <c r="CF191" s="114"/>
      <c r="CG191" s="114"/>
      <c r="CH191" s="114"/>
      <c r="CI191" s="114"/>
      <c r="CJ191" s="114"/>
      <c r="CK191" s="114"/>
      <c r="CL191" s="114"/>
      <c r="CM191" s="114"/>
      <c r="CN191" s="114"/>
      <c r="CO191" s="114"/>
      <c r="CP191" s="114"/>
      <c r="CQ191" s="114"/>
      <c r="CR191" s="114"/>
      <c r="CS191" s="114"/>
      <c r="CT191" s="114"/>
      <c r="CU191" s="114"/>
      <c r="CV191" s="114"/>
      <c r="CW191" s="114"/>
      <c r="CX191" s="114"/>
      <c r="CY191" s="114"/>
      <c r="CZ191" s="114"/>
      <c r="DA191" s="114"/>
      <c r="DB191" s="114"/>
      <c r="DC191" s="114"/>
      <c r="DD191" s="114"/>
      <c r="DE191" s="114"/>
      <c r="DF191" s="114"/>
      <c r="DG191" s="114"/>
      <c r="DH191" s="114"/>
      <c r="DI191" s="114"/>
      <c r="DJ191" s="114"/>
      <c r="DK191" s="114"/>
      <c r="DL191" s="114"/>
      <c r="DM191" s="114"/>
      <c r="DN191" s="114"/>
      <c r="DO191" s="114"/>
      <c r="DP191" s="114"/>
      <c r="DQ191" s="114"/>
      <c r="DR191" s="114"/>
      <c r="DS191" s="114"/>
      <c r="FY191" s="116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>
        <v>1</v>
      </c>
      <c r="GN191" s="45"/>
      <c r="GO191" s="45">
        <v>1</v>
      </c>
      <c r="GP191" s="45"/>
      <c r="GQ191" s="45"/>
      <c r="GR191" s="45"/>
      <c r="GS191" s="45"/>
      <c r="GT191" s="45"/>
      <c r="GU191" s="45"/>
      <c r="GV191" s="45"/>
      <c r="GW191" s="45"/>
      <c r="GX191" s="45"/>
      <c r="GY191" s="45"/>
      <c r="GZ191" s="45"/>
      <c r="HA191" s="45"/>
      <c r="HB191" s="45"/>
      <c r="HC191" s="45"/>
      <c r="HD191" s="45"/>
    </row>
    <row r="192" spans="1:212" x14ac:dyDescent="0.25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  <c r="BZ192" s="114"/>
      <c r="CA192" s="114"/>
      <c r="CB192" s="114"/>
      <c r="CC192" s="114"/>
      <c r="CD192" s="114"/>
      <c r="CE192" s="114"/>
      <c r="CF192" s="114"/>
      <c r="CG192" s="114"/>
      <c r="CH192" s="114"/>
      <c r="CI192" s="114"/>
      <c r="CJ192" s="114"/>
      <c r="CK192" s="114"/>
      <c r="CL192" s="114"/>
      <c r="CM192" s="114"/>
      <c r="CN192" s="114"/>
      <c r="CO192" s="114"/>
      <c r="CP192" s="114"/>
      <c r="CQ192" s="114"/>
      <c r="CR192" s="114"/>
      <c r="CS192" s="114"/>
      <c r="CT192" s="114"/>
      <c r="CU192" s="114"/>
      <c r="CV192" s="114"/>
      <c r="CW192" s="114"/>
      <c r="CX192" s="114"/>
      <c r="CY192" s="114"/>
      <c r="CZ192" s="114"/>
      <c r="DA192" s="114"/>
      <c r="DB192" s="114"/>
      <c r="DC192" s="114"/>
      <c r="DD192" s="114"/>
      <c r="DE192" s="114"/>
      <c r="DF192" s="114"/>
      <c r="DG192" s="114"/>
      <c r="DH192" s="114"/>
      <c r="DI192" s="114"/>
      <c r="DJ192" s="114"/>
      <c r="DK192" s="114"/>
      <c r="DL192" s="114"/>
      <c r="DM192" s="114"/>
      <c r="DN192" s="114"/>
      <c r="DO192" s="114"/>
      <c r="DP192" s="114"/>
      <c r="DQ192" s="114"/>
      <c r="DR192" s="114"/>
      <c r="DS192" s="114"/>
      <c r="FY192" s="116"/>
      <c r="FZ192" s="45"/>
      <c r="GA192" s="45"/>
      <c r="GB192" s="45"/>
      <c r="GC192" s="45"/>
      <c r="GD192" s="45"/>
      <c r="GE192" s="45"/>
      <c r="GF192" s="45"/>
      <c r="GG192" s="45"/>
      <c r="GH192" s="45"/>
      <c r="GI192" s="45"/>
      <c r="GJ192" s="45"/>
      <c r="GK192" s="45"/>
      <c r="GL192" s="45"/>
      <c r="GM192" s="45">
        <v>1</v>
      </c>
      <c r="GN192" s="45">
        <v>1</v>
      </c>
      <c r="GO192" s="45"/>
      <c r="GP192" s="45"/>
      <c r="GQ192" s="45"/>
      <c r="GR192" s="45"/>
      <c r="GS192" s="45"/>
      <c r="GT192" s="45"/>
      <c r="GU192" s="45"/>
      <c r="GV192" s="45"/>
      <c r="GW192" s="45"/>
      <c r="GX192" s="45"/>
      <c r="GY192" s="45"/>
      <c r="GZ192" s="45"/>
      <c r="HA192" s="45"/>
      <c r="HB192" s="45"/>
      <c r="HC192" s="45"/>
      <c r="HD192" s="45"/>
    </row>
    <row r="193" spans="1:212" x14ac:dyDescent="0.25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14"/>
      <c r="BR193" s="114"/>
      <c r="BS193" s="114"/>
      <c r="BT193" s="114"/>
      <c r="BU193" s="114"/>
      <c r="BV193" s="114"/>
      <c r="BW193" s="114"/>
      <c r="BX193" s="114"/>
      <c r="BY193" s="114"/>
      <c r="BZ193" s="114"/>
      <c r="CA193" s="114"/>
      <c r="CB193" s="114"/>
      <c r="CC193" s="114"/>
      <c r="CD193" s="114"/>
      <c r="CE193" s="114"/>
      <c r="CF193" s="114"/>
      <c r="CG193" s="114"/>
      <c r="CH193" s="114"/>
      <c r="CI193" s="114"/>
      <c r="CJ193" s="114"/>
      <c r="CK193" s="114"/>
      <c r="CL193" s="114"/>
      <c r="CM193" s="114"/>
      <c r="CN193" s="114"/>
      <c r="CO193" s="114"/>
      <c r="CP193" s="114"/>
      <c r="CQ193" s="114"/>
      <c r="CR193" s="114"/>
      <c r="CS193" s="114"/>
      <c r="CT193" s="114"/>
      <c r="CU193" s="114"/>
      <c r="CV193" s="114"/>
      <c r="CW193" s="114"/>
      <c r="CX193" s="114"/>
      <c r="CY193" s="114"/>
      <c r="CZ193" s="114"/>
      <c r="DA193" s="114"/>
      <c r="DB193" s="114"/>
      <c r="DC193" s="114"/>
      <c r="DD193" s="114"/>
      <c r="DE193" s="114"/>
      <c r="DF193" s="114"/>
      <c r="DG193" s="114"/>
      <c r="DH193" s="114"/>
      <c r="DI193" s="114"/>
      <c r="DJ193" s="114"/>
      <c r="DK193" s="114"/>
      <c r="DL193" s="114"/>
      <c r="DM193" s="114"/>
      <c r="DN193" s="114"/>
      <c r="DO193" s="114"/>
      <c r="DP193" s="114"/>
      <c r="DQ193" s="114"/>
      <c r="DR193" s="114"/>
      <c r="DS193" s="114"/>
      <c r="FY193" s="116"/>
      <c r="FZ193" s="45"/>
      <c r="GA193" s="45"/>
      <c r="GB193" s="45"/>
      <c r="GC193" s="45"/>
      <c r="GD193" s="45"/>
      <c r="GE193" s="45"/>
      <c r="GF193" s="45"/>
      <c r="GG193" s="45"/>
      <c r="GH193" s="45"/>
      <c r="GI193" s="45"/>
      <c r="GJ193" s="45"/>
      <c r="GK193" s="45"/>
      <c r="GL193" s="45"/>
      <c r="GM193" s="45">
        <v>1</v>
      </c>
      <c r="GN193" s="45"/>
      <c r="GO193" s="45"/>
      <c r="GP193" s="45"/>
      <c r="GQ193" s="45"/>
      <c r="GR193" s="45"/>
      <c r="GS193" s="45"/>
      <c r="GT193" s="45"/>
      <c r="GU193" s="45"/>
      <c r="GV193" s="45"/>
      <c r="GW193" s="45"/>
      <c r="GX193" s="45"/>
      <c r="GY193" s="45"/>
      <c r="GZ193" s="45"/>
      <c r="HA193" s="45"/>
      <c r="HB193" s="45"/>
      <c r="HC193" s="45"/>
      <c r="HD193" s="45"/>
    </row>
    <row r="194" spans="1:212" x14ac:dyDescent="0.25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14"/>
      <c r="BR194" s="114"/>
      <c r="BS194" s="114"/>
      <c r="BT194" s="114"/>
      <c r="BU194" s="114"/>
      <c r="BV194" s="114"/>
      <c r="BW194" s="114"/>
      <c r="BX194" s="114"/>
      <c r="BY194" s="114"/>
      <c r="BZ194" s="114"/>
      <c r="CA194" s="114"/>
      <c r="CB194" s="114"/>
      <c r="CC194" s="114"/>
      <c r="CD194" s="114"/>
      <c r="CE194" s="114"/>
      <c r="CF194" s="114"/>
      <c r="CG194" s="114"/>
      <c r="CH194" s="114"/>
      <c r="CI194" s="114"/>
      <c r="CJ194" s="114"/>
      <c r="CK194" s="114"/>
      <c r="CL194" s="114"/>
      <c r="CM194" s="114"/>
      <c r="CN194" s="114"/>
      <c r="CO194" s="114"/>
      <c r="CP194" s="114"/>
      <c r="CQ194" s="114"/>
      <c r="CR194" s="114"/>
      <c r="CS194" s="114"/>
      <c r="CT194" s="114"/>
      <c r="CU194" s="114"/>
      <c r="CV194" s="114"/>
      <c r="CW194" s="114"/>
      <c r="CX194" s="114"/>
      <c r="CY194" s="114"/>
      <c r="CZ194" s="114"/>
      <c r="DA194" s="114"/>
      <c r="DB194" s="114"/>
      <c r="DC194" s="114"/>
      <c r="DD194" s="114"/>
      <c r="DE194" s="114"/>
      <c r="DF194" s="114"/>
      <c r="DG194" s="114"/>
      <c r="DH194" s="114"/>
      <c r="DI194" s="114"/>
      <c r="DJ194" s="114"/>
      <c r="DK194" s="114"/>
      <c r="DL194" s="114"/>
      <c r="DM194" s="114"/>
      <c r="DN194" s="114"/>
      <c r="DO194" s="114"/>
      <c r="DP194" s="114"/>
      <c r="DQ194" s="114"/>
      <c r="DR194" s="114"/>
      <c r="DS194" s="114"/>
      <c r="FY194" s="116"/>
      <c r="FZ194" s="45"/>
      <c r="GA194" s="45"/>
      <c r="GB194" s="45"/>
      <c r="GC194" s="45"/>
      <c r="GD194" s="45"/>
      <c r="GE194" s="45"/>
      <c r="GF194" s="45"/>
      <c r="GG194" s="45"/>
      <c r="GH194" s="45"/>
      <c r="GI194" s="45"/>
      <c r="GJ194" s="45"/>
      <c r="GK194" s="45"/>
      <c r="GL194" s="45"/>
      <c r="GM194" s="45">
        <v>1</v>
      </c>
      <c r="GN194" s="45">
        <v>1</v>
      </c>
      <c r="GO194" s="45">
        <v>1</v>
      </c>
      <c r="GP194" s="45">
        <v>1</v>
      </c>
      <c r="GQ194" s="45"/>
      <c r="GR194" s="45"/>
      <c r="GS194" s="45"/>
      <c r="GT194" s="45"/>
      <c r="GU194" s="45"/>
      <c r="GV194" s="45"/>
      <c r="GW194" s="45"/>
      <c r="GX194" s="45"/>
      <c r="GY194" s="45"/>
      <c r="GZ194" s="45"/>
      <c r="HA194" s="45"/>
      <c r="HB194" s="45"/>
      <c r="HC194" s="45"/>
      <c r="HD194" s="45"/>
    </row>
    <row r="195" spans="1:212" x14ac:dyDescent="0.25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14"/>
      <c r="BR195" s="114"/>
      <c r="BS195" s="114"/>
      <c r="BT195" s="114"/>
      <c r="BU195" s="114"/>
      <c r="BV195" s="114"/>
      <c r="BW195" s="114"/>
      <c r="BX195" s="114"/>
      <c r="BY195" s="114"/>
      <c r="BZ195" s="114"/>
      <c r="CA195" s="114"/>
      <c r="CB195" s="114"/>
      <c r="CC195" s="114"/>
      <c r="CD195" s="114"/>
      <c r="CE195" s="114"/>
      <c r="CF195" s="114"/>
      <c r="CG195" s="114"/>
      <c r="CH195" s="114"/>
      <c r="CI195" s="114"/>
      <c r="CJ195" s="114"/>
      <c r="CK195" s="114"/>
      <c r="CL195" s="114"/>
      <c r="CM195" s="114"/>
      <c r="CN195" s="114"/>
      <c r="CO195" s="114"/>
      <c r="CP195" s="114"/>
      <c r="CQ195" s="114"/>
      <c r="CR195" s="114"/>
      <c r="CS195" s="114"/>
      <c r="CT195" s="114"/>
      <c r="CU195" s="114"/>
      <c r="CV195" s="114"/>
      <c r="CW195" s="114"/>
      <c r="CX195" s="114"/>
      <c r="CY195" s="114"/>
      <c r="CZ195" s="114"/>
      <c r="DA195" s="114"/>
      <c r="DB195" s="114"/>
      <c r="DC195" s="114"/>
      <c r="DD195" s="114"/>
      <c r="DE195" s="114"/>
      <c r="DF195" s="114"/>
      <c r="DG195" s="114"/>
      <c r="DH195" s="114"/>
      <c r="DI195" s="114"/>
      <c r="DJ195" s="114"/>
      <c r="DK195" s="114"/>
      <c r="DL195" s="114"/>
      <c r="DM195" s="114"/>
      <c r="DN195" s="114"/>
      <c r="DO195" s="114"/>
      <c r="DP195" s="114"/>
      <c r="DQ195" s="114"/>
      <c r="DR195" s="114"/>
      <c r="DS195" s="114"/>
      <c r="FY195" s="116"/>
      <c r="FZ195" s="45"/>
      <c r="GA195" s="45"/>
      <c r="GB195" s="45"/>
      <c r="GC195" s="45"/>
      <c r="GD195" s="45"/>
      <c r="GE195" s="45"/>
      <c r="GF195" s="45"/>
      <c r="GG195" s="45"/>
      <c r="GH195" s="45"/>
      <c r="GI195" s="45"/>
      <c r="GJ195" s="45"/>
      <c r="GK195" s="45"/>
      <c r="GL195" s="45"/>
      <c r="GM195" s="45">
        <v>1</v>
      </c>
      <c r="GN195" s="45"/>
      <c r="GO195" s="45"/>
      <c r="GP195" s="45"/>
      <c r="GQ195" s="45"/>
      <c r="GR195" s="45"/>
      <c r="GS195" s="45"/>
      <c r="GT195" s="45"/>
      <c r="GU195" s="45"/>
      <c r="GV195" s="45"/>
      <c r="GW195" s="45"/>
      <c r="GX195" s="45"/>
      <c r="GY195" s="45"/>
      <c r="GZ195" s="45"/>
      <c r="HA195" s="45"/>
      <c r="HB195" s="45"/>
      <c r="HC195" s="45"/>
      <c r="HD195" s="45"/>
    </row>
    <row r="196" spans="1:212" x14ac:dyDescent="0.25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14"/>
      <c r="BR196" s="114"/>
      <c r="BS196" s="114"/>
      <c r="BT196" s="114"/>
      <c r="BU196" s="114"/>
      <c r="BV196" s="114"/>
      <c r="BW196" s="114"/>
      <c r="BX196" s="114"/>
      <c r="BY196" s="114"/>
      <c r="BZ196" s="114"/>
      <c r="CA196" s="114"/>
      <c r="CB196" s="114"/>
      <c r="CC196" s="114"/>
      <c r="CD196" s="114"/>
      <c r="CE196" s="114"/>
      <c r="CF196" s="114"/>
      <c r="CG196" s="114"/>
      <c r="CH196" s="114"/>
      <c r="CI196" s="114"/>
      <c r="CJ196" s="114"/>
      <c r="CK196" s="114"/>
      <c r="CL196" s="114"/>
      <c r="CM196" s="114"/>
      <c r="CN196" s="114"/>
      <c r="CO196" s="114"/>
      <c r="CP196" s="114"/>
      <c r="CQ196" s="114"/>
      <c r="CR196" s="114"/>
      <c r="CS196" s="114"/>
      <c r="CT196" s="114"/>
      <c r="CU196" s="114"/>
      <c r="CV196" s="114"/>
      <c r="CW196" s="114"/>
      <c r="CX196" s="114"/>
      <c r="CY196" s="114"/>
      <c r="CZ196" s="114"/>
      <c r="DA196" s="114"/>
      <c r="DB196" s="114"/>
      <c r="DC196" s="114"/>
      <c r="DD196" s="114"/>
      <c r="DE196" s="114"/>
      <c r="DF196" s="114"/>
      <c r="DG196" s="114"/>
      <c r="DH196" s="114"/>
      <c r="DI196" s="114"/>
      <c r="DJ196" s="114"/>
      <c r="DK196" s="114"/>
      <c r="DL196" s="114"/>
      <c r="DM196" s="114"/>
      <c r="DN196" s="114"/>
      <c r="DO196" s="114"/>
      <c r="DP196" s="114"/>
      <c r="DQ196" s="114"/>
      <c r="DR196" s="114"/>
      <c r="DS196" s="114"/>
      <c r="FY196" s="116"/>
      <c r="FZ196" s="45"/>
      <c r="GA196" s="45"/>
      <c r="GB196" s="45"/>
      <c r="GC196" s="45"/>
      <c r="GD196" s="45"/>
      <c r="GE196" s="45"/>
      <c r="GF196" s="45"/>
      <c r="GG196" s="45"/>
      <c r="GH196" s="45"/>
      <c r="GI196" s="45"/>
      <c r="GJ196" s="45"/>
      <c r="GK196" s="45"/>
      <c r="GL196" s="45"/>
      <c r="GM196" s="45">
        <v>1</v>
      </c>
      <c r="GN196" s="45">
        <v>1</v>
      </c>
      <c r="GO196" s="45"/>
      <c r="GP196" s="45"/>
      <c r="GQ196" s="45"/>
      <c r="GR196" s="45"/>
      <c r="GS196" s="45"/>
      <c r="GT196" s="45"/>
      <c r="GU196" s="45"/>
      <c r="GV196" s="45"/>
      <c r="GW196" s="45"/>
      <c r="GX196" s="45"/>
      <c r="GY196" s="45"/>
      <c r="GZ196" s="45"/>
      <c r="HA196" s="45"/>
      <c r="HB196" s="45"/>
      <c r="HC196" s="45"/>
      <c r="HD196" s="45"/>
    </row>
    <row r="197" spans="1:212" x14ac:dyDescent="0.25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14"/>
      <c r="BR197" s="114"/>
      <c r="BS197" s="114"/>
      <c r="BT197" s="114"/>
      <c r="BU197" s="114"/>
      <c r="BV197" s="114"/>
      <c r="BW197" s="114"/>
      <c r="BX197" s="114"/>
      <c r="BY197" s="114"/>
      <c r="BZ197" s="114"/>
      <c r="CA197" s="114"/>
      <c r="CB197" s="114"/>
      <c r="CC197" s="114"/>
      <c r="CD197" s="114"/>
      <c r="CE197" s="114"/>
      <c r="CF197" s="114"/>
      <c r="CG197" s="114"/>
      <c r="CH197" s="114"/>
      <c r="CI197" s="114"/>
      <c r="CJ197" s="114"/>
      <c r="CK197" s="114"/>
      <c r="CL197" s="114"/>
      <c r="CM197" s="114"/>
      <c r="CN197" s="114"/>
      <c r="CO197" s="114"/>
      <c r="CP197" s="114"/>
      <c r="CQ197" s="114"/>
      <c r="CR197" s="114"/>
      <c r="CS197" s="114"/>
      <c r="CT197" s="114"/>
      <c r="CU197" s="114"/>
      <c r="CV197" s="114"/>
      <c r="CW197" s="114"/>
      <c r="CX197" s="114"/>
      <c r="CY197" s="114"/>
      <c r="CZ197" s="114"/>
      <c r="DA197" s="114"/>
      <c r="DB197" s="114"/>
      <c r="DC197" s="114"/>
      <c r="DD197" s="114"/>
      <c r="DE197" s="114"/>
      <c r="DF197" s="114"/>
      <c r="DG197" s="114"/>
      <c r="DH197" s="114"/>
      <c r="DI197" s="114"/>
      <c r="DJ197" s="114"/>
      <c r="DK197" s="114"/>
      <c r="DL197" s="114"/>
      <c r="DM197" s="114"/>
      <c r="DN197" s="114"/>
      <c r="DO197" s="114"/>
      <c r="DP197" s="114"/>
      <c r="DQ197" s="114"/>
      <c r="DR197" s="114"/>
      <c r="DS197" s="114"/>
      <c r="FY197" s="116"/>
      <c r="FZ197" s="45"/>
      <c r="GA197" s="45"/>
      <c r="GB197" s="45"/>
      <c r="GC197" s="45"/>
      <c r="GD197" s="45"/>
      <c r="GE197" s="45"/>
      <c r="GF197" s="45"/>
      <c r="GG197" s="45"/>
      <c r="GH197" s="45"/>
      <c r="GI197" s="45"/>
      <c r="GJ197" s="45"/>
      <c r="GK197" s="45"/>
      <c r="GL197" s="45"/>
      <c r="GM197" s="45">
        <v>1</v>
      </c>
      <c r="GN197" s="45"/>
      <c r="GO197" s="45">
        <v>1</v>
      </c>
      <c r="GP197" s="45"/>
      <c r="GQ197" s="45"/>
      <c r="GR197" s="45"/>
      <c r="GS197" s="45"/>
      <c r="GT197" s="45"/>
      <c r="GU197" s="45"/>
      <c r="GV197" s="45"/>
      <c r="GW197" s="45"/>
      <c r="GX197" s="45"/>
      <c r="GY197" s="45"/>
      <c r="GZ197" s="45"/>
      <c r="HA197" s="45"/>
      <c r="HB197" s="45"/>
      <c r="HC197" s="45"/>
      <c r="HD197" s="45"/>
    </row>
    <row r="198" spans="1:212" x14ac:dyDescent="0.25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14"/>
      <c r="BR198" s="114"/>
      <c r="BS198" s="114"/>
      <c r="BT198" s="114"/>
      <c r="BU198" s="114"/>
      <c r="BV198" s="114"/>
      <c r="BW198" s="114"/>
      <c r="BX198" s="114"/>
      <c r="BY198" s="114"/>
      <c r="BZ198" s="114"/>
      <c r="CA198" s="114"/>
      <c r="CB198" s="114"/>
      <c r="CC198" s="114"/>
      <c r="CD198" s="114"/>
      <c r="CE198" s="114"/>
      <c r="CF198" s="114"/>
      <c r="CG198" s="114"/>
      <c r="CH198" s="114"/>
      <c r="CI198" s="114"/>
      <c r="CJ198" s="114"/>
      <c r="CK198" s="114"/>
      <c r="CL198" s="114"/>
      <c r="CM198" s="114"/>
      <c r="CN198" s="114"/>
      <c r="CO198" s="114"/>
      <c r="CP198" s="114"/>
      <c r="CQ198" s="114"/>
      <c r="CR198" s="114"/>
      <c r="CS198" s="114"/>
      <c r="CT198" s="114"/>
      <c r="CU198" s="114"/>
      <c r="CV198" s="114"/>
      <c r="CW198" s="114"/>
      <c r="CX198" s="114"/>
      <c r="CY198" s="114"/>
      <c r="CZ198" s="114"/>
      <c r="DA198" s="114"/>
      <c r="DB198" s="114"/>
      <c r="DC198" s="114"/>
      <c r="DD198" s="114"/>
      <c r="DE198" s="114"/>
      <c r="DF198" s="114"/>
      <c r="DG198" s="114"/>
      <c r="DH198" s="114"/>
      <c r="DI198" s="114"/>
      <c r="DJ198" s="114"/>
      <c r="DK198" s="114"/>
      <c r="DL198" s="114"/>
      <c r="DM198" s="114"/>
      <c r="DN198" s="114"/>
      <c r="DO198" s="114"/>
      <c r="DP198" s="114"/>
      <c r="DQ198" s="114"/>
      <c r="DR198" s="114"/>
      <c r="DS198" s="114"/>
      <c r="FY198" s="116"/>
      <c r="FZ198" s="45"/>
      <c r="GA198" s="45"/>
      <c r="GB198" s="45"/>
      <c r="GC198" s="45"/>
      <c r="GD198" s="45"/>
      <c r="GE198" s="45"/>
      <c r="GF198" s="45"/>
      <c r="GG198" s="45"/>
      <c r="GH198" s="45"/>
      <c r="GI198" s="45"/>
      <c r="GJ198" s="45"/>
      <c r="GK198" s="45"/>
      <c r="GL198" s="45"/>
      <c r="GM198" s="45">
        <v>1</v>
      </c>
      <c r="GN198" s="45">
        <v>1</v>
      </c>
      <c r="GO198" s="45"/>
      <c r="GP198" s="45">
        <v>1</v>
      </c>
      <c r="GQ198" s="45"/>
      <c r="GR198" s="45"/>
      <c r="GS198" s="45"/>
      <c r="GT198" s="45"/>
      <c r="GU198" s="45"/>
      <c r="GV198" s="45"/>
      <c r="GW198" s="45"/>
      <c r="GX198" s="45"/>
      <c r="GY198" s="45"/>
      <c r="GZ198" s="45"/>
      <c r="HA198" s="45"/>
      <c r="HB198" s="45"/>
      <c r="HC198" s="45"/>
      <c r="HD198" s="45"/>
    </row>
    <row r="199" spans="1:212" x14ac:dyDescent="0.25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14"/>
      <c r="BR199" s="114"/>
      <c r="BS199" s="114"/>
      <c r="BT199" s="114"/>
      <c r="BU199" s="114"/>
      <c r="BV199" s="114"/>
      <c r="BW199" s="114"/>
      <c r="BX199" s="114"/>
      <c r="BY199" s="114"/>
      <c r="BZ199" s="114"/>
      <c r="CA199" s="114"/>
      <c r="CB199" s="114"/>
      <c r="CC199" s="114"/>
      <c r="CD199" s="114"/>
      <c r="CE199" s="114"/>
      <c r="CF199" s="114"/>
      <c r="CG199" s="114"/>
      <c r="CH199" s="114"/>
      <c r="CI199" s="114"/>
      <c r="CJ199" s="114"/>
      <c r="CK199" s="114"/>
      <c r="CL199" s="114"/>
      <c r="CM199" s="114"/>
      <c r="CN199" s="114"/>
      <c r="CO199" s="114"/>
      <c r="CP199" s="114"/>
      <c r="CQ199" s="114"/>
      <c r="CR199" s="114"/>
      <c r="CS199" s="114"/>
      <c r="CT199" s="114"/>
      <c r="CU199" s="114"/>
      <c r="CV199" s="114"/>
      <c r="CW199" s="114"/>
      <c r="CX199" s="114"/>
      <c r="CY199" s="114"/>
      <c r="CZ199" s="114"/>
      <c r="DA199" s="114"/>
      <c r="DB199" s="114"/>
      <c r="DC199" s="114"/>
      <c r="DD199" s="114"/>
      <c r="DE199" s="114"/>
      <c r="DF199" s="114"/>
      <c r="DG199" s="114"/>
      <c r="DH199" s="114"/>
      <c r="DI199" s="114"/>
      <c r="DJ199" s="114"/>
      <c r="DK199" s="114"/>
      <c r="DL199" s="114"/>
      <c r="DM199" s="114"/>
      <c r="DN199" s="114"/>
      <c r="DO199" s="114"/>
      <c r="DP199" s="114"/>
      <c r="DQ199" s="114"/>
      <c r="DR199" s="114"/>
      <c r="DS199" s="114"/>
      <c r="FY199" s="116"/>
      <c r="FZ199" s="45"/>
      <c r="GA199" s="45"/>
      <c r="GB199" s="45"/>
      <c r="GC199" s="45"/>
      <c r="GD199" s="45"/>
      <c r="GE199" s="45"/>
      <c r="GF199" s="45"/>
      <c r="GG199" s="45"/>
      <c r="GH199" s="45"/>
      <c r="GI199" s="45"/>
      <c r="GJ199" s="45"/>
      <c r="GK199" s="45"/>
      <c r="GL199" s="45"/>
      <c r="GM199" s="45">
        <v>1</v>
      </c>
      <c r="GN199" s="45"/>
      <c r="GO199" s="45"/>
      <c r="GP199" s="45"/>
      <c r="GQ199" s="45"/>
      <c r="GR199" s="45"/>
      <c r="GS199" s="45"/>
      <c r="GT199" s="45"/>
      <c r="GU199" s="45"/>
      <c r="GV199" s="45"/>
      <c r="GW199" s="45"/>
      <c r="GX199" s="45"/>
      <c r="GY199" s="45"/>
      <c r="GZ199" s="45"/>
      <c r="HA199" s="45"/>
      <c r="HB199" s="45"/>
      <c r="HC199" s="45"/>
      <c r="HD199" s="45"/>
    </row>
    <row r="200" spans="1:212" x14ac:dyDescent="0.25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4"/>
      <c r="CZ200" s="114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FY200" s="116"/>
      <c r="FZ200" s="45"/>
      <c r="GA200" s="45"/>
      <c r="GB200" s="45"/>
      <c r="GC200" s="45"/>
      <c r="GD200" s="45"/>
      <c r="GE200" s="45"/>
      <c r="GF200" s="45"/>
      <c r="GG200" s="45"/>
      <c r="GH200" s="45"/>
      <c r="GI200" s="45"/>
      <c r="GJ200" s="45"/>
      <c r="GK200" s="45"/>
      <c r="GL200" s="45"/>
      <c r="GM200" s="45">
        <v>1</v>
      </c>
      <c r="GN200" s="45">
        <v>1</v>
      </c>
      <c r="GO200" s="45">
        <v>1</v>
      </c>
      <c r="GP200" s="45"/>
      <c r="GQ200" s="45"/>
      <c r="GR200" s="45"/>
      <c r="GS200" s="45"/>
      <c r="GT200" s="45"/>
      <c r="GU200" s="45"/>
      <c r="GV200" s="45"/>
      <c r="GW200" s="45"/>
      <c r="GX200" s="45"/>
      <c r="GY200" s="45"/>
      <c r="GZ200" s="45"/>
      <c r="HA200" s="45"/>
      <c r="HB200" s="45"/>
      <c r="HC200" s="45"/>
      <c r="HD200" s="45"/>
    </row>
    <row r="201" spans="1:212" x14ac:dyDescent="0.25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  <c r="CA201" s="114"/>
      <c r="CB201" s="114"/>
      <c r="CC201" s="114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4"/>
      <c r="CO201" s="114"/>
      <c r="CP201" s="114"/>
      <c r="CQ201" s="114"/>
      <c r="CR201" s="114"/>
      <c r="CS201" s="114"/>
      <c r="CT201" s="114"/>
      <c r="CU201" s="114"/>
      <c r="CV201" s="114"/>
      <c r="CW201" s="114"/>
      <c r="CX201" s="114"/>
      <c r="CY201" s="114"/>
      <c r="CZ201" s="114"/>
      <c r="DA201" s="114"/>
      <c r="DB201" s="114"/>
      <c r="DC201" s="114"/>
      <c r="DD201" s="114"/>
      <c r="DE201" s="114"/>
      <c r="DF201" s="114"/>
      <c r="DG201" s="114"/>
      <c r="DH201" s="114"/>
      <c r="DI201" s="114"/>
      <c r="DJ201" s="114"/>
      <c r="DK201" s="114"/>
      <c r="DL201" s="114"/>
      <c r="DM201" s="114"/>
      <c r="DN201" s="114"/>
      <c r="DO201" s="114"/>
      <c r="DP201" s="114"/>
      <c r="DQ201" s="114"/>
      <c r="DR201" s="114"/>
      <c r="DS201" s="114"/>
      <c r="FY201" s="116"/>
      <c r="FZ201" s="45"/>
      <c r="GA201" s="45"/>
      <c r="GB201" s="45"/>
      <c r="GC201" s="45"/>
      <c r="GD201" s="45"/>
      <c r="GE201" s="45"/>
      <c r="GF201" s="45"/>
      <c r="GG201" s="45"/>
      <c r="GH201" s="45"/>
      <c r="GI201" s="45"/>
      <c r="GJ201" s="45"/>
      <c r="GK201" s="45"/>
      <c r="GL201" s="45"/>
      <c r="GM201" s="45">
        <v>1</v>
      </c>
      <c r="GN201" s="45"/>
      <c r="GO201" s="45"/>
      <c r="GP201" s="45"/>
      <c r="GQ201" s="45"/>
      <c r="GR201" s="45"/>
      <c r="GS201" s="45"/>
      <c r="GT201" s="45"/>
      <c r="GU201" s="45"/>
      <c r="GV201" s="45"/>
      <c r="GW201" s="45"/>
      <c r="GX201" s="45"/>
      <c r="GY201" s="45"/>
      <c r="GZ201" s="45"/>
      <c r="HA201" s="45"/>
      <c r="HB201" s="45"/>
      <c r="HC201" s="45"/>
      <c r="HD201" s="45"/>
    </row>
    <row r="202" spans="1:212" x14ac:dyDescent="0.25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  <c r="CA202" s="114"/>
      <c r="CB202" s="114"/>
      <c r="CC202" s="114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4"/>
      <c r="CO202" s="114"/>
      <c r="CP202" s="114"/>
      <c r="CQ202" s="114"/>
      <c r="CR202" s="114"/>
      <c r="CS202" s="114"/>
      <c r="CT202" s="114"/>
      <c r="CU202" s="114"/>
      <c r="CV202" s="114"/>
      <c r="CW202" s="114"/>
      <c r="CX202" s="114"/>
      <c r="CY202" s="114"/>
      <c r="CZ202" s="114"/>
      <c r="DA202" s="114"/>
      <c r="DB202" s="114"/>
      <c r="DC202" s="114"/>
      <c r="DD202" s="114"/>
      <c r="DE202" s="114"/>
      <c r="DF202" s="114"/>
      <c r="DG202" s="114"/>
      <c r="DH202" s="114"/>
      <c r="DI202" s="114"/>
      <c r="DJ202" s="114"/>
      <c r="DK202" s="114"/>
      <c r="DL202" s="114"/>
      <c r="DM202" s="114"/>
      <c r="DN202" s="114"/>
      <c r="DO202" s="114"/>
      <c r="DP202" s="114"/>
      <c r="DQ202" s="114"/>
      <c r="DR202" s="114"/>
      <c r="DS202" s="114"/>
      <c r="FY202" s="116"/>
      <c r="FZ202" s="45"/>
      <c r="GA202" s="45"/>
      <c r="GB202" s="45"/>
      <c r="GC202" s="45"/>
      <c r="GD202" s="45"/>
      <c r="GE202" s="45"/>
      <c r="GF202" s="45"/>
      <c r="GG202" s="45"/>
      <c r="GH202" s="45"/>
      <c r="GI202" s="45"/>
      <c r="GJ202" s="45"/>
      <c r="GK202" s="45"/>
      <c r="GL202" s="45"/>
      <c r="GM202" s="45">
        <v>1</v>
      </c>
      <c r="GN202" s="45">
        <v>1</v>
      </c>
      <c r="GO202" s="45"/>
      <c r="GP202" s="45">
        <v>1</v>
      </c>
      <c r="GQ202" s="45"/>
      <c r="GR202" s="45"/>
      <c r="GS202" s="45"/>
      <c r="GT202" s="45"/>
      <c r="GU202" s="45"/>
      <c r="GV202" s="45"/>
      <c r="GW202" s="45"/>
      <c r="GX202" s="45"/>
      <c r="GY202" s="45"/>
      <c r="GZ202" s="45"/>
      <c r="HA202" s="45"/>
      <c r="HB202" s="45"/>
      <c r="HC202" s="45"/>
      <c r="HD202" s="45"/>
    </row>
    <row r="203" spans="1:212" x14ac:dyDescent="0.25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  <c r="CA203" s="114"/>
      <c r="CB203" s="114"/>
      <c r="CC203" s="114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4"/>
      <c r="CO203" s="114"/>
      <c r="CP203" s="114"/>
      <c r="CQ203" s="114"/>
      <c r="CR203" s="114"/>
      <c r="CS203" s="114"/>
      <c r="CT203" s="114"/>
      <c r="CU203" s="114"/>
      <c r="CV203" s="114"/>
      <c r="CW203" s="114"/>
      <c r="CX203" s="114"/>
      <c r="CY203" s="114"/>
      <c r="CZ203" s="114"/>
      <c r="DA203" s="114"/>
      <c r="DB203" s="114"/>
      <c r="DC203" s="114"/>
      <c r="DD203" s="114"/>
      <c r="DE203" s="114"/>
      <c r="DF203" s="114"/>
      <c r="DG203" s="114"/>
      <c r="DH203" s="114"/>
      <c r="DI203" s="114"/>
      <c r="DJ203" s="114"/>
      <c r="DK203" s="114"/>
      <c r="DL203" s="114"/>
      <c r="DM203" s="114"/>
      <c r="DN203" s="114"/>
      <c r="DO203" s="114"/>
      <c r="DP203" s="114"/>
      <c r="DQ203" s="114"/>
      <c r="DR203" s="114"/>
      <c r="DS203" s="114"/>
      <c r="FY203" s="116"/>
      <c r="FZ203" s="45"/>
      <c r="GA203" s="45"/>
      <c r="GB203" s="45"/>
      <c r="GC203" s="45"/>
      <c r="GD203" s="45"/>
      <c r="GE203" s="45"/>
      <c r="GF203" s="45"/>
      <c r="GG203" s="45"/>
      <c r="GH203" s="45"/>
      <c r="GI203" s="45"/>
      <c r="GJ203" s="45"/>
      <c r="GK203" s="45"/>
      <c r="GL203" s="45"/>
      <c r="GM203" s="45">
        <v>1</v>
      </c>
      <c r="GN203" s="45"/>
      <c r="GO203" s="45">
        <v>1</v>
      </c>
      <c r="GP203" s="45"/>
      <c r="GQ203" s="45"/>
      <c r="GR203" s="45"/>
      <c r="GS203" s="45"/>
      <c r="GT203" s="45"/>
      <c r="GU203" s="45"/>
      <c r="GV203" s="45"/>
      <c r="GW203" s="45"/>
      <c r="GX203" s="45"/>
      <c r="GY203" s="45"/>
      <c r="GZ203" s="45"/>
      <c r="HA203" s="45"/>
      <c r="HB203" s="45"/>
      <c r="HC203" s="45"/>
      <c r="HD203" s="45"/>
    </row>
    <row r="204" spans="1:212" x14ac:dyDescent="0.25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  <c r="CA204" s="114"/>
      <c r="CB204" s="114"/>
      <c r="CC204" s="114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4"/>
      <c r="CT204" s="114"/>
      <c r="CU204" s="114"/>
      <c r="CV204" s="114"/>
      <c r="CW204" s="114"/>
      <c r="CX204" s="114"/>
      <c r="CY204" s="114"/>
      <c r="CZ204" s="114"/>
      <c r="DA204" s="114"/>
      <c r="DB204" s="114"/>
      <c r="DC204" s="114"/>
      <c r="DD204" s="114"/>
      <c r="DE204" s="114"/>
      <c r="DF204" s="114"/>
      <c r="DG204" s="114"/>
      <c r="DH204" s="114"/>
      <c r="DI204" s="114"/>
      <c r="DJ204" s="114"/>
      <c r="DK204" s="114"/>
      <c r="DL204" s="114"/>
      <c r="DM204" s="114"/>
      <c r="DN204" s="114"/>
      <c r="DO204" s="114"/>
      <c r="DP204" s="114"/>
      <c r="DQ204" s="114"/>
      <c r="DR204" s="114"/>
      <c r="DS204" s="114"/>
      <c r="FY204" s="116"/>
      <c r="FZ204" s="45"/>
      <c r="GA204" s="45"/>
      <c r="GB204" s="45"/>
      <c r="GC204" s="45"/>
      <c r="GD204" s="45"/>
      <c r="GE204" s="45"/>
      <c r="GF204" s="45"/>
      <c r="GG204" s="45"/>
      <c r="GH204" s="45"/>
      <c r="GI204" s="45"/>
      <c r="GJ204" s="45"/>
      <c r="GK204" s="45"/>
      <c r="GL204" s="45"/>
      <c r="GM204" s="45">
        <v>1</v>
      </c>
      <c r="GN204" s="45">
        <v>1</v>
      </c>
      <c r="GO204" s="45"/>
      <c r="GP204" s="45"/>
      <c r="GQ204" s="45"/>
      <c r="GR204" s="45"/>
      <c r="GS204" s="45"/>
      <c r="GT204" s="45"/>
      <c r="GU204" s="45"/>
      <c r="GV204" s="45"/>
      <c r="GW204" s="45"/>
      <c r="GX204" s="45"/>
      <c r="GY204" s="45"/>
      <c r="GZ204" s="45"/>
      <c r="HA204" s="45"/>
      <c r="HB204" s="45"/>
      <c r="HC204" s="45"/>
      <c r="HD204" s="45"/>
    </row>
    <row r="205" spans="1:212" x14ac:dyDescent="0.25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  <c r="CA205" s="114"/>
      <c r="CB205" s="114"/>
      <c r="CC205" s="114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4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  <c r="DD205" s="114"/>
      <c r="DE205" s="114"/>
      <c r="DF205" s="114"/>
      <c r="DG205" s="114"/>
      <c r="DH205" s="114"/>
      <c r="DI205" s="114"/>
      <c r="DJ205" s="114"/>
      <c r="DK205" s="114"/>
      <c r="DL205" s="114"/>
      <c r="DM205" s="114"/>
      <c r="DN205" s="114"/>
      <c r="DO205" s="114"/>
      <c r="DP205" s="114"/>
      <c r="DQ205" s="114"/>
      <c r="DR205" s="114"/>
      <c r="DS205" s="114"/>
      <c r="FY205" s="116"/>
      <c r="FZ205" s="45"/>
      <c r="GA205" s="45"/>
      <c r="GB205" s="45"/>
      <c r="GC205" s="45"/>
      <c r="GD205" s="45"/>
      <c r="GE205" s="45"/>
      <c r="GF205" s="45"/>
      <c r="GG205" s="45"/>
      <c r="GH205" s="45"/>
      <c r="GI205" s="45"/>
      <c r="GJ205" s="45"/>
      <c r="GK205" s="45"/>
      <c r="GL205" s="45"/>
      <c r="GM205" s="45">
        <v>1</v>
      </c>
      <c r="GN205" s="45"/>
      <c r="GO205" s="45"/>
      <c r="GP205" s="45"/>
      <c r="GQ205" s="45"/>
      <c r="GR205" s="45"/>
      <c r="GS205" s="45"/>
      <c r="GT205" s="45"/>
      <c r="GU205" s="45"/>
      <c r="GV205" s="45"/>
      <c r="GW205" s="45"/>
      <c r="GX205" s="45"/>
      <c r="GY205" s="45"/>
      <c r="GZ205" s="45"/>
      <c r="HA205" s="45"/>
      <c r="HB205" s="45"/>
      <c r="HC205" s="45"/>
      <c r="HD205" s="45"/>
    </row>
    <row r="206" spans="1:212" x14ac:dyDescent="0.25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  <c r="CA206" s="114"/>
      <c r="CB206" s="114"/>
      <c r="CC206" s="114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4"/>
      <c r="CO206" s="114"/>
      <c r="CP206" s="114"/>
      <c r="CQ206" s="114"/>
      <c r="CR206" s="114"/>
      <c r="CS206" s="114"/>
      <c r="CT206" s="114"/>
      <c r="CU206" s="114"/>
      <c r="CV206" s="114"/>
      <c r="CW206" s="114"/>
      <c r="CX206" s="114"/>
      <c r="CY206" s="114"/>
      <c r="CZ206" s="114"/>
      <c r="DA206" s="114"/>
      <c r="DB206" s="114"/>
      <c r="DC206" s="114"/>
      <c r="DD206" s="114"/>
      <c r="DE206" s="114"/>
      <c r="DF206" s="114"/>
      <c r="DG206" s="114"/>
      <c r="DH206" s="114"/>
      <c r="DI206" s="114"/>
      <c r="DJ206" s="114"/>
      <c r="DK206" s="114"/>
      <c r="DL206" s="114"/>
      <c r="DM206" s="114"/>
      <c r="DN206" s="114"/>
      <c r="DO206" s="114"/>
      <c r="DP206" s="114"/>
      <c r="DQ206" s="114"/>
      <c r="DR206" s="114"/>
      <c r="DS206" s="114"/>
      <c r="FY206" s="116"/>
      <c r="FZ206" s="45"/>
      <c r="GA206" s="45"/>
      <c r="GB206" s="45"/>
      <c r="GC206" s="45"/>
      <c r="GD206" s="45"/>
      <c r="GE206" s="45"/>
      <c r="GF206" s="45"/>
      <c r="GG206" s="45"/>
      <c r="GH206" s="45"/>
      <c r="GI206" s="45"/>
      <c r="GJ206" s="45"/>
      <c r="GK206" s="45"/>
      <c r="GL206" s="45"/>
      <c r="GM206" s="45">
        <v>1</v>
      </c>
      <c r="GN206" s="45">
        <v>1</v>
      </c>
      <c r="GO206" s="45">
        <v>1</v>
      </c>
      <c r="GP206" s="45">
        <v>1</v>
      </c>
      <c r="GQ206" s="45"/>
      <c r="GR206" s="45"/>
      <c r="GS206" s="45"/>
      <c r="GT206" s="45"/>
      <c r="GU206" s="45"/>
      <c r="GV206" s="45"/>
      <c r="GW206" s="45"/>
      <c r="GX206" s="45"/>
      <c r="GY206" s="45"/>
      <c r="GZ206" s="45"/>
      <c r="HA206" s="45"/>
      <c r="HB206" s="45"/>
      <c r="HC206" s="45"/>
      <c r="HD206" s="45"/>
    </row>
    <row r="207" spans="1:212" x14ac:dyDescent="0.25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  <c r="CA207" s="114"/>
      <c r="CB207" s="114"/>
      <c r="CC207" s="114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4"/>
      <c r="CO207" s="114"/>
      <c r="CP207" s="114"/>
      <c r="CQ207" s="114"/>
      <c r="CR207" s="114"/>
      <c r="CS207" s="114"/>
      <c r="CT207" s="114"/>
      <c r="CU207" s="114"/>
      <c r="CV207" s="114"/>
      <c r="CW207" s="114"/>
      <c r="CX207" s="114"/>
      <c r="CY207" s="114"/>
      <c r="CZ207" s="114"/>
      <c r="DA207" s="114"/>
      <c r="DB207" s="114"/>
      <c r="DC207" s="114"/>
      <c r="DD207" s="114"/>
      <c r="DE207" s="114"/>
      <c r="DF207" s="114"/>
      <c r="DG207" s="114"/>
      <c r="DH207" s="114"/>
      <c r="DI207" s="114"/>
      <c r="DJ207" s="114"/>
      <c r="DK207" s="114"/>
      <c r="DL207" s="114"/>
      <c r="DM207" s="114"/>
      <c r="DN207" s="114"/>
      <c r="DO207" s="114"/>
      <c r="DP207" s="114"/>
      <c r="DQ207" s="114"/>
      <c r="DR207" s="114"/>
      <c r="DS207" s="114"/>
      <c r="FY207" s="116"/>
      <c r="FZ207" s="45"/>
      <c r="GA207" s="45"/>
      <c r="GB207" s="45"/>
      <c r="GC207" s="45"/>
      <c r="GD207" s="45"/>
      <c r="GE207" s="45"/>
      <c r="GF207" s="45"/>
      <c r="GG207" s="45"/>
      <c r="GH207" s="45"/>
      <c r="GI207" s="45"/>
      <c r="GJ207" s="45"/>
      <c r="GK207" s="45"/>
      <c r="GL207" s="45"/>
      <c r="GM207" s="45">
        <v>1</v>
      </c>
      <c r="GN207" s="45"/>
      <c r="GO207" s="45"/>
      <c r="GP207" s="45"/>
      <c r="GQ207" s="45"/>
      <c r="GR207" s="45"/>
      <c r="GS207" s="45"/>
      <c r="GT207" s="45"/>
      <c r="GU207" s="45"/>
      <c r="GV207" s="45"/>
      <c r="GW207" s="45"/>
      <c r="GX207" s="45"/>
      <c r="GY207" s="45"/>
      <c r="GZ207" s="45"/>
      <c r="HA207" s="45"/>
      <c r="HB207" s="45"/>
      <c r="HC207" s="45"/>
      <c r="HD207" s="45"/>
    </row>
    <row r="208" spans="1:212" x14ac:dyDescent="0.25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4"/>
      <c r="CU208" s="114"/>
      <c r="CV208" s="114"/>
      <c r="CW208" s="114"/>
      <c r="CX208" s="114"/>
      <c r="CY208" s="114"/>
      <c r="CZ208" s="114"/>
      <c r="DA208" s="114"/>
      <c r="DB208" s="114"/>
      <c r="DC208" s="114"/>
      <c r="DD208" s="114"/>
      <c r="DE208" s="114"/>
      <c r="DF208" s="114"/>
      <c r="DG208" s="114"/>
      <c r="DH208" s="114"/>
      <c r="DI208" s="114"/>
      <c r="DJ208" s="114"/>
      <c r="DK208" s="114"/>
      <c r="DL208" s="114"/>
      <c r="DM208" s="114"/>
      <c r="DN208" s="114"/>
      <c r="DO208" s="114"/>
      <c r="DP208" s="114"/>
      <c r="DQ208" s="114"/>
      <c r="DR208" s="114"/>
      <c r="DS208" s="114"/>
      <c r="FY208" s="116"/>
      <c r="FZ208" s="45"/>
      <c r="GA208" s="45"/>
      <c r="GB208" s="45"/>
      <c r="GC208" s="45"/>
      <c r="GD208" s="45"/>
      <c r="GE208" s="45"/>
      <c r="GF208" s="45"/>
      <c r="GG208" s="45"/>
      <c r="GH208" s="45"/>
      <c r="GI208" s="45"/>
      <c r="GJ208" s="45"/>
      <c r="GK208" s="45"/>
      <c r="GL208" s="45"/>
      <c r="GM208" s="45">
        <v>1</v>
      </c>
      <c r="GN208" s="45">
        <v>1</v>
      </c>
      <c r="GO208" s="45"/>
      <c r="GP208" s="45"/>
      <c r="GQ208" s="45"/>
      <c r="GR208" s="45"/>
      <c r="GS208" s="45"/>
      <c r="GT208" s="45"/>
      <c r="GU208" s="45"/>
      <c r="GV208" s="45"/>
      <c r="GW208" s="45"/>
      <c r="GX208" s="45"/>
      <c r="GY208" s="45"/>
      <c r="GZ208" s="45"/>
      <c r="HA208" s="45"/>
      <c r="HB208" s="45"/>
      <c r="HC208" s="45"/>
      <c r="HD208" s="45"/>
    </row>
    <row r="209" spans="1:212" x14ac:dyDescent="0.25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4"/>
      <c r="CU209" s="114"/>
      <c r="CV209" s="114"/>
      <c r="CW209" s="114"/>
      <c r="CX209" s="114"/>
      <c r="CY209" s="114"/>
      <c r="CZ209" s="114"/>
      <c r="DA209" s="114"/>
      <c r="DB209" s="114"/>
      <c r="DC209" s="114"/>
      <c r="DD209" s="114"/>
      <c r="DE209" s="114"/>
      <c r="DF209" s="114"/>
      <c r="DG209" s="114"/>
      <c r="DH209" s="114"/>
      <c r="DI209" s="114"/>
      <c r="DJ209" s="114"/>
      <c r="DK209" s="114"/>
      <c r="DL209" s="114"/>
      <c r="DM209" s="114"/>
      <c r="DN209" s="114"/>
      <c r="DO209" s="114"/>
      <c r="DP209" s="114"/>
      <c r="DQ209" s="114"/>
      <c r="DR209" s="114"/>
      <c r="DS209" s="114"/>
      <c r="FY209" s="116"/>
      <c r="FZ209" s="45"/>
      <c r="GA209" s="45"/>
      <c r="GB209" s="45"/>
      <c r="GC209" s="45"/>
      <c r="GD209" s="45"/>
      <c r="GE209" s="45"/>
      <c r="GF209" s="45"/>
      <c r="GG209" s="45"/>
      <c r="GH209" s="45"/>
      <c r="GI209" s="45"/>
      <c r="GJ209" s="45"/>
      <c r="GK209" s="45"/>
      <c r="GL209" s="45"/>
      <c r="GM209" s="45">
        <v>1</v>
      </c>
      <c r="GN209" s="45"/>
      <c r="GO209" s="45">
        <v>1</v>
      </c>
      <c r="GP209" s="45"/>
      <c r="GQ209" s="45"/>
      <c r="GR209" s="45"/>
      <c r="GS209" s="45"/>
      <c r="GT209" s="45"/>
      <c r="GU209" s="45"/>
      <c r="GV209" s="45"/>
      <c r="GW209" s="45"/>
      <c r="GX209" s="45"/>
      <c r="GY209" s="45"/>
      <c r="GZ209" s="45"/>
      <c r="HA209" s="45"/>
      <c r="HB209" s="45"/>
      <c r="HC209" s="45"/>
      <c r="HD209" s="45"/>
    </row>
    <row r="210" spans="1:212" x14ac:dyDescent="0.25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  <c r="CA210" s="114"/>
      <c r="CB210" s="114"/>
      <c r="CC210" s="114"/>
      <c r="CD210" s="114"/>
      <c r="CE210" s="114"/>
      <c r="CF210" s="114"/>
      <c r="CG210" s="114"/>
      <c r="CH210" s="114"/>
      <c r="CI210" s="114"/>
      <c r="CJ210" s="114"/>
      <c r="CK210" s="114"/>
      <c r="CL210" s="114"/>
      <c r="CM210" s="114"/>
      <c r="CN210" s="114"/>
      <c r="CO210" s="114"/>
      <c r="CP210" s="114"/>
      <c r="CQ210" s="114"/>
      <c r="CR210" s="114"/>
      <c r="CS210" s="114"/>
      <c r="CT210" s="114"/>
      <c r="CU210" s="114"/>
      <c r="CV210" s="114"/>
      <c r="CW210" s="114"/>
      <c r="CX210" s="114"/>
      <c r="CY210" s="114"/>
      <c r="CZ210" s="114"/>
      <c r="DA210" s="114"/>
      <c r="DB210" s="114"/>
      <c r="DC210" s="114"/>
      <c r="DD210" s="114"/>
      <c r="DE210" s="114"/>
      <c r="DF210" s="114"/>
      <c r="DG210" s="114"/>
      <c r="DH210" s="114"/>
      <c r="DI210" s="114"/>
      <c r="DJ210" s="114"/>
      <c r="DK210" s="114"/>
      <c r="DL210" s="114"/>
      <c r="DM210" s="114"/>
      <c r="DN210" s="114"/>
      <c r="DO210" s="114"/>
      <c r="DP210" s="114"/>
      <c r="DQ210" s="114"/>
      <c r="DR210" s="114"/>
      <c r="DS210" s="114"/>
      <c r="FY210" s="116"/>
      <c r="FZ210" s="45"/>
      <c r="GA210" s="45"/>
      <c r="GB210" s="45"/>
      <c r="GC210" s="45"/>
      <c r="GD210" s="45"/>
      <c r="GE210" s="45"/>
      <c r="GF210" s="45"/>
      <c r="GG210" s="45"/>
      <c r="GH210" s="45"/>
      <c r="GI210" s="45"/>
      <c r="GJ210" s="45"/>
      <c r="GK210" s="45"/>
      <c r="GL210" s="45"/>
      <c r="GM210" s="45">
        <v>1</v>
      </c>
      <c r="GN210" s="45">
        <v>1</v>
      </c>
      <c r="GO210" s="45"/>
      <c r="GP210" s="45">
        <v>1</v>
      </c>
      <c r="GQ210" s="45"/>
      <c r="GR210" s="45"/>
      <c r="GS210" s="45"/>
      <c r="GT210" s="45"/>
      <c r="GU210" s="45"/>
      <c r="GV210" s="45"/>
      <c r="GW210" s="45"/>
      <c r="GX210" s="45"/>
      <c r="GY210" s="45"/>
      <c r="GZ210" s="45"/>
      <c r="HA210" s="45"/>
      <c r="HB210" s="45"/>
      <c r="HC210" s="45"/>
      <c r="HD210" s="45"/>
    </row>
    <row r="211" spans="1:212" x14ac:dyDescent="0.25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  <c r="CA211" s="114"/>
      <c r="CB211" s="114"/>
      <c r="CC211" s="114"/>
      <c r="CD211" s="114"/>
      <c r="CE211" s="114"/>
      <c r="CF211" s="114"/>
      <c r="CG211" s="114"/>
      <c r="CH211" s="114"/>
      <c r="CI211" s="114"/>
      <c r="CJ211" s="114"/>
      <c r="CK211" s="114"/>
      <c r="CL211" s="114"/>
      <c r="CM211" s="114"/>
      <c r="CN211" s="114"/>
      <c r="CO211" s="114"/>
      <c r="CP211" s="114"/>
      <c r="CQ211" s="114"/>
      <c r="CR211" s="114"/>
      <c r="CS211" s="114"/>
      <c r="CT211" s="114"/>
      <c r="CU211" s="114"/>
      <c r="CV211" s="114"/>
      <c r="CW211" s="114"/>
      <c r="CX211" s="114"/>
      <c r="CY211" s="114"/>
      <c r="CZ211" s="114"/>
      <c r="DA211" s="114"/>
      <c r="DB211" s="114"/>
      <c r="DC211" s="114"/>
      <c r="DD211" s="114"/>
      <c r="DE211" s="114"/>
      <c r="DF211" s="114"/>
      <c r="DG211" s="114"/>
      <c r="DH211" s="114"/>
      <c r="DI211" s="114"/>
      <c r="DJ211" s="114"/>
      <c r="DK211" s="114"/>
      <c r="DL211" s="114"/>
      <c r="DM211" s="114"/>
      <c r="DN211" s="114"/>
      <c r="DO211" s="114"/>
      <c r="DP211" s="114"/>
      <c r="DQ211" s="114"/>
      <c r="DR211" s="114"/>
      <c r="DS211" s="114"/>
      <c r="FY211" s="116"/>
      <c r="FZ211" s="45"/>
      <c r="GA211" s="45"/>
      <c r="GB211" s="45"/>
      <c r="GC211" s="45"/>
      <c r="GD211" s="45"/>
      <c r="GE211" s="45"/>
      <c r="GF211" s="45"/>
      <c r="GG211" s="45"/>
      <c r="GH211" s="45"/>
      <c r="GI211" s="45"/>
      <c r="GJ211" s="45"/>
      <c r="GK211" s="45"/>
      <c r="GL211" s="45"/>
      <c r="GM211" s="45">
        <v>1</v>
      </c>
      <c r="GN211" s="45"/>
      <c r="GO211" s="45"/>
      <c r="GP211" s="45"/>
      <c r="GQ211" s="45"/>
      <c r="GR211" s="45"/>
      <c r="GS211" s="45"/>
      <c r="GT211" s="45"/>
      <c r="GU211" s="45"/>
      <c r="GV211" s="45"/>
      <c r="GW211" s="45"/>
      <c r="GX211" s="45"/>
      <c r="GY211" s="45"/>
      <c r="GZ211" s="45"/>
      <c r="HA211" s="45"/>
      <c r="HB211" s="45"/>
      <c r="HC211" s="45"/>
      <c r="HD211" s="45"/>
    </row>
    <row r="212" spans="1:212" x14ac:dyDescent="0.25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  <c r="CA212" s="114"/>
      <c r="CB212" s="114"/>
      <c r="CC212" s="114"/>
      <c r="CD212" s="114"/>
      <c r="CE212" s="114"/>
      <c r="CF212" s="114"/>
      <c r="CG212" s="114"/>
      <c r="CH212" s="114"/>
      <c r="CI212" s="114"/>
      <c r="CJ212" s="114"/>
      <c r="CK212" s="114"/>
      <c r="CL212" s="114"/>
      <c r="CM212" s="114"/>
      <c r="CN212" s="114"/>
      <c r="CO212" s="114"/>
      <c r="CP212" s="114"/>
      <c r="CQ212" s="114"/>
      <c r="CR212" s="114"/>
      <c r="CS212" s="114"/>
      <c r="CT212" s="114"/>
      <c r="CU212" s="114"/>
      <c r="CV212" s="114"/>
      <c r="CW212" s="114"/>
      <c r="CX212" s="114"/>
      <c r="CY212" s="114"/>
      <c r="CZ212" s="114"/>
      <c r="DA212" s="114"/>
      <c r="DB212" s="114"/>
      <c r="DC212" s="114"/>
      <c r="DD212" s="114"/>
      <c r="DE212" s="114"/>
      <c r="DF212" s="114"/>
      <c r="DG212" s="114"/>
      <c r="DH212" s="114"/>
      <c r="DI212" s="114"/>
      <c r="DJ212" s="114"/>
      <c r="DK212" s="114"/>
      <c r="DL212" s="114"/>
      <c r="DM212" s="114"/>
      <c r="DN212" s="114"/>
      <c r="DO212" s="114"/>
      <c r="DP212" s="114"/>
      <c r="DQ212" s="114"/>
      <c r="DR212" s="114"/>
      <c r="DS212" s="114"/>
      <c r="FY212" s="116"/>
      <c r="FZ212" s="45"/>
      <c r="GA212" s="45"/>
      <c r="GB212" s="45"/>
      <c r="GC212" s="45"/>
      <c r="GD212" s="45"/>
      <c r="GE212" s="45"/>
      <c r="GF212" s="45"/>
      <c r="GG212" s="45"/>
      <c r="GH212" s="45"/>
      <c r="GI212" s="45"/>
      <c r="GJ212" s="45"/>
      <c r="GK212" s="45"/>
      <c r="GL212" s="45"/>
      <c r="GM212" s="45">
        <v>1</v>
      </c>
      <c r="GN212" s="45">
        <v>1</v>
      </c>
      <c r="GO212" s="45">
        <v>1</v>
      </c>
      <c r="GP212" s="45"/>
      <c r="GQ212" s="45"/>
      <c r="GR212" s="45"/>
      <c r="GS212" s="45"/>
      <c r="GT212" s="45"/>
      <c r="GU212" s="45"/>
      <c r="GV212" s="45"/>
      <c r="GW212" s="45"/>
      <c r="GX212" s="45"/>
      <c r="GY212" s="45"/>
      <c r="GZ212" s="45"/>
      <c r="HA212" s="45"/>
      <c r="HB212" s="45"/>
      <c r="HC212" s="45"/>
      <c r="HD212" s="45"/>
    </row>
    <row r="213" spans="1:212" x14ac:dyDescent="0.25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14"/>
      <c r="BR213" s="114"/>
      <c r="BS213" s="114"/>
      <c r="BT213" s="114"/>
      <c r="BU213" s="114"/>
      <c r="BV213" s="114"/>
      <c r="BW213" s="114"/>
      <c r="BX213" s="114"/>
      <c r="BY213" s="114"/>
      <c r="BZ213" s="114"/>
      <c r="CA213" s="114"/>
      <c r="CB213" s="114"/>
      <c r="CC213" s="114"/>
      <c r="CD213" s="114"/>
      <c r="CE213" s="114"/>
      <c r="CF213" s="114"/>
      <c r="CG213" s="114"/>
      <c r="CH213" s="114"/>
      <c r="CI213" s="114"/>
      <c r="CJ213" s="114"/>
      <c r="CK213" s="114"/>
      <c r="CL213" s="114"/>
      <c r="CM213" s="114"/>
      <c r="CN213" s="114"/>
      <c r="CO213" s="114"/>
      <c r="CP213" s="114"/>
      <c r="CQ213" s="114"/>
      <c r="CR213" s="114"/>
      <c r="CS213" s="114"/>
      <c r="CT213" s="114"/>
      <c r="CU213" s="114"/>
      <c r="CV213" s="114"/>
      <c r="CW213" s="114"/>
      <c r="CX213" s="114"/>
      <c r="CY213" s="114"/>
      <c r="CZ213" s="114"/>
      <c r="DA213" s="114"/>
      <c r="DB213" s="114"/>
      <c r="DC213" s="114"/>
      <c r="DD213" s="114"/>
      <c r="DE213" s="114"/>
      <c r="DF213" s="114"/>
      <c r="DG213" s="114"/>
      <c r="DH213" s="114"/>
      <c r="DI213" s="114"/>
      <c r="DJ213" s="114"/>
      <c r="DK213" s="114"/>
      <c r="DL213" s="114"/>
      <c r="DM213" s="114"/>
      <c r="DN213" s="114"/>
      <c r="DO213" s="114"/>
      <c r="DP213" s="114"/>
      <c r="DQ213" s="114"/>
      <c r="DR213" s="114"/>
      <c r="DS213" s="114"/>
      <c r="FY213" s="116"/>
      <c r="FZ213" s="45"/>
      <c r="GA213" s="45"/>
      <c r="GB213" s="45"/>
      <c r="GC213" s="45"/>
      <c r="GD213" s="45"/>
      <c r="GE213" s="45"/>
      <c r="GF213" s="45"/>
      <c r="GG213" s="45"/>
      <c r="GH213" s="45"/>
      <c r="GI213" s="45"/>
      <c r="GJ213" s="45"/>
      <c r="GK213" s="45"/>
      <c r="GL213" s="45"/>
      <c r="GM213" s="45">
        <v>1</v>
      </c>
      <c r="GN213" s="45"/>
      <c r="GO213" s="45"/>
      <c r="GP213" s="45"/>
      <c r="GQ213" s="45"/>
      <c r="GR213" s="45"/>
      <c r="GS213" s="45"/>
      <c r="GT213" s="45"/>
      <c r="GU213" s="45"/>
      <c r="GV213" s="45"/>
      <c r="GW213" s="45"/>
      <c r="GX213" s="45"/>
      <c r="GY213" s="45"/>
      <c r="GZ213" s="45"/>
      <c r="HA213" s="45"/>
      <c r="HB213" s="45"/>
      <c r="HC213" s="45"/>
      <c r="HD213" s="45"/>
    </row>
    <row r="214" spans="1:212" x14ac:dyDescent="0.25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  <c r="BZ214" s="114"/>
      <c r="CA214" s="114"/>
      <c r="CB214" s="114"/>
      <c r="CC214" s="114"/>
      <c r="CD214" s="114"/>
      <c r="CE214" s="114"/>
      <c r="CF214" s="114"/>
      <c r="CG214" s="114"/>
      <c r="CH214" s="114"/>
      <c r="CI214" s="114"/>
      <c r="CJ214" s="114"/>
      <c r="CK214" s="114"/>
      <c r="CL214" s="114"/>
      <c r="CM214" s="114"/>
      <c r="CN214" s="114"/>
      <c r="CO214" s="114"/>
      <c r="CP214" s="114"/>
      <c r="CQ214" s="114"/>
      <c r="CR214" s="114"/>
      <c r="CS214" s="114"/>
      <c r="CT214" s="114"/>
      <c r="CU214" s="114"/>
      <c r="CV214" s="114"/>
      <c r="CW214" s="114"/>
      <c r="CX214" s="114"/>
      <c r="CY214" s="114"/>
      <c r="CZ214" s="114"/>
      <c r="DA214" s="114"/>
      <c r="DB214" s="114"/>
      <c r="DC214" s="114"/>
      <c r="DD214" s="114"/>
      <c r="DE214" s="114"/>
      <c r="DF214" s="114"/>
      <c r="DG214" s="114"/>
      <c r="DH214" s="114"/>
      <c r="DI214" s="114"/>
      <c r="DJ214" s="114"/>
      <c r="DK214" s="114"/>
      <c r="DL214" s="114"/>
      <c r="DM214" s="114"/>
      <c r="DN214" s="114"/>
      <c r="DO214" s="114"/>
      <c r="DP214" s="114"/>
      <c r="DQ214" s="114"/>
      <c r="DR214" s="114"/>
      <c r="DS214" s="114"/>
      <c r="FY214" s="116"/>
      <c r="FZ214" s="45"/>
      <c r="GA214" s="45"/>
      <c r="GB214" s="45"/>
      <c r="GC214" s="45"/>
      <c r="GD214" s="45"/>
      <c r="GE214" s="45"/>
      <c r="GF214" s="45"/>
      <c r="GG214" s="45"/>
      <c r="GH214" s="45"/>
      <c r="GI214" s="45"/>
      <c r="GJ214" s="45"/>
      <c r="GK214" s="45"/>
      <c r="GL214" s="45"/>
      <c r="GM214" s="45">
        <v>1</v>
      </c>
      <c r="GN214" s="45">
        <v>1</v>
      </c>
      <c r="GO214" s="45"/>
      <c r="GP214" s="45">
        <v>1</v>
      </c>
      <c r="GQ214" s="45"/>
      <c r="GR214" s="45"/>
      <c r="GS214" s="45"/>
      <c r="GT214" s="45"/>
      <c r="GU214" s="45"/>
      <c r="GV214" s="45"/>
      <c r="GW214" s="45"/>
      <c r="GX214" s="45"/>
      <c r="GY214" s="45"/>
      <c r="GZ214" s="45"/>
      <c r="HA214" s="45"/>
      <c r="HB214" s="45"/>
      <c r="HC214" s="45"/>
      <c r="HD214" s="45"/>
    </row>
    <row r="215" spans="1:212" x14ac:dyDescent="0.2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14"/>
      <c r="CA215" s="114"/>
      <c r="CB215" s="114"/>
      <c r="CC215" s="114"/>
      <c r="CD215" s="114"/>
      <c r="CE215" s="114"/>
      <c r="CF215" s="114"/>
      <c r="CG215" s="114"/>
      <c r="CH215" s="114"/>
      <c r="CI215" s="114"/>
      <c r="CJ215" s="114"/>
      <c r="CK215" s="114"/>
      <c r="CL215" s="114"/>
      <c r="CM215" s="114"/>
      <c r="CN215" s="114"/>
      <c r="CO215" s="114"/>
      <c r="CP215" s="114"/>
      <c r="CQ215" s="114"/>
      <c r="CR215" s="114"/>
      <c r="CS215" s="114"/>
      <c r="CT215" s="114"/>
      <c r="CU215" s="114"/>
      <c r="CV215" s="114"/>
      <c r="CW215" s="114"/>
      <c r="CX215" s="114"/>
      <c r="CY215" s="114"/>
      <c r="CZ215" s="114"/>
      <c r="DA215" s="114"/>
      <c r="DB215" s="114"/>
      <c r="DC215" s="114"/>
      <c r="DD215" s="114"/>
      <c r="DE215" s="114"/>
      <c r="DF215" s="114"/>
      <c r="DG215" s="114"/>
      <c r="DH215" s="114"/>
      <c r="DI215" s="114"/>
      <c r="DJ215" s="114"/>
      <c r="DK215" s="114"/>
      <c r="DL215" s="114"/>
      <c r="DM215" s="114"/>
      <c r="DN215" s="114"/>
      <c r="DO215" s="114"/>
      <c r="DP215" s="114"/>
      <c r="DQ215" s="114"/>
      <c r="DR215" s="114"/>
      <c r="DS215" s="114"/>
      <c r="FY215" s="116"/>
      <c r="FZ215" s="45"/>
      <c r="GA215" s="45"/>
      <c r="GB215" s="45"/>
      <c r="GC215" s="45"/>
      <c r="GD215" s="45"/>
      <c r="GE215" s="45"/>
      <c r="GF215" s="45"/>
      <c r="GG215" s="45"/>
      <c r="GH215" s="45"/>
      <c r="GI215" s="45"/>
      <c r="GJ215" s="45"/>
      <c r="GK215" s="45"/>
      <c r="GL215" s="45"/>
      <c r="GM215" s="45">
        <v>1</v>
      </c>
      <c r="GN215" s="45"/>
      <c r="GO215" s="45">
        <v>1</v>
      </c>
      <c r="GP215" s="45"/>
      <c r="GQ215" s="45"/>
      <c r="GR215" s="45"/>
      <c r="GS215" s="45"/>
      <c r="GT215" s="45"/>
      <c r="GU215" s="45"/>
      <c r="GV215" s="45"/>
      <c r="GW215" s="45"/>
      <c r="GX215" s="45"/>
      <c r="GY215" s="45"/>
      <c r="GZ215" s="45"/>
      <c r="HA215" s="45"/>
      <c r="HB215" s="45"/>
      <c r="HC215" s="45"/>
      <c r="HD215" s="45"/>
    </row>
    <row r="216" spans="1:212" x14ac:dyDescent="0.25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114"/>
      <c r="BU216" s="114"/>
      <c r="BV216" s="114"/>
      <c r="BW216" s="114"/>
      <c r="BX216" s="114"/>
      <c r="BY216" s="114"/>
      <c r="BZ216" s="114"/>
      <c r="CA216" s="114"/>
      <c r="CB216" s="114"/>
      <c r="CC216" s="114"/>
      <c r="CD216" s="114"/>
      <c r="CE216" s="114"/>
      <c r="CF216" s="114"/>
      <c r="CG216" s="114"/>
      <c r="CH216" s="114"/>
      <c r="CI216" s="114"/>
      <c r="CJ216" s="114"/>
      <c r="CK216" s="114"/>
      <c r="CL216" s="114"/>
      <c r="CM216" s="114"/>
      <c r="CN216" s="114"/>
      <c r="CO216" s="114"/>
      <c r="CP216" s="114"/>
      <c r="CQ216" s="114"/>
      <c r="CR216" s="114"/>
      <c r="CS216" s="114"/>
      <c r="CT216" s="114"/>
      <c r="CU216" s="114"/>
      <c r="CV216" s="114"/>
      <c r="CW216" s="114"/>
      <c r="CX216" s="114"/>
      <c r="CY216" s="114"/>
      <c r="CZ216" s="114"/>
      <c r="DA216" s="114"/>
      <c r="DB216" s="114"/>
      <c r="DC216" s="114"/>
      <c r="DD216" s="114"/>
      <c r="DE216" s="114"/>
      <c r="DF216" s="114"/>
      <c r="DG216" s="114"/>
      <c r="DH216" s="114"/>
      <c r="DI216" s="114"/>
      <c r="DJ216" s="114"/>
      <c r="DK216" s="114"/>
      <c r="DL216" s="114"/>
      <c r="DM216" s="114"/>
      <c r="DN216" s="114"/>
      <c r="DO216" s="114"/>
      <c r="DP216" s="114"/>
      <c r="DQ216" s="114"/>
      <c r="DR216" s="114"/>
      <c r="DS216" s="114"/>
      <c r="FY216" s="116"/>
      <c r="FZ216" s="45"/>
      <c r="GA216" s="45"/>
      <c r="GB216" s="45"/>
      <c r="GC216" s="45"/>
      <c r="GD216" s="45"/>
      <c r="GE216" s="45"/>
      <c r="GF216" s="45"/>
      <c r="GG216" s="45"/>
      <c r="GH216" s="45"/>
      <c r="GI216" s="45"/>
      <c r="GJ216" s="45"/>
      <c r="GK216" s="45"/>
      <c r="GL216" s="45"/>
      <c r="GM216" s="45">
        <v>1</v>
      </c>
      <c r="GN216" s="45">
        <v>1</v>
      </c>
      <c r="GO216" s="45"/>
      <c r="GP216" s="45"/>
      <c r="GQ216" s="45"/>
      <c r="GR216" s="45"/>
      <c r="GS216" s="45"/>
      <c r="GT216" s="45"/>
      <c r="GU216" s="45"/>
      <c r="GV216" s="45"/>
      <c r="GW216" s="45"/>
      <c r="GX216" s="45"/>
      <c r="GY216" s="45"/>
      <c r="GZ216" s="45"/>
      <c r="HA216" s="45"/>
      <c r="HB216" s="45"/>
      <c r="HC216" s="45"/>
      <c r="HD216" s="45"/>
    </row>
    <row r="217" spans="1:212" x14ac:dyDescent="0.25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Y217" s="114"/>
      <c r="BZ217" s="114"/>
      <c r="CA217" s="114"/>
      <c r="CB217" s="114"/>
      <c r="CC217" s="114"/>
      <c r="CD217" s="114"/>
      <c r="CE217" s="114"/>
      <c r="CF217" s="114"/>
      <c r="CG217" s="114"/>
      <c r="CH217" s="114"/>
      <c r="CI217" s="114"/>
      <c r="CJ217" s="114"/>
      <c r="CK217" s="114"/>
      <c r="CL217" s="114"/>
      <c r="CM217" s="114"/>
      <c r="CN217" s="114"/>
      <c r="CO217" s="114"/>
      <c r="CP217" s="114"/>
      <c r="CQ217" s="114"/>
      <c r="CR217" s="114"/>
      <c r="CS217" s="114"/>
      <c r="CT217" s="114"/>
      <c r="CU217" s="114"/>
      <c r="CV217" s="114"/>
      <c r="CW217" s="114"/>
      <c r="CX217" s="114"/>
      <c r="CY217" s="114"/>
      <c r="CZ217" s="114"/>
      <c r="DA217" s="114"/>
      <c r="DB217" s="114"/>
      <c r="DC217" s="114"/>
      <c r="DD217" s="114"/>
      <c r="DE217" s="114"/>
      <c r="DF217" s="114"/>
      <c r="DG217" s="114"/>
      <c r="DH217" s="114"/>
      <c r="DI217" s="114"/>
      <c r="DJ217" s="114"/>
      <c r="DK217" s="114"/>
      <c r="DL217" s="114"/>
      <c r="DM217" s="114"/>
      <c r="DN217" s="114"/>
      <c r="DO217" s="114"/>
      <c r="DP217" s="114"/>
      <c r="DQ217" s="114"/>
      <c r="DR217" s="114"/>
      <c r="DS217" s="114"/>
      <c r="FY217" s="116"/>
      <c r="FZ217" s="45"/>
      <c r="GA217" s="45"/>
      <c r="GB217" s="45"/>
      <c r="GC217" s="45"/>
      <c r="GD217" s="45"/>
      <c r="GE217" s="45"/>
      <c r="GF217" s="45"/>
      <c r="GG217" s="45"/>
      <c r="GH217" s="45"/>
      <c r="GI217" s="45"/>
      <c r="GJ217" s="45"/>
      <c r="GK217" s="45"/>
      <c r="GL217" s="45"/>
      <c r="GM217" s="45">
        <v>1</v>
      </c>
      <c r="GN217" s="45"/>
      <c r="GO217" s="45"/>
      <c r="GP217" s="45"/>
      <c r="GQ217" s="45"/>
      <c r="GR217" s="45"/>
      <c r="GS217" s="45"/>
      <c r="GT217" s="45"/>
      <c r="GU217" s="45"/>
      <c r="GV217" s="45"/>
      <c r="GW217" s="45"/>
      <c r="GX217" s="45"/>
      <c r="GY217" s="45"/>
      <c r="GZ217" s="45"/>
      <c r="HA217" s="45"/>
      <c r="HB217" s="45"/>
      <c r="HC217" s="45"/>
      <c r="HD217" s="45"/>
    </row>
    <row r="218" spans="1:212" x14ac:dyDescent="0.25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4"/>
      <c r="BO218" s="114"/>
      <c r="BP218" s="114"/>
      <c r="BQ218" s="114"/>
      <c r="BR218" s="114"/>
      <c r="BS218" s="114"/>
      <c r="BT218" s="114"/>
      <c r="BU218" s="114"/>
      <c r="BV218" s="114"/>
      <c r="BW218" s="114"/>
      <c r="BX218" s="114"/>
      <c r="BY218" s="114"/>
      <c r="BZ218" s="114"/>
      <c r="CA218" s="114"/>
      <c r="CB218" s="114"/>
      <c r="CC218" s="114"/>
      <c r="CD218" s="114"/>
      <c r="CE218" s="114"/>
      <c r="CF218" s="114"/>
      <c r="CG218" s="114"/>
      <c r="CH218" s="114"/>
      <c r="CI218" s="114"/>
      <c r="CJ218" s="114"/>
      <c r="CK218" s="114"/>
      <c r="CL218" s="114"/>
      <c r="CM218" s="114"/>
      <c r="CN218" s="114"/>
      <c r="CO218" s="114"/>
      <c r="CP218" s="114"/>
      <c r="CQ218" s="114"/>
      <c r="CR218" s="114"/>
      <c r="CS218" s="114"/>
      <c r="CT218" s="114"/>
      <c r="CU218" s="114"/>
      <c r="CV218" s="114"/>
      <c r="CW218" s="114"/>
      <c r="CX218" s="114"/>
      <c r="CY218" s="114"/>
      <c r="CZ218" s="114"/>
      <c r="DA218" s="114"/>
      <c r="DB218" s="114"/>
      <c r="DC218" s="114"/>
      <c r="DD218" s="114"/>
      <c r="DE218" s="114"/>
      <c r="DF218" s="114"/>
      <c r="DG218" s="114"/>
      <c r="DH218" s="114"/>
      <c r="DI218" s="114"/>
      <c r="DJ218" s="114"/>
      <c r="DK218" s="114"/>
      <c r="DL218" s="114"/>
      <c r="DM218" s="114"/>
      <c r="DN218" s="114"/>
      <c r="DO218" s="114"/>
      <c r="DP218" s="114"/>
      <c r="DQ218" s="114"/>
      <c r="DR218" s="114"/>
      <c r="DS218" s="114"/>
      <c r="FY218" s="116"/>
      <c r="FZ218" s="45"/>
      <c r="GA218" s="45"/>
      <c r="GB218" s="45"/>
      <c r="GC218" s="45"/>
      <c r="GD218" s="45"/>
      <c r="GE218" s="45"/>
      <c r="GF218" s="45"/>
      <c r="GG218" s="45"/>
      <c r="GH218" s="45"/>
      <c r="GI218" s="45"/>
      <c r="GJ218" s="45"/>
      <c r="GK218" s="45"/>
      <c r="GL218" s="45"/>
      <c r="GM218" s="45">
        <v>1</v>
      </c>
      <c r="GN218" s="45">
        <v>1</v>
      </c>
      <c r="GO218" s="45">
        <v>1</v>
      </c>
      <c r="GP218" s="45">
        <v>1</v>
      </c>
      <c r="GQ218" s="45"/>
      <c r="GR218" s="45"/>
      <c r="GS218" s="45"/>
      <c r="GT218" s="45"/>
      <c r="GU218" s="45"/>
      <c r="GV218" s="45"/>
      <c r="GW218" s="45"/>
      <c r="GX218" s="45"/>
      <c r="GY218" s="45"/>
      <c r="GZ218" s="45"/>
      <c r="HA218" s="45"/>
      <c r="HB218" s="45"/>
      <c r="HC218" s="45"/>
      <c r="HD218" s="45"/>
    </row>
    <row r="219" spans="1:212" x14ac:dyDescent="0.25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4"/>
      <c r="CH219" s="114"/>
      <c r="CI219" s="114"/>
      <c r="CJ219" s="114"/>
      <c r="CK219" s="114"/>
      <c r="CL219" s="114"/>
      <c r="CM219" s="114"/>
      <c r="CN219" s="114"/>
      <c r="CO219" s="114"/>
      <c r="CP219" s="114"/>
      <c r="CQ219" s="114"/>
      <c r="CR219" s="114"/>
      <c r="CS219" s="114"/>
      <c r="CT219" s="114"/>
      <c r="CU219" s="114"/>
      <c r="CV219" s="114"/>
      <c r="CW219" s="114"/>
      <c r="CX219" s="114"/>
      <c r="CY219" s="114"/>
      <c r="CZ219" s="114"/>
      <c r="DA219" s="114"/>
      <c r="DB219" s="114"/>
      <c r="DC219" s="114"/>
      <c r="DD219" s="114"/>
      <c r="DE219" s="114"/>
      <c r="DF219" s="114"/>
      <c r="DG219" s="114"/>
      <c r="DH219" s="114"/>
      <c r="DI219" s="114"/>
      <c r="DJ219" s="114"/>
      <c r="DK219" s="114"/>
      <c r="DL219" s="114"/>
      <c r="DM219" s="114"/>
      <c r="DN219" s="114"/>
      <c r="DO219" s="114"/>
      <c r="DP219" s="114"/>
      <c r="DQ219" s="114"/>
      <c r="DR219" s="114"/>
      <c r="DS219" s="114"/>
      <c r="FY219" s="116"/>
      <c r="FZ219" s="45"/>
      <c r="GA219" s="45"/>
      <c r="GB219" s="45"/>
      <c r="GC219" s="45"/>
      <c r="GD219" s="45"/>
      <c r="GE219" s="45"/>
      <c r="GF219" s="45"/>
      <c r="GG219" s="45"/>
      <c r="GH219" s="45"/>
      <c r="GI219" s="45"/>
      <c r="GJ219" s="45"/>
      <c r="GK219" s="45"/>
      <c r="GL219" s="45"/>
      <c r="GM219" s="45">
        <v>1</v>
      </c>
      <c r="GN219" s="45"/>
      <c r="GO219" s="45"/>
      <c r="GP219" s="45"/>
      <c r="GQ219" s="45"/>
      <c r="GR219" s="45"/>
      <c r="GS219" s="45"/>
      <c r="GT219" s="45"/>
      <c r="GU219" s="45"/>
      <c r="GV219" s="45"/>
      <c r="GW219" s="45"/>
      <c r="GX219" s="45"/>
      <c r="GY219" s="45"/>
      <c r="GZ219" s="45"/>
      <c r="HA219" s="45"/>
      <c r="HB219" s="45"/>
      <c r="HC219" s="45"/>
      <c r="HD219" s="45"/>
    </row>
    <row r="220" spans="1:212" x14ac:dyDescent="0.25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14"/>
      <c r="BO220" s="114"/>
      <c r="BP220" s="114"/>
      <c r="BQ220" s="114"/>
      <c r="BR220" s="114"/>
      <c r="BS220" s="114"/>
      <c r="BT220" s="114"/>
      <c r="BU220" s="114"/>
      <c r="BV220" s="114"/>
      <c r="BW220" s="114"/>
      <c r="BX220" s="114"/>
      <c r="BY220" s="114"/>
      <c r="BZ220" s="114"/>
      <c r="CA220" s="114"/>
      <c r="CB220" s="114"/>
      <c r="CC220" s="114"/>
      <c r="CD220" s="114"/>
      <c r="CE220" s="114"/>
      <c r="CF220" s="114"/>
      <c r="CG220" s="114"/>
      <c r="CH220" s="114"/>
      <c r="CI220" s="114"/>
      <c r="CJ220" s="114"/>
      <c r="CK220" s="114"/>
      <c r="CL220" s="114"/>
      <c r="CM220" s="114"/>
      <c r="CN220" s="114"/>
      <c r="CO220" s="114"/>
      <c r="CP220" s="114"/>
      <c r="CQ220" s="114"/>
      <c r="CR220" s="114"/>
      <c r="CS220" s="114"/>
      <c r="CT220" s="114"/>
      <c r="CU220" s="114"/>
      <c r="CV220" s="114"/>
      <c r="CW220" s="114"/>
      <c r="CX220" s="114"/>
      <c r="CY220" s="114"/>
      <c r="CZ220" s="114"/>
      <c r="DA220" s="114"/>
      <c r="DB220" s="114"/>
      <c r="DC220" s="114"/>
      <c r="DD220" s="114"/>
      <c r="DE220" s="114"/>
      <c r="DF220" s="114"/>
      <c r="DG220" s="114"/>
      <c r="DH220" s="114"/>
      <c r="DI220" s="114"/>
      <c r="DJ220" s="114"/>
      <c r="DK220" s="114"/>
      <c r="DL220" s="114"/>
      <c r="DM220" s="114"/>
      <c r="DN220" s="114"/>
      <c r="DO220" s="114"/>
      <c r="DP220" s="114"/>
      <c r="DQ220" s="114"/>
      <c r="DR220" s="114"/>
      <c r="DS220" s="114"/>
      <c r="FY220" s="116"/>
      <c r="FZ220" s="45"/>
      <c r="GA220" s="45"/>
      <c r="GB220" s="45"/>
      <c r="GC220" s="45"/>
      <c r="GD220" s="45"/>
      <c r="GE220" s="45"/>
      <c r="GF220" s="45"/>
      <c r="GG220" s="45"/>
      <c r="GH220" s="45"/>
      <c r="GI220" s="45"/>
      <c r="GJ220" s="45"/>
      <c r="GK220" s="45"/>
      <c r="GL220" s="45"/>
      <c r="GM220" s="45">
        <v>1</v>
      </c>
      <c r="GN220" s="45">
        <v>1</v>
      </c>
      <c r="GO220" s="45"/>
      <c r="GP220" s="45"/>
      <c r="GQ220" s="45"/>
      <c r="GR220" s="45"/>
      <c r="GS220" s="45"/>
      <c r="GT220" s="45"/>
      <c r="GU220" s="45"/>
      <c r="GV220" s="45"/>
      <c r="GW220" s="45"/>
      <c r="GX220" s="45"/>
      <c r="GY220" s="45"/>
      <c r="GZ220" s="45"/>
      <c r="HA220" s="45"/>
      <c r="HB220" s="45"/>
      <c r="HC220" s="45"/>
      <c r="HD220" s="45"/>
    </row>
    <row r="221" spans="1:212" x14ac:dyDescent="0.25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14"/>
      <c r="BO221" s="114"/>
      <c r="BP221" s="114"/>
      <c r="BQ221" s="114"/>
      <c r="BR221" s="114"/>
      <c r="BS221" s="114"/>
      <c r="BT221" s="114"/>
      <c r="BU221" s="114"/>
      <c r="BV221" s="114"/>
      <c r="BW221" s="114"/>
      <c r="BX221" s="114"/>
      <c r="BY221" s="114"/>
      <c r="BZ221" s="114"/>
      <c r="CA221" s="114"/>
      <c r="CB221" s="114"/>
      <c r="CC221" s="114"/>
      <c r="CD221" s="114"/>
      <c r="CE221" s="114"/>
      <c r="CF221" s="114"/>
      <c r="CG221" s="114"/>
      <c r="CH221" s="114"/>
      <c r="CI221" s="114"/>
      <c r="CJ221" s="114"/>
      <c r="CK221" s="114"/>
      <c r="CL221" s="114"/>
      <c r="CM221" s="114"/>
      <c r="CN221" s="114"/>
      <c r="CO221" s="114"/>
      <c r="CP221" s="114"/>
      <c r="CQ221" s="114"/>
      <c r="CR221" s="114"/>
      <c r="CS221" s="114"/>
      <c r="CT221" s="114"/>
      <c r="CU221" s="114"/>
      <c r="CV221" s="114"/>
      <c r="CW221" s="114"/>
      <c r="CX221" s="114"/>
      <c r="CY221" s="114"/>
      <c r="CZ221" s="114"/>
      <c r="DA221" s="114"/>
      <c r="DB221" s="114"/>
      <c r="DC221" s="114"/>
      <c r="DD221" s="114"/>
      <c r="DE221" s="114"/>
      <c r="DF221" s="114"/>
      <c r="DG221" s="114"/>
      <c r="DH221" s="114"/>
      <c r="DI221" s="114"/>
      <c r="DJ221" s="114"/>
      <c r="DK221" s="114"/>
      <c r="DL221" s="114"/>
      <c r="DM221" s="114"/>
      <c r="DN221" s="114"/>
      <c r="DO221" s="114"/>
      <c r="DP221" s="114"/>
      <c r="DQ221" s="114"/>
      <c r="DR221" s="114"/>
      <c r="DS221" s="114"/>
      <c r="FY221" s="116"/>
      <c r="FZ221" s="45"/>
      <c r="GA221" s="45"/>
      <c r="GB221" s="45"/>
      <c r="GC221" s="45"/>
      <c r="GD221" s="45"/>
      <c r="GE221" s="45"/>
      <c r="GF221" s="45"/>
      <c r="GG221" s="45"/>
      <c r="GH221" s="45"/>
      <c r="GI221" s="45"/>
      <c r="GJ221" s="45"/>
      <c r="GK221" s="45"/>
      <c r="GL221" s="45"/>
      <c r="GM221" s="45">
        <v>1</v>
      </c>
      <c r="GN221" s="45"/>
      <c r="GO221" s="45">
        <v>1</v>
      </c>
      <c r="GP221" s="45"/>
      <c r="GQ221" s="45"/>
      <c r="GR221" s="45"/>
      <c r="GS221" s="45"/>
      <c r="GT221" s="45"/>
      <c r="GU221" s="45"/>
      <c r="GV221" s="45"/>
      <c r="GW221" s="45"/>
      <c r="GX221" s="45"/>
      <c r="GY221" s="45"/>
      <c r="GZ221" s="45"/>
      <c r="HA221" s="45"/>
      <c r="HB221" s="45"/>
      <c r="HC221" s="45"/>
      <c r="HD221" s="45"/>
    </row>
    <row r="222" spans="1:212" x14ac:dyDescent="0.25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4"/>
      <c r="BR222" s="114"/>
      <c r="BS222" s="114"/>
      <c r="BT222" s="114"/>
      <c r="BU222" s="114"/>
      <c r="BV222" s="114"/>
      <c r="BW222" s="114"/>
      <c r="BX222" s="114"/>
      <c r="BY222" s="114"/>
      <c r="BZ222" s="114"/>
      <c r="CA222" s="114"/>
      <c r="CB222" s="114"/>
      <c r="CC222" s="114"/>
      <c r="CD222" s="114"/>
      <c r="CE222" s="114"/>
      <c r="CF222" s="114"/>
      <c r="CG222" s="114"/>
      <c r="CH222" s="114"/>
      <c r="CI222" s="114"/>
      <c r="CJ222" s="114"/>
      <c r="CK222" s="114"/>
      <c r="CL222" s="114"/>
      <c r="CM222" s="114"/>
      <c r="CN222" s="114"/>
      <c r="CO222" s="114"/>
      <c r="CP222" s="114"/>
      <c r="CQ222" s="114"/>
      <c r="CR222" s="114"/>
      <c r="CS222" s="114"/>
      <c r="CT222" s="114"/>
      <c r="CU222" s="114"/>
      <c r="CV222" s="114"/>
      <c r="CW222" s="114"/>
      <c r="CX222" s="114"/>
      <c r="CY222" s="114"/>
      <c r="CZ222" s="114"/>
      <c r="DA222" s="114"/>
      <c r="DB222" s="114"/>
      <c r="DC222" s="114"/>
      <c r="DD222" s="114"/>
      <c r="DE222" s="114"/>
      <c r="DF222" s="114"/>
      <c r="DG222" s="114"/>
      <c r="DH222" s="114"/>
      <c r="DI222" s="114"/>
      <c r="DJ222" s="114"/>
      <c r="DK222" s="114"/>
      <c r="DL222" s="114"/>
      <c r="DM222" s="114"/>
      <c r="DN222" s="114"/>
      <c r="DO222" s="114"/>
      <c r="DP222" s="114"/>
      <c r="DQ222" s="114"/>
      <c r="DR222" s="114"/>
      <c r="DS222" s="114"/>
      <c r="FY222" s="116"/>
      <c r="FZ222" s="45"/>
      <c r="GA222" s="45"/>
      <c r="GB222" s="45"/>
      <c r="GC222" s="45"/>
      <c r="GD222" s="45"/>
      <c r="GE222" s="45"/>
      <c r="GF222" s="45"/>
      <c r="GG222" s="45"/>
      <c r="GH222" s="45"/>
      <c r="GI222" s="45"/>
      <c r="GJ222" s="45"/>
      <c r="GK222" s="45"/>
      <c r="GL222" s="45"/>
      <c r="GM222" s="45">
        <v>1</v>
      </c>
      <c r="GN222" s="45"/>
      <c r="GO222" s="45"/>
      <c r="GP222" s="45">
        <v>1</v>
      </c>
      <c r="GQ222" s="45"/>
      <c r="GR222" s="45"/>
      <c r="GS222" s="45"/>
      <c r="GT222" s="45"/>
      <c r="GU222" s="45"/>
      <c r="GV222" s="45"/>
      <c r="GW222" s="45"/>
      <c r="GX222" s="45"/>
      <c r="GY222" s="45"/>
      <c r="GZ222" s="45"/>
      <c r="HA222" s="45"/>
      <c r="HB222" s="45"/>
      <c r="HC222" s="45"/>
      <c r="HD222" s="45"/>
    </row>
    <row r="223" spans="1:212" x14ac:dyDescent="0.25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4"/>
      <c r="BR223" s="114"/>
      <c r="BS223" s="114"/>
      <c r="BT223" s="114"/>
      <c r="BU223" s="114"/>
      <c r="BV223" s="114"/>
      <c r="BW223" s="114"/>
      <c r="BX223" s="114"/>
      <c r="BY223" s="114"/>
      <c r="BZ223" s="114"/>
      <c r="CA223" s="114"/>
      <c r="CB223" s="114"/>
      <c r="CC223" s="114"/>
      <c r="CD223" s="114"/>
      <c r="CE223" s="114"/>
      <c r="CF223" s="114"/>
      <c r="CG223" s="114"/>
      <c r="CH223" s="114"/>
      <c r="CI223" s="114"/>
      <c r="CJ223" s="114"/>
      <c r="CK223" s="114"/>
      <c r="CL223" s="114"/>
      <c r="CM223" s="114"/>
      <c r="CN223" s="114"/>
      <c r="CO223" s="114"/>
      <c r="CP223" s="114"/>
      <c r="CQ223" s="114"/>
      <c r="CR223" s="114"/>
      <c r="CS223" s="114"/>
      <c r="CT223" s="114"/>
      <c r="CU223" s="114"/>
      <c r="CV223" s="114"/>
      <c r="CW223" s="114"/>
      <c r="CX223" s="114"/>
      <c r="CY223" s="114"/>
      <c r="CZ223" s="114"/>
      <c r="DA223" s="114"/>
      <c r="DB223" s="114"/>
      <c r="DC223" s="114"/>
      <c r="DD223" s="114"/>
      <c r="DE223" s="114"/>
      <c r="DF223" s="114"/>
      <c r="DG223" s="114"/>
      <c r="DH223" s="114"/>
      <c r="DI223" s="114"/>
      <c r="DJ223" s="114"/>
      <c r="DK223" s="114"/>
      <c r="DL223" s="114"/>
      <c r="DM223" s="114"/>
      <c r="DN223" s="114"/>
      <c r="DO223" s="114"/>
      <c r="DP223" s="114"/>
      <c r="DQ223" s="114"/>
      <c r="DR223" s="114"/>
      <c r="DS223" s="114"/>
      <c r="FY223" s="116"/>
      <c r="FZ223" s="45"/>
      <c r="GA223" s="45"/>
      <c r="GB223" s="45"/>
      <c r="GC223" s="45"/>
      <c r="GD223" s="45"/>
      <c r="GE223" s="45"/>
      <c r="GF223" s="45"/>
      <c r="GG223" s="45"/>
      <c r="GH223" s="45"/>
      <c r="GI223" s="45"/>
      <c r="GJ223" s="45"/>
      <c r="GK223" s="45"/>
      <c r="GL223" s="45"/>
      <c r="GM223" s="45">
        <v>1</v>
      </c>
      <c r="GN223" s="45"/>
      <c r="GO223" s="45"/>
      <c r="GP223" s="45"/>
      <c r="GQ223" s="45"/>
      <c r="GR223" s="45"/>
      <c r="GS223" s="45"/>
      <c r="GT223" s="45"/>
      <c r="GU223" s="45"/>
      <c r="GV223" s="45"/>
      <c r="GW223" s="45"/>
      <c r="GX223" s="45"/>
      <c r="GY223" s="45"/>
      <c r="GZ223" s="45"/>
      <c r="HA223" s="45"/>
      <c r="HB223" s="45"/>
      <c r="HC223" s="45"/>
      <c r="HD223" s="45"/>
    </row>
    <row r="224" spans="1:212" x14ac:dyDescent="0.25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4"/>
      <c r="BR224" s="114"/>
      <c r="BS224" s="114"/>
      <c r="BT224" s="114"/>
      <c r="BU224" s="114"/>
      <c r="BV224" s="114"/>
      <c r="BW224" s="114"/>
      <c r="BX224" s="114"/>
      <c r="BY224" s="114"/>
      <c r="BZ224" s="114"/>
      <c r="CA224" s="114"/>
      <c r="CB224" s="114"/>
      <c r="CC224" s="114"/>
      <c r="CD224" s="114"/>
      <c r="CE224" s="114"/>
      <c r="CF224" s="114"/>
      <c r="CG224" s="114"/>
      <c r="CH224" s="114"/>
      <c r="CI224" s="114"/>
      <c r="CJ224" s="114"/>
      <c r="CK224" s="114"/>
      <c r="CL224" s="114"/>
      <c r="CM224" s="114"/>
      <c r="CN224" s="114"/>
      <c r="CO224" s="114"/>
      <c r="CP224" s="114"/>
      <c r="CQ224" s="114"/>
      <c r="CR224" s="114"/>
      <c r="CS224" s="114"/>
      <c r="CT224" s="114"/>
      <c r="CU224" s="114"/>
      <c r="CV224" s="114"/>
      <c r="CW224" s="114"/>
      <c r="CX224" s="114"/>
      <c r="CY224" s="114"/>
      <c r="CZ224" s="114"/>
      <c r="DA224" s="114"/>
      <c r="DB224" s="114"/>
      <c r="DC224" s="114"/>
      <c r="DD224" s="114"/>
      <c r="DE224" s="114"/>
      <c r="DF224" s="114"/>
      <c r="DG224" s="114"/>
      <c r="DH224" s="114"/>
      <c r="DI224" s="114"/>
      <c r="DJ224" s="114"/>
      <c r="DK224" s="114"/>
      <c r="DL224" s="114"/>
      <c r="DM224" s="114"/>
      <c r="DN224" s="114"/>
      <c r="DO224" s="114"/>
      <c r="DP224" s="114"/>
      <c r="DQ224" s="114"/>
      <c r="DR224" s="114"/>
      <c r="DS224" s="114"/>
      <c r="FY224" s="116"/>
      <c r="FZ224" s="45"/>
      <c r="GA224" s="45"/>
      <c r="GB224" s="45"/>
      <c r="GC224" s="45"/>
      <c r="GD224" s="45"/>
      <c r="GE224" s="45"/>
      <c r="GF224" s="45"/>
      <c r="GG224" s="45"/>
      <c r="GH224" s="45"/>
      <c r="GI224" s="45"/>
      <c r="GJ224" s="45"/>
      <c r="GK224" s="45"/>
      <c r="GL224" s="45"/>
      <c r="GM224" s="45">
        <v>1</v>
      </c>
      <c r="GN224" s="45"/>
      <c r="GO224" s="45">
        <v>1</v>
      </c>
      <c r="GP224" s="45"/>
      <c r="GQ224" s="45"/>
      <c r="GR224" s="45"/>
      <c r="GS224" s="45"/>
      <c r="GT224" s="45"/>
      <c r="GU224" s="45"/>
      <c r="GV224" s="45"/>
      <c r="GW224" s="45"/>
      <c r="GX224" s="45"/>
      <c r="GY224" s="45"/>
      <c r="GZ224" s="45"/>
      <c r="HA224" s="45"/>
      <c r="HB224" s="45"/>
      <c r="HC224" s="45"/>
      <c r="HD224" s="45"/>
    </row>
    <row r="225" spans="1:212" x14ac:dyDescent="0.25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BL225" s="114"/>
      <c r="BM225" s="114"/>
      <c r="BN225" s="114"/>
      <c r="BO225" s="114"/>
      <c r="BP225" s="114"/>
      <c r="BQ225" s="114"/>
      <c r="BR225" s="114"/>
      <c r="BS225" s="114"/>
      <c r="BT225" s="114"/>
      <c r="BU225" s="114"/>
      <c r="BV225" s="114"/>
      <c r="BW225" s="114"/>
      <c r="BX225" s="114"/>
      <c r="BY225" s="114"/>
      <c r="BZ225" s="114"/>
      <c r="CA225" s="114"/>
      <c r="CB225" s="114"/>
      <c r="CC225" s="114"/>
      <c r="CD225" s="114"/>
      <c r="CE225" s="114"/>
      <c r="CF225" s="114"/>
      <c r="CG225" s="114"/>
      <c r="CH225" s="114"/>
      <c r="CI225" s="114"/>
      <c r="CJ225" s="114"/>
      <c r="CK225" s="114"/>
      <c r="CL225" s="114"/>
      <c r="CM225" s="114"/>
      <c r="CN225" s="114"/>
      <c r="CO225" s="114"/>
      <c r="CP225" s="114"/>
      <c r="CQ225" s="114"/>
      <c r="CR225" s="114"/>
      <c r="CS225" s="114"/>
      <c r="CT225" s="114"/>
      <c r="CU225" s="114"/>
      <c r="CV225" s="114"/>
      <c r="CW225" s="114"/>
      <c r="CX225" s="114"/>
      <c r="CY225" s="114"/>
      <c r="CZ225" s="114"/>
      <c r="DA225" s="114"/>
      <c r="DB225" s="114"/>
      <c r="DC225" s="114"/>
      <c r="DD225" s="114"/>
      <c r="DE225" s="114"/>
      <c r="DF225" s="114"/>
      <c r="DG225" s="114"/>
      <c r="DH225" s="114"/>
      <c r="DI225" s="114"/>
      <c r="DJ225" s="114"/>
      <c r="DK225" s="114"/>
      <c r="DL225" s="114"/>
      <c r="DM225" s="114"/>
      <c r="DN225" s="114"/>
      <c r="DO225" s="114"/>
      <c r="DP225" s="114"/>
      <c r="DQ225" s="114"/>
      <c r="DR225" s="114"/>
      <c r="DS225" s="114"/>
      <c r="FY225" s="116"/>
      <c r="FZ225" s="45"/>
      <c r="GA225" s="45"/>
      <c r="GB225" s="45"/>
      <c r="GC225" s="45"/>
      <c r="GD225" s="45"/>
      <c r="GE225" s="45"/>
      <c r="GF225" s="45"/>
      <c r="GG225" s="45"/>
      <c r="GH225" s="45"/>
      <c r="GI225" s="45"/>
      <c r="GJ225" s="45"/>
      <c r="GK225" s="45"/>
      <c r="GL225" s="45"/>
      <c r="GM225" s="45">
        <v>1</v>
      </c>
      <c r="GN225" s="45"/>
      <c r="GO225" s="45"/>
      <c r="GP225" s="45"/>
      <c r="GQ225" s="45"/>
      <c r="GR225" s="45"/>
      <c r="GS225" s="45"/>
      <c r="GT225" s="45"/>
      <c r="GU225" s="45"/>
      <c r="GV225" s="45"/>
      <c r="GW225" s="45"/>
      <c r="GX225" s="45"/>
      <c r="GY225" s="45"/>
      <c r="GZ225" s="45"/>
      <c r="HA225" s="45"/>
      <c r="HB225" s="45"/>
      <c r="HC225" s="45"/>
      <c r="HD225" s="45"/>
    </row>
    <row r="226" spans="1:212" x14ac:dyDescent="0.25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114"/>
      <c r="BZ226" s="114"/>
      <c r="CA226" s="114"/>
      <c r="CB226" s="114"/>
      <c r="CC226" s="114"/>
      <c r="CD226" s="114"/>
      <c r="CE226" s="114"/>
      <c r="CF226" s="114"/>
      <c r="CG226" s="114"/>
      <c r="CH226" s="114"/>
      <c r="CI226" s="114"/>
      <c r="CJ226" s="114"/>
      <c r="CK226" s="114"/>
      <c r="CL226" s="114"/>
      <c r="CM226" s="114"/>
      <c r="CN226" s="114"/>
      <c r="CO226" s="114"/>
      <c r="CP226" s="114"/>
      <c r="CQ226" s="114"/>
      <c r="CR226" s="114"/>
      <c r="CS226" s="114"/>
      <c r="CT226" s="114"/>
      <c r="CU226" s="114"/>
      <c r="CV226" s="114"/>
      <c r="CW226" s="114"/>
      <c r="CX226" s="114"/>
      <c r="CY226" s="114"/>
      <c r="CZ226" s="114"/>
      <c r="DA226" s="114"/>
      <c r="DB226" s="114"/>
      <c r="DC226" s="114"/>
      <c r="DD226" s="114"/>
      <c r="DE226" s="114"/>
      <c r="DF226" s="114"/>
      <c r="DG226" s="114"/>
      <c r="DH226" s="114"/>
      <c r="DI226" s="114"/>
      <c r="DJ226" s="114"/>
      <c r="DK226" s="114"/>
      <c r="DL226" s="114"/>
      <c r="DM226" s="114"/>
      <c r="DN226" s="114"/>
      <c r="DO226" s="114"/>
      <c r="DP226" s="114"/>
      <c r="DQ226" s="114"/>
      <c r="DR226" s="114"/>
      <c r="DS226" s="114"/>
      <c r="FY226" s="116"/>
      <c r="FZ226" s="45"/>
      <c r="GA226" s="45"/>
      <c r="GB226" s="45"/>
      <c r="GC226" s="45"/>
      <c r="GD226" s="45"/>
      <c r="GE226" s="45"/>
      <c r="GF226" s="45"/>
      <c r="GG226" s="45"/>
      <c r="GH226" s="45"/>
      <c r="GI226" s="45"/>
      <c r="GJ226" s="45"/>
      <c r="GK226" s="45"/>
      <c r="GL226" s="45"/>
      <c r="GM226" s="45">
        <v>1</v>
      </c>
      <c r="GN226" s="45"/>
      <c r="GO226" s="45"/>
      <c r="GP226" s="45">
        <v>1</v>
      </c>
      <c r="GQ226" s="45"/>
      <c r="GR226" s="45"/>
      <c r="GS226" s="45"/>
      <c r="GT226" s="45"/>
      <c r="GU226" s="45"/>
      <c r="GV226" s="45"/>
      <c r="GW226" s="45"/>
      <c r="GX226" s="45"/>
      <c r="GY226" s="45"/>
      <c r="GZ226" s="45"/>
      <c r="HA226" s="45"/>
      <c r="HB226" s="45"/>
      <c r="HC226" s="45"/>
      <c r="HD226" s="45"/>
    </row>
    <row r="227" spans="1:212" x14ac:dyDescent="0.25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4"/>
      <c r="CH227" s="114"/>
      <c r="CI227" s="114"/>
      <c r="CJ227" s="114"/>
      <c r="CK227" s="114"/>
      <c r="CL227" s="114"/>
      <c r="CM227" s="114"/>
      <c r="CN227" s="114"/>
      <c r="CO227" s="114"/>
      <c r="CP227" s="114"/>
      <c r="CQ227" s="114"/>
      <c r="CR227" s="114"/>
      <c r="CS227" s="114"/>
      <c r="CT227" s="114"/>
      <c r="CU227" s="114"/>
      <c r="CV227" s="114"/>
      <c r="CW227" s="114"/>
      <c r="CX227" s="114"/>
      <c r="CY227" s="114"/>
      <c r="CZ227" s="114"/>
      <c r="DA227" s="114"/>
      <c r="DB227" s="114"/>
      <c r="DC227" s="114"/>
      <c r="DD227" s="114"/>
      <c r="DE227" s="114"/>
      <c r="DF227" s="114"/>
      <c r="DG227" s="114"/>
      <c r="DH227" s="114"/>
      <c r="DI227" s="114"/>
      <c r="DJ227" s="114"/>
      <c r="DK227" s="114"/>
      <c r="DL227" s="114"/>
      <c r="DM227" s="114"/>
      <c r="DN227" s="114"/>
      <c r="DO227" s="114"/>
      <c r="DP227" s="114"/>
      <c r="DQ227" s="114"/>
      <c r="DR227" s="114"/>
      <c r="DS227" s="114"/>
      <c r="FY227" s="116"/>
      <c r="FZ227" s="45"/>
      <c r="GA227" s="45"/>
      <c r="GB227" s="45"/>
      <c r="GC227" s="45"/>
      <c r="GD227" s="45"/>
      <c r="GE227" s="45"/>
      <c r="GF227" s="45"/>
      <c r="GG227" s="45"/>
      <c r="GH227" s="45"/>
      <c r="GI227" s="45"/>
      <c r="GJ227" s="45"/>
      <c r="GK227" s="45"/>
      <c r="GL227" s="45"/>
      <c r="GM227" s="45">
        <v>1</v>
      </c>
      <c r="GN227" s="45"/>
      <c r="GO227" s="45">
        <v>1</v>
      </c>
      <c r="GP227" s="45"/>
      <c r="GQ227" s="45"/>
      <c r="GR227" s="45"/>
      <c r="GS227" s="45"/>
      <c r="GT227" s="45"/>
      <c r="GU227" s="45"/>
      <c r="GV227" s="45"/>
      <c r="GW227" s="45"/>
      <c r="GX227" s="45"/>
      <c r="GY227" s="45"/>
      <c r="GZ227" s="45"/>
      <c r="HA227" s="45"/>
      <c r="HB227" s="45"/>
      <c r="HC227" s="45"/>
      <c r="HD227" s="45"/>
    </row>
    <row r="228" spans="1:212" x14ac:dyDescent="0.25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4"/>
      <c r="BJ228" s="114"/>
      <c r="BK228" s="114"/>
      <c r="BL228" s="114"/>
      <c r="BM228" s="114"/>
      <c r="BN228" s="114"/>
      <c r="BO228" s="114"/>
      <c r="BP228" s="114"/>
      <c r="BQ228" s="114"/>
      <c r="BR228" s="114"/>
      <c r="BS228" s="114"/>
      <c r="BT228" s="114"/>
      <c r="BU228" s="114"/>
      <c r="BV228" s="114"/>
      <c r="BW228" s="114"/>
      <c r="BX228" s="114"/>
      <c r="BY228" s="114"/>
      <c r="BZ228" s="114"/>
      <c r="CA228" s="114"/>
      <c r="CB228" s="114"/>
      <c r="CC228" s="114"/>
      <c r="CD228" s="114"/>
      <c r="CE228" s="114"/>
      <c r="CF228" s="114"/>
      <c r="CG228" s="114"/>
      <c r="CH228" s="114"/>
      <c r="CI228" s="114"/>
      <c r="CJ228" s="114"/>
      <c r="CK228" s="114"/>
      <c r="CL228" s="114"/>
      <c r="CM228" s="114"/>
      <c r="CN228" s="114"/>
      <c r="CO228" s="114"/>
      <c r="CP228" s="114"/>
      <c r="CQ228" s="114"/>
      <c r="CR228" s="114"/>
      <c r="CS228" s="114"/>
      <c r="CT228" s="114"/>
      <c r="CU228" s="114"/>
      <c r="CV228" s="114"/>
      <c r="CW228" s="114"/>
      <c r="CX228" s="114"/>
      <c r="CY228" s="114"/>
      <c r="CZ228" s="114"/>
      <c r="DA228" s="114"/>
      <c r="DB228" s="114"/>
      <c r="DC228" s="114"/>
      <c r="DD228" s="114"/>
      <c r="DE228" s="114"/>
      <c r="DF228" s="114"/>
      <c r="DG228" s="114"/>
      <c r="DH228" s="114"/>
      <c r="DI228" s="114"/>
      <c r="DJ228" s="114"/>
      <c r="DK228" s="114"/>
      <c r="DL228" s="114"/>
      <c r="DM228" s="114"/>
      <c r="DN228" s="114"/>
      <c r="DO228" s="114"/>
      <c r="DP228" s="114"/>
      <c r="DQ228" s="114"/>
      <c r="DR228" s="114"/>
      <c r="DS228" s="114"/>
      <c r="FY228" s="116"/>
      <c r="FZ228" s="45"/>
      <c r="GA228" s="45"/>
      <c r="GB228" s="45"/>
      <c r="GC228" s="45"/>
      <c r="GD228" s="45"/>
      <c r="GE228" s="45"/>
      <c r="GF228" s="45"/>
      <c r="GG228" s="45"/>
      <c r="GH228" s="45"/>
      <c r="GI228" s="45"/>
      <c r="GJ228" s="45"/>
      <c r="GK228" s="45"/>
      <c r="GL228" s="45"/>
      <c r="GM228" s="45">
        <v>1</v>
      </c>
      <c r="GN228" s="45"/>
      <c r="GO228" s="45"/>
      <c r="GP228" s="45"/>
      <c r="GQ228" s="45"/>
      <c r="GR228" s="45"/>
      <c r="GS228" s="45"/>
      <c r="GT228" s="45"/>
      <c r="GU228" s="45"/>
      <c r="GV228" s="45"/>
      <c r="GW228" s="45"/>
      <c r="GX228" s="45"/>
      <c r="GY228" s="45"/>
      <c r="GZ228" s="45"/>
      <c r="HA228" s="45"/>
      <c r="HB228" s="45"/>
      <c r="HC228" s="45"/>
      <c r="HD228" s="45"/>
    </row>
    <row r="229" spans="1:212" x14ac:dyDescent="0.25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4"/>
      <c r="BR229" s="114"/>
      <c r="BS229" s="114"/>
      <c r="BT229" s="114"/>
      <c r="BU229" s="114"/>
      <c r="BV229" s="114"/>
      <c r="BW229" s="114"/>
      <c r="BX229" s="114"/>
      <c r="BY229" s="114"/>
      <c r="BZ229" s="114"/>
      <c r="CA229" s="114"/>
      <c r="CB229" s="114"/>
      <c r="CC229" s="114"/>
      <c r="CD229" s="114"/>
      <c r="CE229" s="114"/>
      <c r="CF229" s="114"/>
      <c r="CG229" s="114"/>
      <c r="CH229" s="114"/>
      <c r="CI229" s="114"/>
      <c r="CJ229" s="114"/>
      <c r="CK229" s="114"/>
      <c r="CL229" s="114"/>
      <c r="CM229" s="114"/>
      <c r="CN229" s="114"/>
      <c r="CO229" s="114"/>
      <c r="CP229" s="114"/>
      <c r="CQ229" s="114"/>
      <c r="CR229" s="114"/>
      <c r="CS229" s="114"/>
      <c r="CT229" s="114"/>
      <c r="CU229" s="114"/>
      <c r="CV229" s="114"/>
      <c r="CW229" s="114"/>
      <c r="CX229" s="114"/>
      <c r="CY229" s="114"/>
      <c r="CZ229" s="114"/>
      <c r="DA229" s="114"/>
      <c r="DB229" s="114"/>
      <c r="DC229" s="114"/>
      <c r="DD229" s="114"/>
      <c r="DE229" s="114"/>
      <c r="DF229" s="114"/>
      <c r="DG229" s="114"/>
      <c r="DH229" s="114"/>
      <c r="DI229" s="114"/>
      <c r="DJ229" s="114"/>
      <c r="DK229" s="114"/>
      <c r="DL229" s="114"/>
      <c r="DM229" s="114"/>
      <c r="DN229" s="114"/>
      <c r="DO229" s="114"/>
      <c r="DP229" s="114"/>
      <c r="DQ229" s="114"/>
      <c r="DR229" s="114"/>
      <c r="DS229" s="114"/>
      <c r="FY229" s="116"/>
      <c r="FZ229" s="45"/>
      <c r="GA229" s="45"/>
      <c r="GB229" s="45"/>
      <c r="GC229" s="45"/>
      <c r="GD229" s="45"/>
      <c r="GE229" s="45"/>
      <c r="GF229" s="45"/>
      <c r="GG229" s="45"/>
      <c r="GH229" s="45"/>
      <c r="GI229" s="45"/>
      <c r="GJ229" s="45"/>
      <c r="GK229" s="45"/>
      <c r="GL229" s="45"/>
      <c r="GM229" s="45">
        <v>1</v>
      </c>
      <c r="GN229" s="45"/>
      <c r="GO229" s="45"/>
      <c r="GP229" s="45"/>
      <c r="GQ229" s="45"/>
      <c r="GR229" s="45"/>
      <c r="GS229" s="45"/>
      <c r="GT229" s="45"/>
      <c r="GU229" s="45"/>
      <c r="GV229" s="45"/>
      <c r="GW229" s="45"/>
      <c r="GX229" s="45"/>
      <c r="GY229" s="45"/>
      <c r="GZ229" s="45"/>
      <c r="HA229" s="45"/>
      <c r="HB229" s="45"/>
      <c r="HC229" s="45"/>
      <c r="HD229" s="45"/>
    </row>
    <row r="230" spans="1:212" x14ac:dyDescent="0.25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4"/>
      <c r="BR230" s="114"/>
      <c r="BS230" s="114"/>
      <c r="BT230" s="114"/>
      <c r="BU230" s="114"/>
      <c r="BV230" s="114"/>
      <c r="BW230" s="114"/>
      <c r="BX230" s="114"/>
      <c r="BY230" s="114"/>
      <c r="BZ230" s="114"/>
      <c r="CA230" s="114"/>
      <c r="CB230" s="114"/>
      <c r="CC230" s="114"/>
      <c r="CD230" s="114"/>
      <c r="CE230" s="114"/>
      <c r="CF230" s="114"/>
      <c r="CG230" s="114"/>
      <c r="CH230" s="114"/>
      <c r="CI230" s="114"/>
      <c r="CJ230" s="114"/>
      <c r="CK230" s="114"/>
      <c r="CL230" s="114"/>
      <c r="CM230" s="114"/>
      <c r="CN230" s="114"/>
      <c r="CO230" s="114"/>
      <c r="CP230" s="114"/>
      <c r="CQ230" s="114"/>
      <c r="CR230" s="114"/>
      <c r="CS230" s="114"/>
      <c r="CT230" s="114"/>
      <c r="CU230" s="114"/>
      <c r="CV230" s="114"/>
      <c r="CW230" s="114"/>
      <c r="CX230" s="114"/>
      <c r="CY230" s="114"/>
      <c r="CZ230" s="114"/>
      <c r="DA230" s="114"/>
      <c r="DB230" s="114"/>
      <c r="DC230" s="114"/>
      <c r="DD230" s="114"/>
      <c r="DE230" s="114"/>
      <c r="DF230" s="114"/>
      <c r="DG230" s="114"/>
      <c r="DH230" s="114"/>
      <c r="DI230" s="114"/>
      <c r="DJ230" s="114"/>
      <c r="DK230" s="114"/>
      <c r="DL230" s="114"/>
      <c r="DM230" s="114"/>
      <c r="DN230" s="114"/>
      <c r="DO230" s="114"/>
      <c r="DP230" s="114"/>
      <c r="DQ230" s="114"/>
      <c r="DR230" s="114"/>
      <c r="DS230" s="114"/>
      <c r="FY230" s="116"/>
      <c r="FZ230" s="45"/>
      <c r="GA230" s="45"/>
      <c r="GB230" s="45"/>
      <c r="GC230" s="45"/>
      <c r="GD230" s="45"/>
      <c r="GE230" s="45"/>
      <c r="GF230" s="45"/>
      <c r="GG230" s="45"/>
      <c r="GH230" s="45"/>
      <c r="GI230" s="45"/>
      <c r="GJ230" s="45"/>
      <c r="GK230" s="45"/>
      <c r="GL230" s="45"/>
      <c r="GM230" s="45"/>
      <c r="GN230" s="45"/>
      <c r="GO230" s="45"/>
      <c r="GP230" s="45"/>
      <c r="GQ230" s="45"/>
      <c r="GR230" s="45"/>
      <c r="GS230" s="45"/>
      <c r="GT230" s="45"/>
      <c r="GU230" s="45"/>
      <c r="GV230" s="45"/>
      <c r="GW230" s="45"/>
      <c r="GX230" s="45"/>
      <c r="GY230" s="45"/>
      <c r="GZ230" s="45"/>
      <c r="HA230" s="45"/>
      <c r="HB230" s="45"/>
      <c r="HC230" s="45"/>
      <c r="HD230" s="45"/>
    </row>
    <row r="231" spans="1:212" x14ac:dyDescent="0.25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  <c r="CA231" s="114"/>
      <c r="CB231" s="114"/>
      <c r="CC231" s="114"/>
      <c r="CD231" s="114"/>
      <c r="CE231" s="114"/>
      <c r="CF231" s="114"/>
      <c r="CG231" s="114"/>
      <c r="CH231" s="114"/>
      <c r="CI231" s="114"/>
      <c r="CJ231" s="114"/>
      <c r="CK231" s="114"/>
      <c r="CL231" s="114"/>
      <c r="CM231" s="114"/>
      <c r="CN231" s="114"/>
      <c r="CO231" s="114"/>
      <c r="CP231" s="114"/>
      <c r="CQ231" s="114"/>
      <c r="CR231" s="114"/>
      <c r="CS231" s="114"/>
      <c r="CT231" s="114"/>
      <c r="CU231" s="114"/>
      <c r="CV231" s="114"/>
      <c r="CW231" s="114"/>
      <c r="CX231" s="114"/>
      <c r="CY231" s="114"/>
      <c r="CZ231" s="114"/>
      <c r="DA231" s="114"/>
      <c r="DB231" s="114"/>
      <c r="DC231" s="114"/>
      <c r="DD231" s="114"/>
      <c r="DE231" s="114"/>
      <c r="DF231" s="114"/>
      <c r="DG231" s="114"/>
      <c r="DH231" s="114"/>
      <c r="DI231" s="114"/>
      <c r="DJ231" s="114"/>
      <c r="DK231" s="114"/>
      <c r="DL231" s="114"/>
      <c r="DM231" s="114"/>
      <c r="DN231" s="114"/>
      <c r="DO231" s="114"/>
      <c r="DP231" s="114"/>
      <c r="DQ231" s="114"/>
      <c r="DR231" s="114"/>
      <c r="DS231" s="114"/>
      <c r="FY231" s="116"/>
      <c r="FZ231" s="45"/>
      <c r="GA231" s="45"/>
      <c r="GB231" s="45"/>
      <c r="GC231" s="45"/>
      <c r="GD231" s="45"/>
      <c r="GE231" s="45"/>
      <c r="GF231" s="45"/>
      <c r="GG231" s="45"/>
      <c r="GH231" s="45"/>
      <c r="GI231" s="45"/>
      <c r="GJ231" s="45"/>
      <c r="GK231" s="45"/>
      <c r="GL231" s="45"/>
      <c r="GM231" s="45"/>
      <c r="GN231" s="45"/>
      <c r="GO231" s="45">
        <v>1</v>
      </c>
      <c r="GP231" s="45">
        <v>1</v>
      </c>
      <c r="GQ231" s="45"/>
      <c r="GR231" s="45"/>
      <c r="GS231" s="45"/>
      <c r="GT231" s="45"/>
      <c r="GU231" s="45"/>
      <c r="GV231" s="45"/>
      <c r="GW231" s="45"/>
      <c r="GX231" s="45"/>
      <c r="GY231" s="45"/>
      <c r="GZ231" s="45"/>
      <c r="HA231" s="45"/>
      <c r="HB231" s="45"/>
      <c r="HC231" s="45"/>
      <c r="HD231" s="45"/>
    </row>
    <row r="232" spans="1:212" x14ac:dyDescent="0.25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  <c r="CA232" s="114"/>
      <c r="CB232" s="114"/>
      <c r="CC232" s="114"/>
      <c r="CD232" s="114"/>
      <c r="CE232" s="114"/>
      <c r="CF232" s="114"/>
      <c r="CG232" s="114"/>
      <c r="CH232" s="114"/>
      <c r="CI232" s="114"/>
      <c r="CJ232" s="114"/>
      <c r="CK232" s="114"/>
      <c r="CL232" s="114"/>
      <c r="CM232" s="114"/>
      <c r="CN232" s="114"/>
      <c r="CO232" s="114"/>
      <c r="CP232" s="114"/>
      <c r="CQ232" s="114"/>
      <c r="CR232" s="114"/>
      <c r="CS232" s="114"/>
      <c r="CT232" s="114"/>
      <c r="CU232" s="114"/>
      <c r="CV232" s="114"/>
      <c r="CW232" s="114"/>
      <c r="CX232" s="114"/>
      <c r="CY232" s="114"/>
      <c r="CZ232" s="114"/>
      <c r="DA232" s="114"/>
      <c r="DB232" s="114"/>
      <c r="DC232" s="114"/>
      <c r="DD232" s="114"/>
      <c r="DE232" s="114"/>
      <c r="DF232" s="114"/>
      <c r="DG232" s="114"/>
      <c r="DH232" s="114"/>
      <c r="DI232" s="114"/>
      <c r="DJ232" s="114"/>
      <c r="DK232" s="114"/>
      <c r="DL232" s="114"/>
      <c r="DM232" s="114"/>
      <c r="DN232" s="114"/>
      <c r="DO232" s="114"/>
      <c r="DP232" s="114"/>
      <c r="DQ232" s="114"/>
      <c r="DR232" s="114"/>
      <c r="DS232" s="114"/>
      <c r="FY232" s="116"/>
      <c r="FZ232" s="45"/>
      <c r="GA232" s="45"/>
      <c r="GB232" s="45"/>
      <c r="GC232" s="45"/>
      <c r="GD232" s="45"/>
      <c r="GE232" s="45"/>
      <c r="GF232" s="45"/>
      <c r="GG232" s="45"/>
      <c r="GH232" s="45"/>
      <c r="GI232" s="45"/>
      <c r="GJ232" s="45"/>
      <c r="GK232" s="45"/>
      <c r="GL232" s="45"/>
      <c r="GM232" s="45"/>
      <c r="GN232" s="45"/>
      <c r="GO232" s="45"/>
      <c r="GP232" s="45"/>
      <c r="GQ232" s="45"/>
      <c r="GR232" s="45"/>
      <c r="GS232" s="45"/>
      <c r="GT232" s="45"/>
      <c r="GU232" s="45"/>
      <c r="GV232" s="45"/>
      <c r="GW232" s="45"/>
      <c r="GX232" s="45"/>
      <c r="GY232" s="45"/>
      <c r="GZ232" s="45"/>
      <c r="HA232" s="45"/>
      <c r="HB232" s="45"/>
      <c r="HC232" s="45"/>
      <c r="HD232" s="45"/>
    </row>
    <row r="233" spans="1:212" x14ac:dyDescent="0.25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  <c r="CA233" s="114"/>
      <c r="CB233" s="114"/>
      <c r="CC233" s="114"/>
      <c r="CD233" s="114"/>
      <c r="CE233" s="114"/>
      <c r="CF233" s="114"/>
      <c r="CG233" s="114"/>
      <c r="CH233" s="114"/>
      <c r="CI233" s="114"/>
      <c r="CJ233" s="114"/>
      <c r="CK233" s="114"/>
      <c r="CL233" s="114"/>
      <c r="CM233" s="114"/>
      <c r="CN233" s="114"/>
      <c r="CO233" s="114"/>
      <c r="CP233" s="114"/>
      <c r="CQ233" s="114"/>
      <c r="CR233" s="114"/>
      <c r="CS233" s="114"/>
      <c r="CT233" s="114"/>
      <c r="CU233" s="114"/>
      <c r="CV233" s="114"/>
      <c r="CW233" s="114"/>
      <c r="CX233" s="114"/>
      <c r="CY233" s="114"/>
      <c r="CZ233" s="114"/>
      <c r="DA233" s="114"/>
      <c r="DB233" s="114"/>
      <c r="DC233" s="114"/>
      <c r="DD233" s="114"/>
      <c r="DE233" s="114"/>
      <c r="DF233" s="114"/>
      <c r="DG233" s="114"/>
      <c r="DH233" s="114"/>
      <c r="DI233" s="114"/>
      <c r="DJ233" s="114"/>
      <c r="DK233" s="114"/>
      <c r="DL233" s="114"/>
      <c r="DM233" s="114"/>
      <c r="DN233" s="114"/>
      <c r="DO233" s="114"/>
      <c r="DP233" s="114"/>
      <c r="DQ233" s="114"/>
      <c r="DR233" s="114"/>
      <c r="DS233" s="114"/>
      <c r="FY233" s="116"/>
      <c r="FZ233" s="45"/>
      <c r="GA233" s="45"/>
      <c r="GB233" s="45"/>
      <c r="GC233" s="45"/>
      <c r="GD233" s="45"/>
      <c r="GE233" s="45"/>
      <c r="GF233" s="45"/>
      <c r="GG233" s="45"/>
      <c r="GH233" s="45"/>
      <c r="GI233" s="45"/>
      <c r="GJ233" s="45"/>
      <c r="GK233" s="45"/>
      <c r="GL233" s="45"/>
      <c r="GM233" s="45"/>
      <c r="GN233" s="45"/>
      <c r="GO233" s="45"/>
      <c r="GP233" s="45"/>
      <c r="GQ233" s="45"/>
      <c r="GR233" s="45"/>
      <c r="GS233" s="45"/>
      <c r="GT233" s="45"/>
      <c r="GU233" s="45"/>
      <c r="GV233" s="45"/>
      <c r="GW233" s="45"/>
      <c r="GX233" s="45"/>
      <c r="GY233" s="45"/>
      <c r="GZ233" s="45"/>
      <c r="HA233" s="45"/>
      <c r="HB233" s="45"/>
      <c r="HC233" s="45"/>
      <c r="HD233" s="45"/>
    </row>
    <row r="234" spans="1:212" x14ac:dyDescent="0.25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R234" s="114"/>
      <c r="BS234" s="114"/>
      <c r="BT234" s="114"/>
      <c r="BU234" s="114"/>
      <c r="BV234" s="114"/>
      <c r="BW234" s="114"/>
      <c r="BX234" s="114"/>
      <c r="BY234" s="114"/>
      <c r="BZ234" s="114"/>
      <c r="CA234" s="114"/>
      <c r="CB234" s="114"/>
      <c r="CC234" s="114"/>
      <c r="CD234" s="114"/>
      <c r="CE234" s="114"/>
      <c r="CF234" s="114"/>
      <c r="CG234" s="114"/>
      <c r="CH234" s="114"/>
      <c r="CI234" s="114"/>
      <c r="CJ234" s="114"/>
      <c r="CK234" s="114"/>
      <c r="CL234" s="114"/>
      <c r="CM234" s="114"/>
      <c r="CN234" s="114"/>
      <c r="CO234" s="114"/>
      <c r="CP234" s="114"/>
      <c r="CQ234" s="114"/>
      <c r="CR234" s="114"/>
      <c r="CS234" s="114"/>
      <c r="CT234" s="114"/>
      <c r="CU234" s="114"/>
      <c r="CV234" s="114"/>
      <c r="CW234" s="114"/>
      <c r="CX234" s="114"/>
      <c r="CY234" s="114"/>
      <c r="CZ234" s="114"/>
      <c r="DA234" s="114"/>
      <c r="DB234" s="114"/>
      <c r="DC234" s="114"/>
      <c r="DD234" s="114"/>
      <c r="DE234" s="114"/>
      <c r="DF234" s="114"/>
      <c r="DG234" s="114"/>
      <c r="DH234" s="114"/>
      <c r="DI234" s="114"/>
      <c r="DJ234" s="114"/>
      <c r="DK234" s="114"/>
      <c r="DL234" s="114"/>
      <c r="DM234" s="114"/>
      <c r="DN234" s="114"/>
      <c r="DO234" s="114"/>
      <c r="DP234" s="114"/>
      <c r="DQ234" s="114"/>
      <c r="DR234" s="114"/>
      <c r="DS234" s="114"/>
      <c r="FY234" s="116"/>
      <c r="FZ234" s="45"/>
      <c r="GA234" s="45"/>
      <c r="GB234" s="45"/>
      <c r="GC234" s="45"/>
      <c r="GD234" s="45"/>
      <c r="GE234" s="45"/>
      <c r="GF234" s="45"/>
      <c r="GG234" s="45"/>
      <c r="GH234" s="45"/>
      <c r="GI234" s="45"/>
      <c r="GJ234" s="45"/>
      <c r="GK234" s="45"/>
      <c r="GL234" s="45"/>
      <c r="GM234" s="45"/>
      <c r="GN234" s="45"/>
      <c r="GO234" s="45"/>
      <c r="GP234" s="45"/>
      <c r="GQ234" s="45"/>
      <c r="GR234" s="45"/>
      <c r="GS234" s="45"/>
      <c r="GT234" s="45"/>
      <c r="GU234" s="45"/>
      <c r="GV234" s="45"/>
      <c r="GW234" s="45"/>
      <c r="GX234" s="45"/>
      <c r="GY234" s="45"/>
      <c r="GZ234" s="45"/>
      <c r="HA234" s="45"/>
      <c r="HB234" s="45"/>
      <c r="HC234" s="45"/>
      <c r="HD234" s="45"/>
    </row>
    <row r="235" spans="1:212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R235" s="114"/>
      <c r="BS235" s="114"/>
      <c r="BT235" s="114"/>
      <c r="BU235" s="114"/>
      <c r="BV235" s="114"/>
      <c r="BW235" s="114"/>
      <c r="BX235" s="114"/>
      <c r="BY235" s="114"/>
      <c r="BZ235" s="114"/>
      <c r="CA235" s="114"/>
      <c r="CB235" s="114"/>
      <c r="CC235" s="114"/>
      <c r="CD235" s="114"/>
      <c r="CE235" s="114"/>
      <c r="CF235" s="114"/>
      <c r="CG235" s="114"/>
      <c r="CH235" s="114"/>
      <c r="CI235" s="114"/>
      <c r="CJ235" s="114"/>
      <c r="CK235" s="114"/>
      <c r="CL235" s="114"/>
      <c r="CM235" s="114"/>
      <c r="CN235" s="114"/>
      <c r="CO235" s="114"/>
      <c r="CP235" s="114"/>
      <c r="CQ235" s="114"/>
      <c r="CR235" s="114"/>
      <c r="CS235" s="114"/>
      <c r="CT235" s="114"/>
      <c r="CU235" s="114"/>
      <c r="CV235" s="114"/>
      <c r="CW235" s="114"/>
      <c r="CX235" s="114"/>
      <c r="CY235" s="114"/>
      <c r="CZ235" s="114"/>
      <c r="DA235" s="114"/>
      <c r="DB235" s="114"/>
      <c r="DC235" s="114"/>
      <c r="DD235" s="114"/>
      <c r="DE235" s="114"/>
      <c r="DF235" s="114"/>
      <c r="DG235" s="114"/>
      <c r="DH235" s="114"/>
      <c r="DI235" s="114"/>
      <c r="DJ235" s="114"/>
      <c r="DK235" s="114"/>
      <c r="DL235" s="114"/>
      <c r="DM235" s="114"/>
      <c r="DN235" s="114"/>
      <c r="DO235" s="114"/>
      <c r="DP235" s="114"/>
      <c r="DQ235" s="114"/>
      <c r="DR235" s="114"/>
      <c r="DS235" s="114"/>
      <c r="FY235" s="116"/>
      <c r="FZ235" s="45"/>
      <c r="GA235" s="45"/>
      <c r="GB235" s="45"/>
      <c r="GC235" s="45"/>
      <c r="GD235" s="45"/>
      <c r="GE235" s="45"/>
      <c r="GF235" s="45"/>
      <c r="GG235" s="45"/>
      <c r="GH235" s="45"/>
      <c r="GI235" s="45"/>
      <c r="GJ235" s="45"/>
      <c r="GK235" s="45"/>
      <c r="GL235" s="45"/>
      <c r="GM235" s="45"/>
      <c r="GN235" s="45"/>
      <c r="GO235" s="45"/>
      <c r="GP235" s="45"/>
      <c r="GQ235" s="45"/>
      <c r="GR235" s="45"/>
      <c r="GS235" s="45"/>
      <c r="GT235" s="45"/>
      <c r="GU235" s="45"/>
      <c r="GV235" s="45"/>
      <c r="GW235" s="45"/>
      <c r="GX235" s="45"/>
      <c r="GY235" s="45"/>
      <c r="GZ235" s="45"/>
      <c r="HA235" s="45"/>
      <c r="HB235" s="45"/>
      <c r="HC235" s="45"/>
      <c r="HD235" s="45"/>
    </row>
    <row r="236" spans="1:212" x14ac:dyDescent="0.25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4"/>
      <c r="CA236" s="114"/>
      <c r="CB236" s="114"/>
      <c r="CC236" s="114"/>
      <c r="CD236" s="114"/>
      <c r="CE236" s="114"/>
      <c r="CF236" s="114"/>
      <c r="CG236" s="114"/>
      <c r="CH236" s="114"/>
      <c r="CI236" s="114"/>
      <c r="CJ236" s="114"/>
      <c r="CK236" s="114"/>
      <c r="CL236" s="114"/>
      <c r="CM236" s="114"/>
      <c r="CN236" s="114"/>
      <c r="CO236" s="114"/>
      <c r="CP236" s="114"/>
      <c r="CQ236" s="114"/>
      <c r="CR236" s="114"/>
      <c r="CS236" s="114"/>
      <c r="CT236" s="114"/>
      <c r="CU236" s="114"/>
      <c r="CV236" s="114"/>
      <c r="CW236" s="114"/>
      <c r="CX236" s="114"/>
      <c r="CY236" s="114"/>
      <c r="CZ236" s="114"/>
      <c r="DA236" s="114"/>
      <c r="DB236" s="114"/>
      <c r="DC236" s="114"/>
      <c r="DD236" s="114"/>
      <c r="DE236" s="114"/>
      <c r="DF236" s="114"/>
      <c r="DG236" s="114"/>
      <c r="DH236" s="114"/>
      <c r="DI236" s="114"/>
      <c r="DJ236" s="114"/>
      <c r="DK236" s="114"/>
      <c r="DL236" s="114"/>
      <c r="DM236" s="114"/>
      <c r="DN236" s="114"/>
      <c r="DO236" s="114"/>
      <c r="DP236" s="114"/>
      <c r="DQ236" s="114"/>
      <c r="DR236" s="114"/>
      <c r="DS236" s="114"/>
      <c r="FY236" s="116"/>
      <c r="FZ236" s="45"/>
      <c r="GA236" s="45"/>
      <c r="GB236" s="45"/>
      <c r="GC236" s="45"/>
      <c r="GD236" s="45"/>
      <c r="GE236" s="45"/>
      <c r="GF236" s="45"/>
      <c r="GG236" s="45"/>
      <c r="GH236" s="45"/>
      <c r="GI236" s="45"/>
      <c r="GJ236" s="45"/>
      <c r="GK236" s="45"/>
      <c r="GL236" s="45"/>
      <c r="GM236" s="45"/>
      <c r="GN236" s="45"/>
      <c r="GO236" s="45"/>
      <c r="GP236" s="45"/>
      <c r="GQ236" s="45"/>
      <c r="GR236" s="45"/>
      <c r="GS236" s="45"/>
      <c r="GT236" s="45"/>
      <c r="GU236" s="45"/>
      <c r="GV236" s="45"/>
      <c r="GW236" s="45"/>
      <c r="GX236" s="45"/>
      <c r="GY236" s="45"/>
      <c r="GZ236" s="45"/>
      <c r="HA236" s="45"/>
      <c r="HB236" s="45"/>
      <c r="HC236" s="45"/>
      <c r="HD236" s="45"/>
    </row>
    <row r="237" spans="1:212" x14ac:dyDescent="0.25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4"/>
      <c r="CH237" s="114"/>
      <c r="CI237" s="114"/>
      <c r="CJ237" s="114"/>
      <c r="CK237" s="114"/>
      <c r="CL237" s="114"/>
      <c r="CM237" s="114"/>
      <c r="CN237" s="114"/>
      <c r="CO237" s="114"/>
      <c r="CP237" s="114"/>
      <c r="CQ237" s="114"/>
      <c r="CR237" s="114"/>
      <c r="CS237" s="114"/>
      <c r="CT237" s="114"/>
      <c r="CU237" s="114"/>
      <c r="CV237" s="114"/>
      <c r="CW237" s="114"/>
      <c r="CX237" s="114"/>
      <c r="CY237" s="114"/>
      <c r="CZ237" s="114"/>
      <c r="DA237" s="114"/>
      <c r="DB237" s="114"/>
      <c r="DC237" s="114"/>
      <c r="DD237" s="114"/>
      <c r="DE237" s="114"/>
      <c r="DF237" s="114"/>
      <c r="DG237" s="114"/>
      <c r="DH237" s="114"/>
      <c r="DI237" s="114"/>
      <c r="DJ237" s="114"/>
      <c r="DK237" s="114"/>
      <c r="DL237" s="114"/>
      <c r="DM237" s="114"/>
      <c r="DN237" s="114"/>
      <c r="DO237" s="114"/>
      <c r="DP237" s="114"/>
      <c r="DQ237" s="114"/>
      <c r="DR237" s="114"/>
      <c r="DS237" s="114"/>
      <c r="FY237" s="116"/>
      <c r="FZ237" s="45"/>
      <c r="GA237" s="45"/>
      <c r="GB237" s="45"/>
      <c r="GC237" s="45"/>
      <c r="GD237" s="45"/>
      <c r="GE237" s="45"/>
      <c r="GF237" s="45"/>
      <c r="GG237" s="45"/>
      <c r="GH237" s="45"/>
      <c r="GI237" s="45"/>
      <c r="GJ237" s="45"/>
      <c r="GK237" s="45"/>
      <c r="GL237" s="45"/>
      <c r="GM237" s="45"/>
      <c r="GN237" s="45"/>
      <c r="GO237" s="45"/>
      <c r="GP237" s="45"/>
      <c r="GQ237" s="45"/>
      <c r="GR237" s="45"/>
      <c r="GS237" s="45"/>
      <c r="GT237" s="45"/>
      <c r="GU237" s="45"/>
      <c r="GV237" s="45"/>
      <c r="GW237" s="45"/>
      <c r="GX237" s="45"/>
      <c r="GY237" s="45"/>
      <c r="GZ237" s="45"/>
      <c r="HA237" s="45"/>
      <c r="HB237" s="45"/>
      <c r="HC237" s="45"/>
      <c r="HD237" s="45"/>
    </row>
    <row r="238" spans="1:212" x14ac:dyDescent="0.25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4"/>
      <c r="CO238" s="114"/>
      <c r="CP238" s="114"/>
      <c r="CQ238" s="114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4"/>
      <c r="DC238" s="114"/>
      <c r="DD238" s="114"/>
      <c r="DE238" s="114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4"/>
      <c r="DQ238" s="114"/>
      <c r="DR238" s="114"/>
      <c r="DS238" s="114"/>
      <c r="FY238" s="116"/>
      <c r="FZ238" s="45"/>
      <c r="GA238" s="45"/>
      <c r="GB238" s="45"/>
      <c r="GC238" s="45"/>
      <c r="GD238" s="45"/>
      <c r="GE238" s="45"/>
      <c r="GF238" s="45"/>
      <c r="GG238" s="45"/>
      <c r="GH238" s="45"/>
      <c r="GI238" s="45"/>
      <c r="GJ238" s="45"/>
      <c r="GK238" s="45"/>
      <c r="GL238" s="45"/>
      <c r="GM238" s="45"/>
      <c r="GN238" s="45"/>
      <c r="GO238" s="45"/>
      <c r="GP238" s="45"/>
      <c r="GQ238" s="45"/>
      <c r="GR238" s="45"/>
      <c r="GS238" s="45"/>
      <c r="GT238" s="45"/>
      <c r="GU238" s="45"/>
      <c r="GV238" s="45"/>
      <c r="GW238" s="45"/>
      <c r="GX238" s="45"/>
      <c r="GY238" s="45"/>
      <c r="GZ238" s="45"/>
      <c r="HA238" s="45"/>
      <c r="HB238" s="45"/>
      <c r="HC238" s="45"/>
      <c r="HD238" s="45"/>
    </row>
    <row r="239" spans="1:212" x14ac:dyDescent="0.25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4"/>
      <c r="CH239" s="114"/>
      <c r="CI239" s="114"/>
      <c r="CJ239" s="114"/>
      <c r="CK239" s="114"/>
      <c r="CL239" s="114"/>
      <c r="CM239" s="114"/>
      <c r="CN239" s="114"/>
      <c r="CO239" s="114"/>
      <c r="CP239" s="114"/>
      <c r="CQ239" s="114"/>
      <c r="CR239" s="114"/>
      <c r="CS239" s="114"/>
      <c r="CT239" s="114"/>
      <c r="CU239" s="114"/>
      <c r="CV239" s="114"/>
      <c r="CW239" s="114"/>
      <c r="CX239" s="114"/>
      <c r="CY239" s="114"/>
      <c r="CZ239" s="114"/>
      <c r="DA239" s="114"/>
      <c r="DB239" s="114"/>
      <c r="DC239" s="114"/>
      <c r="DD239" s="114"/>
      <c r="DE239" s="114"/>
      <c r="DF239" s="114"/>
      <c r="DG239" s="114"/>
      <c r="DH239" s="114"/>
      <c r="DI239" s="114"/>
      <c r="DJ239" s="114"/>
      <c r="DK239" s="114"/>
      <c r="DL239" s="114"/>
      <c r="DM239" s="114"/>
      <c r="DN239" s="114"/>
      <c r="DO239" s="114"/>
      <c r="DP239" s="114"/>
      <c r="DQ239" s="114"/>
      <c r="DR239" s="114"/>
      <c r="DS239" s="114"/>
      <c r="FY239" s="116"/>
      <c r="FZ239" s="45"/>
      <c r="GA239" s="45"/>
      <c r="GB239" s="45"/>
      <c r="GC239" s="45"/>
      <c r="GD239" s="45"/>
      <c r="GE239" s="45"/>
      <c r="GF239" s="45"/>
      <c r="GG239" s="45"/>
      <c r="GH239" s="45"/>
      <c r="GI239" s="45"/>
      <c r="GJ239" s="45"/>
      <c r="GK239" s="45"/>
      <c r="GL239" s="45"/>
      <c r="GM239" s="45"/>
      <c r="GN239" s="45"/>
      <c r="GO239" s="45"/>
      <c r="GP239" s="45"/>
      <c r="GQ239" s="45"/>
      <c r="GR239" s="45"/>
      <c r="GS239" s="45"/>
      <c r="GT239" s="45"/>
      <c r="GU239" s="45"/>
      <c r="GV239" s="45"/>
      <c r="GW239" s="45"/>
      <c r="GX239" s="45"/>
      <c r="GY239" s="45"/>
      <c r="GZ239" s="45"/>
      <c r="HA239" s="45"/>
      <c r="HB239" s="45"/>
      <c r="HC239" s="45"/>
      <c r="HD239" s="45"/>
    </row>
    <row r="240" spans="1:212" x14ac:dyDescent="0.25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4"/>
      <c r="CO240" s="114"/>
      <c r="CP240" s="114"/>
      <c r="CQ240" s="114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4"/>
      <c r="DC240" s="114"/>
      <c r="DD240" s="114"/>
      <c r="DE240" s="114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4"/>
      <c r="DQ240" s="114"/>
      <c r="DR240" s="114"/>
      <c r="DS240" s="114"/>
      <c r="FY240" s="116"/>
      <c r="FZ240" s="45"/>
      <c r="GA240" s="45"/>
      <c r="GB240" s="45"/>
      <c r="GC240" s="45"/>
      <c r="GD240" s="45"/>
      <c r="GE240" s="45"/>
      <c r="GF240" s="45"/>
      <c r="GG240" s="45"/>
      <c r="GH240" s="45"/>
      <c r="GI240" s="45"/>
      <c r="GJ240" s="45"/>
      <c r="GK240" s="45"/>
      <c r="GL240" s="45"/>
      <c r="GM240" s="45"/>
      <c r="GN240" s="45"/>
      <c r="GO240" s="45"/>
      <c r="GP240" s="45"/>
      <c r="GQ240" s="45"/>
      <c r="GR240" s="45"/>
      <c r="GS240" s="45"/>
      <c r="GT240" s="45"/>
      <c r="GU240" s="45"/>
      <c r="GV240" s="45"/>
      <c r="GW240" s="45"/>
      <c r="GX240" s="45"/>
      <c r="GY240" s="45"/>
      <c r="GZ240" s="45"/>
      <c r="HA240" s="45"/>
      <c r="HB240" s="45"/>
      <c r="HC240" s="45"/>
      <c r="HD240" s="45"/>
    </row>
    <row r="241" spans="1:212" x14ac:dyDescent="0.25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4"/>
      <c r="CA241" s="114"/>
      <c r="CB241" s="114"/>
      <c r="CC241" s="114"/>
      <c r="CD241" s="114"/>
      <c r="CE241" s="114"/>
      <c r="CF241" s="114"/>
      <c r="CG241" s="114"/>
      <c r="CH241" s="114"/>
      <c r="CI241" s="114"/>
      <c r="CJ241" s="114"/>
      <c r="CK241" s="114"/>
      <c r="CL241" s="114"/>
      <c r="CM241" s="114"/>
      <c r="CN241" s="114"/>
      <c r="CO241" s="114"/>
      <c r="CP241" s="114"/>
      <c r="CQ241" s="114"/>
      <c r="CR241" s="114"/>
      <c r="CS241" s="114"/>
      <c r="CT241" s="114"/>
      <c r="CU241" s="114"/>
      <c r="CV241" s="114"/>
      <c r="CW241" s="114"/>
      <c r="CX241" s="114"/>
      <c r="CY241" s="114"/>
      <c r="CZ241" s="114"/>
      <c r="DA241" s="114"/>
      <c r="DB241" s="114"/>
      <c r="DC241" s="114"/>
      <c r="DD241" s="114"/>
      <c r="DE241" s="114"/>
      <c r="DF241" s="114"/>
      <c r="DG241" s="114"/>
      <c r="DH241" s="114"/>
      <c r="DI241" s="114"/>
      <c r="DJ241" s="114"/>
      <c r="DK241" s="114"/>
      <c r="DL241" s="114"/>
      <c r="DM241" s="114"/>
      <c r="DN241" s="114"/>
      <c r="DO241" s="114"/>
      <c r="DP241" s="114"/>
      <c r="DQ241" s="114"/>
      <c r="DR241" s="114"/>
      <c r="DS241" s="114"/>
      <c r="FY241" s="116"/>
      <c r="FZ241" s="45"/>
      <c r="GA241" s="45"/>
      <c r="GB241" s="45"/>
      <c r="GC241" s="45"/>
      <c r="GD241" s="45"/>
      <c r="GE241" s="45"/>
      <c r="GF241" s="45"/>
      <c r="GG241" s="45"/>
      <c r="GH241" s="45"/>
      <c r="GI241" s="45"/>
      <c r="GJ241" s="45"/>
      <c r="GK241" s="45"/>
      <c r="GL241" s="45"/>
      <c r="GM241" s="45"/>
      <c r="GN241" s="45"/>
      <c r="GO241" s="45"/>
      <c r="GP241" s="45"/>
      <c r="GQ241" s="45"/>
      <c r="GR241" s="45"/>
      <c r="GS241" s="45"/>
      <c r="GT241" s="45"/>
      <c r="GU241" s="45"/>
      <c r="GV241" s="45"/>
      <c r="GW241" s="45"/>
      <c r="GX241" s="45"/>
      <c r="GY241" s="45"/>
      <c r="GZ241" s="45"/>
      <c r="HA241" s="45"/>
      <c r="HB241" s="45"/>
      <c r="HC241" s="45"/>
      <c r="HD241" s="45"/>
    </row>
    <row r="242" spans="1:212" x14ac:dyDescent="0.25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  <c r="BQ242" s="114"/>
      <c r="BR242" s="114"/>
      <c r="BS242" s="114"/>
      <c r="BT242" s="114"/>
      <c r="BU242" s="114"/>
      <c r="BV242" s="114"/>
      <c r="BW242" s="114"/>
      <c r="BX242" s="114"/>
      <c r="BY242" s="114"/>
      <c r="BZ242" s="114"/>
      <c r="CA242" s="114"/>
      <c r="CB242" s="114"/>
      <c r="CC242" s="114"/>
      <c r="CD242" s="114"/>
      <c r="CE242" s="114"/>
      <c r="CF242" s="114"/>
      <c r="CG242" s="114"/>
      <c r="CH242" s="114"/>
      <c r="CI242" s="114"/>
      <c r="CJ242" s="114"/>
      <c r="CK242" s="114"/>
      <c r="CL242" s="114"/>
      <c r="CM242" s="114"/>
      <c r="CN242" s="114"/>
      <c r="CO242" s="114"/>
      <c r="CP242" s="114"/>
      <c r="CQ242" s="114"/>
      <c r="CR242" s="114"/>
      <c r="CS242" s="114"/>
      <c r="CT242" s="114"/>
      <c r="CU242" s="114"/>
      <c r="CV242" s="114"/>
      <c r="CW242" s="114"/>
      <c r="CX242" s="114"/>
      <c r="CY242" s="114"/>
      <c r="CZ242" s="114"/>
      <c r="DA242" s="114"/>
      <c r="DB242" s="114"/>
      <c r="DC242" s="114"/>
      <c r="DD242" s="114"/>
      <c r="DE242" s="114"/>
      <c r="DF242" s="114"/>
      <c r="DG242" s="114"/>
      <c r="DH242" s="114"/>
      <c r="DI242" s="114"/>
      <c r="DJ242" s="114"/>
      <c r="DK242" s="114"/>
      <c r="DL242" s="114"/>
      <c r="DM242" s="114"/>
      <c r="DN242" s="114"/>
      <c r="DO242" s="114"/>
      <c r="DP242" s="114"/>
      <c r="DQ242" s="114"/>
      <c r="DR242" s="114"/>
      <c r="DS242" s="114"/>
      <c r="FY242" s="116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</row>
    <row r="243" spans="1:212" x14ac:dyDescent="0.25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  <c r="CA243" s="114"/>
      <c r="CB243" s="114"/>
      <c r="CC243" s="114"/>
      <c r="CD243" s="114"/>
      <c r="CE243" s="114"/>
      <c r="CF243" s="114"/>
      <c r="CG243" s="114"/>
      <c r="CH243" s="114"/>
      <c r="CI243" s="114"/>
      <c r="CJ243" s="114"/>
      <c r="CK243" s="114"/>
      <c r="CL243" s="114"/>
      <c r="CM243" s="114"/>
      <c r="CN243" s="114"/>
      <c r="CO243" s="114"/>
      <c r="CP243" s="114"/>
      <c r="CQ243" s="114"/>
      <c r="CR243" s="114"/>
      <c r="CS243" s="114"/>
      <c r="CT243" s="114"/>
      <c r="CU243" s="114"/>
      <c r="CV243" s="114"/>
      <c r="CW243" s="114"/>
      <c r="CX243" s="114"/>
      <c r="CY243" s="114"/>
      <c r="CZ243" s="114"/>
      <c r="DA243" s="114"/>
      <c r="DB243" s="114"/>
      <c r="DC243" s="114"/>
      <c r="DD243" s="114"/>
      <c r="DE243" s="114"/>
      <c r="DF243" s="114"/>
      <c r="DG243" s="114"/>
      <c r="DH243" s="114"/>
      <c r="DI243" s="114"/>
      <c r="DJ243" s="114"/>
      <c r="DK243" s="114"/>
      <c r="DL243" s="114"/>
      <c r="DM243" s="114"/>
      <c r="DN243" s="114"/>
      <c r="DO243" s="114"/>
      <c r="DP243" s="114"/>
      <c r="DQ243" s="114"/>
      <c r="DR243" s="114"/>
      <c r="DS243" s="114"/>
      <c r="FY243" s="116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</row>
    <row r="244" spans="1:212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  <c r="BQ244" s="114"/>
      <c r="BR244" s="114"/>
      <c r="BS244" s="114"/>
      <c r="BT244" s="114"/>
      <c r="BU244" s="114"/>
      <c r="BV244" s="114"/>
      <c r="BW244" s="114"/>
      <c r="BX244" s="114"/>
      <c r="BY244" s="114"/>
      <c r="BZ244" s="114"/>
      <c r="CA244" s="114"/>
      <c r="CB244" s="114"/>
      <c r="CC244" s="114"/>
      <c r="CD244" s="114"/>
      <c r="CE244" s="114"/>
      <c r="CF244" s="114"/>
      <c r="CG244" s="114"/>
      <c r="CH244" s="114"/>
      <c r="CI244" s="114"/>
      <c r="CJ244" s="114"/>
      <c r="CK244" s="114"/>
      <c r="CL244" s="114"/>
      <c r="CM244" s="114"/>
      <c r="CN244" s="114"/>
      <c r="CO244" s="114"/>
      <c r="CP244" s="114"/>
      <c r="CQ244" s="114"/>
      <c r="CR244" s="114"/>
      <c r="CS244" s="114"/>
      <c r="CT244" s="114"/>
      <c r="CU244" s="114"/>
      <c r="CV244" s="114"/>
      <c r="CW244" s="114"/>
      <c r="CX244" s="114"/>
      <c r="CY244" s="114"/>
      <c r="CZ244" s="114"/>
      <c r="DA244" s="114"/>
      <c r="DB244" s="114"/>
      <c r="DC244" s="114"/>
      <c r="DD244" s="114"/>
      <c r="DE244" s="114"/>
      <c r="DF244" s="114"/>
      <c r="DG244" s="114"/>
      <c r="DH244" s="114"/>
      <c r="DI244" s="114"/>
      <c r="DJ244" s="114"/>
      <c r="DK244" s="114"/>
      <c r="DL244" s="114"/>
      <c r="DM244" s="114"/>
      <c r="DN244" s="114"/>
      <c r="DO244" s="114"/>
      <c r="DP244" s="114"/>
      <c r="DQ244" s="114"/>
      <c r="DR244" s="114"/>
      <c r="DS244" s="114"/>
      <c r="FY244" s="116"/>
      <c r="FZ244" s="45"/>
      <c r="GA244" s="45"/>
      <c r="GB244" s="45"/>
      <c r="GC244" s="45"/>
      <c r="GD244" s="45"/>
      <c r="GE244" s="45"/>
      <c r="GF244" s="45"/>
      <c r="GG244" s="45"/>
      <c r="GH244" s="45"/>
      <c r="GI244" s="45"/>
      <c r="GJ244" s="45"/>
      <c r="GK244" s="45"/>
      <c r="GL244" s="45"/>
      <c r="GM244" s="45"/>
      <c r="GN244" s="45"/>
      <c r="GO244" s="45"/>
      <c r="GP244" s="45"/>
      <c r="GQ244" s="45"/>
      <c r="GR244" s="45"/>
      <c r="GS244" s="45"/>
      <c r="GT244" s="45"/>
      <c r="GU244" s="45"/>
      <c r="GV244" s="45"/>
      <c r="GW244" s="45"/>
      <c r="GX244" s="45"/>
      <c r="GY244" s="45"/>
      <c r="GZ244" s="45"/>
      <c r="HA244" s="45"/>
      <c r="HB244" s="45"/>
      <c r="HC244" s="45"/>
      <c r="HD244" s="45"/>
    </row>
    <row r="245" spans="1:212" x14ac:dyDescent="0.2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4"/>
      <c r="CA245" s="114"/>
      <c r="CB245" s="114"/>
      <c r="CC245" s="114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4"/>
      <c r="CO245" s="114"/>
      <c r="CP245" s="114"/>
      <c r="CQ245" s="114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4"/>
      <c r="DC245" s="114"/>
      <c r="DD245" s="114"/>
      <c r="DE245" s="114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4"/>
      <c r="DQ245" s="114"/>
      <c r="DR245" s="114"/>
      <c r="DS245" s="114"/>
      <c r="FY245" s="116"/>
      <c r="FZ245" s="45"/>
      <c r="GA245" s="45"/>
      <c r="GB245" s="45"/>
      <c r="GC245" s="45"/>
      <c r="GD245" s="45"/>
      <c r="GE245" s="45"/>
      <c r="GF245" s="45"/>
      <c r="GG245" s="45"/>
      <c r="GH245" s="45"/>
      <c r="GI245" s="45"/>
      <c r="GJ245" s="45"/>
      <c r="GK245" s="45"/>
      <c r="GL245" s="45"/>
      <c r="GM245" s="45"/>
      <c r="GN245" s="45"/>
      <c r="GO245" s="45"/>
      <c r="GP245" s="45"/>
      <c r="GQ245" s="45"/>
      <c r="GR245" s="45"/>
      <c r="GS245" s="45"/>
      <c r="GT245" s="45"/>
      <c r="GU245" s="45"/>
      <c r="GV245" s="45"/>
      <c r="GW245" s="45"/>
      <c r="GX245" s="45"/>
      <c r="GY245" s="45"/>
      <c r="GZ245" s="45"/>
      <c r="HA245" s="45"/>
      <c r="HB245" s="45"/>
      <c r="HC245" s="45"/>
      <c r="HD245" s="45"/>
    </row>
    <row r="246" spans="1:212" x14ac:dyDescent="0.25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4"/>
      <c r="CA246" s="114"/>
      <c r="CB246" s="114"/>
      <c r="CC246" s="114"/>
      <c r="CD246" s="114"/>
      <c r="CE246" s="114"/>
      <c r="CF246" s="114"/>
      <c r="CG246" s="114"/>
      <c r="CH246" s="114"/>
      <c r="CI246" s="114"/>
      <c r="CJ246" s="114"/>
      <c r="CK246" s="114"/>
      <c r="CL246" s="114"/>
      <c r="CM246" s="114"/>
      <c r="CN246" s="114"/>
      <c r="CO246" s="114"/>
      <c r="CP246" s="114"/>
      <c r="CQ246" s="114"/>
      <c r="CR246" s="114"/>
      <c r="CS246" s="114"/>
      <c r="CT246" s="114"/>
      <c r="CU246" s="114"/>
      <c r="CV246" s="114"/>
      <c r="CW246" s="114"/>
      <c r="CX246" s="114"/>
      <c r="CY246" s="114"/>
      <c r="CZ246" s="114"/>
      <c r="DA246" s="114"/>
      <c r="DB246" s="114"/>
      <c r="DC246" s="114"/>
      <c r="DD246" s="114"/>
      <c r="DE246" s="114"/>
      <c r="DF246" s="114"/>
      <c r="DG246" s="114"/>
      <c r="DH246" s="114"/>
      <c r="DI246" s="114"/>
      <c r="DJ246" s="114"/>
      <c r="DK246" s="114"/>
      <c r="DL246" s="114"/>
      <c r="DM246" s="114"/>
      <c r="DN246" s="114"/>
      <c r="DO246" s="114"/>
      <c r="DP246" s="114"/>
      <c r="DQ246" s="114"/>
      <c r="DR246" s="114"/>
      <c r="DS246" s="114"/>
      <c r="FY246" s="116"/>
      <c r="FZ246" s="45"/>
      <c r="GA246" s="45"/>
      <c r="GB246" s="45"/>
      <c r="GC246" s="45"/>
      <c r="GD246" s="45"/>
      <c r="GE246" s="45"/>
      <c r="GF246" s="45"/>
      <c r="GG246" s="45"/>
      <c r="GH246" s="45"/>
      <c r="GI246" s="45"/>
      <c r="GJ246" s="45"/>
      <c r="GK246" s="45"/>
      <c r="GL246" s="45"/>
      <c r="GM246" s="45"/>
      <c r="GN246" s="45"/>
      <c r="GO246" s="45"/>
      <c r="GP246" s="45"/>
      <c r="GQ246" s="45"/>
      <c r="GR246" s="45"/>
      <c r="GS246" s="45"/>
      <c r="GT246" s="45"/>
      <c r="GU246" s="45"/>
      <c r="GV246" s="45"/>
      <c r="GW246" s="45"/>
      <c r="GX246" s="45"/>
      <c r="GY246" s="45"/>
      <c r="GZ246" s="45"/>
      <c r="HA246" s="45"/>
      <c r="HB246" s="45"/>
      <c r="HC246" s="45"/>
      <c r="HD246" s="45"/>
    </row>
    <row r="247" spans="1:212" x14ac:dyDescent="0.25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4"/>
      <c r="CA247" s="114"/>
      <c r="CB247" s="114"/>
      <c r="CC247" s="114"/>
      <c r="CD247" s="114"/>
      <c r="CE247" s="114"/>
      <c r="CF247" s="114"/>
      <c r="CG247" s="114"/>
      <c r="CH247" s="114"/>
      <c r="CI247" s="114"/>
      <c r="CJ247" s="114"/>
      <c r="CK247" s="114"/>
      <c r="CL247" s="114"/>
      <c r="CM247" s="114"/>
      <c r="CN247" s="114"/>
      <c r="CO247" s="114"/>
      <c r="CP247" s="114"/>
      <c r="CQ247" s="114"/>
      <c r="CR247" s="114"/>
      <c r="CS247" s="114"/>
      <c r="CT247" s="114"/>
      <c r="CU247" s="114"/>
      <c r="CV247" s="114"/>
      <c r="CW247" s="114"/>
      <c r="CX247" s="114"/>
      <c r="CY247" s="114"/>
      <c r="CZ247" s="114"/>
      <c r="DA247" s="114"/>
      <c r="DB247" s="114"/>
      <c r="DC247" s="114"/>
      <c r="DD247" s="114"/>
      <c r="DE247" s="114"/>
      <c r="DF247" s="114"/>
      <c r="DG247" s="114"/>
      <c r="DH247" s="114"/>
      <c r="DI247" s="114"/>
      <c r="DJ247" s="114"/>
      <c r="DK247" s="114"/>
      <c r="DL247" s="114"/>
      <c r="DM247" s="114"/>
      <c r="DN247" s="114"/>
      <c r="DO247" s="114"/>
      <c r="DP247" s="114"/>
      <c r="DQ247" s="114"/>
      <c r="DR247" s="114"/>
      <c r="DS247" s="114"/>
      <c r="FY247" s="116"/>
      <c r="FZ247" s="45"/>
      <c r="GA247" s="45"/>
      <c r="GB247" s="45"/>
      <c r="GC247" s="45"/>
      <c r="GD247" s="45"/>
      <c r="GE247" s="45"/>
      <c r="GF247" s="45"/>
      <c r="GG247" s="45"/>
      <c r="GH247" s="45"/>
      <c r="GI247" s="45"/>
      <c r="GJ247" s="45"/>
      <c r="GK247" s="45"/>
      <c r="GL247" s="45"/>
      <c r="GM247" s="45"/>
      <c r="GN247" s="45"/>
      <c r="GO247" s="45"/>
      <c r="GP247" s="45"/>
      <c r="GQ247" s="45"/>
      <c r="GR247" s="45"/>
      <c r="GS247" s="45"/>
      <c r="GT247" s="45"/>
      <c r="GU247" s="45"/>
      <c r="GV247" s="45"/>
      <c r="GW247" s="45"/>
      <c r="GX247" s="45"/>
      <c r="GY247" s="45"/>
      <c r="GZ247" s="45"/>
      <c r="HA247" s="45"/>
      <c r="HB247" s="45"/>
      <c r="HC247" s="45"/>
      <c r="HD247" s="45"/>
    </row>
    <row r="248" spans="1:212" x14ac:dyDescent="0.25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4"/>
      <c r="CA248" s="114"/>
      <c r="CB248" s="114"/>
      <c r="CC248" s="114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4"/>
      <c r="CO248" s="114"/>
      <c r="CP248" s="114"/>
      <c r="CQ248" s="114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4"/>
      <c r="DC248" s="114"/>
      <c r="DD248" s="114"/>
      <c r="DE248" s="114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4"/>
      <c r="DQ248" s="114"/>
      <c r="DR248" s="114"/>
      <c r="DS248" s="114"/>
      <c r="FY248" s="116"/>
      <c r="FZ248" s="45"/>
      <c r="GA248" s="45"/>
      <c r="GB248" s="45"/>
      <c r="GC248" s="45"/>
      <c r="GD248" s="45"/>
      <c r="GE248" s="45"/>
      <c r="GF248" s="45"/>
      <c r="GG248" s="45"/>
      <c r="GH248" s="45"/>
      <c r="GI248" s="45"/>
      <c r="GJ248" s="45"/>
      <c r="GK248" s="45"/>
      <c r="GL248" s="45"/>
      <c r="GM248" s="45"/>
      <c r="GN248" s="45"/>
      <c r="GO248" s="45"/>
      <c r="GP248" s="45"/>
      <c r="GQ248" s="45"/>
      <c r="GR248" s="45"/>
      <c r="GS248" s="45"/>
      <c r="GT248" s="45"/>
      <c r="GU248" s="45"/>
      <c r="GV248" s="45"/>
      <c r="GW248" s="45"/>
      <c r="GX248" s="45"/>
      <c r="GY248" s="45"/>
      <c r="GZ248" s="45"/>
      <c r="HA248" s="45"/>
      <c r="HB248" s="45"/>
      <c r="HC248" s="45"/>
      <c r="HD248" s="45"/>
    </row>
    <row r="249" spans="1:212" x14ac:dyDescent="0.25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4"/>
      <c r="CA249" s="114"/>
      <c r="CB249" s="114"/>
      <c r="CC249" s="114"/>
      <c r="CD249" s="114"/>
      <c r="CE249" s="114"/>
      <c r="CF249" s="114"/>
      <c r="CG249" s="114"/>
      <c r="CH249" s="114"/>
      <c r="CI249" s="114"/>
      <c r="CJ249" s="114"/>
      <c r="CK249" s="114"/>
      <c r="CL249" s="114"/>
      <c r="CM249" s="114"/>
      <c r="CN249" s="114"/>
      <c r="CO249" s="114"/>
      <c r="CP249" s="114"/>
      <c r="CQ249" s="114"/>
      <c r="CR249" s="114"/>
      <c r="CS249" s="114"/>
      <c r="CT249" s="114"/>
      <c r="CU249" s="114"/>
      <c r="CV249" s="114"/>
      <c r="CW249" s="114"/>
      <c r="CX249" s="114"/>
      <c r="CY249" s="114"/>
      <c r="CZ249" s="114"/>
      <c r="DA249" s="114"/>
      <c r="DB249" s="114"/>
      <c r="DC249" s="114"/>
      <c r="DD249" s="114"/>
      <c r="DE249" s="114"/>
      <c r="DF249" s="114"/>
      <c r="DG249" s="114"/>
      <c r="DH249" s="114"/>
      <c r="DI249" s="114"/>
      <c r="DJ249" s="114"/>
      <c r="DK249" s="114"/>
      <c r="DL249" s="114"/>
      <c r="DM249" s="114"/>
      <c r="DN249" s="114"/>
      <c r="DO249" s="114"/>
      <c r="DP249" s="114"/>
      <c r="DQ249" s="114"/>
      <c r="DR249" s="114"/>
      <c r="DS249" s="114"/>
      <c r="FY249" s="116"/>
      <c r="FZ249" s="45"/>
      <c r="GA249" s="45"/>
      <c r="GB249" s="45"/>
      <c r="GC249" s="45"/>
      <c r="GD249" s="45"/>
      <c r="GE249" s="45"/>
      <c r="GF249" s="45"/>
      <c r="GG249" s="45"/>
      <c r="GH249" s="45"/>
      <c r="GI249" s="45"/>
      <c r="GJ249" s="45"/>
      <c r="GK249" s="45"/>
      <c r="GL249" s="45"/>
      <c r="GM249" s="45"/>
      <c r="GN249" s="45"/>
      <c r="GO249" s="45"/>
      <c r="GP249" s="45"/>
      <c r="GQ249" s="45"/>
      <c r="GR249" s="45"/>
      <c r="GS249" s="45"/>
      <c r="GT249" s="45"/>
      <c r="GU249" s="45"/>
      <c r="GV249" s="45"/>
      <c r="GW249" s="45"/>
      <c r="GX249" s="45"/>
      <c r="GY249" s="45"/>
      <c r="GZ249" s="45"/>
      <c r="HA249" s="45"/>
      <c r="HB249" s="45"/>
      <c r="HC249" s="45"/>
      <c r="HD249" s="45"/>
    </row>
    <row r="250" spans="1:212" x14ac:dyDescent="0.25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14"/>
      <c r="CB250" s="114"/>
      <c r="CC250" s="114"/>
      <c r="CD250" s="114"/>
      <c r="CE250" s="114"/>
      <c r="CF250" s="114"/>
      <c r="CG250" s="114"/>
      <c r="CH250" s="114"/>
      <c r="CI250" s="114"/>
      <c r="CJ250" s="114"/>
      <c r="CK250" s="114"/>
      <c r="CL250" s="114"/>
      <c r="CM250" s="114"/>
      <c r="CN250" s="114"/>
      <c r="CO250" s="114"/>
      <c r="CP250" s="114"/>
      <c r="CQ250" s="114"/>
      <c r="CR250" s="114"/>
      <c r="CS250" s="114"/>
      <c r="CT250" s="114"/>
      <c r="CU250" s="114"/>
      <c r="CV250" s="114"/>
      <c r="CW250" s="114"/>
      <c r="CX250" s="114"/>
      <c r="CY250" s="114"/>
      <c r="CZ250" s="114"/>
      <c r="DA250" s="114"/>
      <c r="DB250" s="114"/>
      <c r="DC250" s="114"/>
      <c r="DD250" s="114"/>
      <c r="DE250" s="114"/>
      <c r="DF250" s="114"/>
      <c r="DG250" s="114"/>
      <c r="DH250" s="114"/>
      <c r="DI250" s="114"/>
      <c r="DJ250" s="114"/>
      <c r="DK250" s="114"/>
      <c r="DL250" s="114"/>
      <c r="DM250" s="114"/>
      <c r="DN250" s="114"/>
      <c r="DO250" s="114"/>
      <c r="DP250" s="114"/>
      <c r="DQ250" s="114"/>
      <c r="DR250" s="114"/>
      <c r="DS250" s="114"/>
      <c r="FY250" s="116"/>
      <c r="FZ250" s="45"/>
      <c r="GA250" s="45"/>
      <c r="GB250" s="45"/>
      <c r="GC250" s="45"/>
      <c r="GD250" s="45"/>
      <c r="GE250" s="45"/>
      <c r="GF250" s="45"/>
      <c r="GG250" s="45"/>
      <c r="GH250" s="45"/>
      <c r="GI250" s="45"/>
      <c r="GJ250" s="45"/>
      <c r="GK250" s="45"/>
      <c r="GL250" s="45"/>
      <c r="GM250" s="45"/>
      <c r="GN250" s="45"/>
      <c r="GO250" s="45"/>
      <c r="GP250" s="45"/>
      <c r="GQ250" s="45"/>
      <c r="GR250" s="45"/>
      <c r="GS250" s="45"/>
      <c r="GT250" s="45"/>
      <c r="GU250" s="45"/>
      <c r="GV250" s="45"/>
      <c r="GW250" s="45"/>
      <c r="GX250" s="45"/>
      <c r="GY250" s="45"/>
      <c r="GZ250" s="45"/>
      <c r="HA250" s="45"/>
      <c r="HB250" s="45"/>
      <c r="HC250" s="45"/>
      <c r="HD250" s="45"/>
    </row>
    <row r="251" spans="1:212" x14ac:dyDescent="0.25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14"/>
      <c r="CA251" s="114"/>
      <c r="CB251" s="114"/>
      <c r="CC251" s="114"/>
      <c r="CD251" s="114"/>
      <c r="CE251" s="114"/>
      <c r="CF251" s="114"/>
      <c r="CG251" s="114"/>
      <c r="CH251" s="114"/>
      <c r="CI251" s="114"/>
      <c r="CJ251" s="114"/>
      <c r="CK251" s="114"/>
      <c r="CL251" s="114"/>
      <c r="CM251" s="114"/>
      <c r="CN251" s="114"/>
      <c r="CO251" s="114"/>
      <c r="CP251" s="114"/>
      <c r="CQ251" s="114"/>
      <c r="CR251" s="114"/>
      <c r="CS251" s="114"/>
      <c r="CT251" s="114"/>
      <c r="CU251" s="114"/>
      <c r="CV251" s="114"/>
      <c r="CW251" s="114"/>
      <c r="CX251" s="114"/>
      <c r="CY251" s="114"/>
      <c r="CZ251" s="114"/>
      <c r="DA251" s="114"/>
      <c r="DB251" s="114"/>
      <c r="DC251" s="114"/>
      <c r="DD251" s="114"/>
      <c r="DE251" s="114"/>
      <c r="DF251" s="114"/>
      <c r="DG251" s="114"/>
      <c r="DH251" s="114"/>
      <c r="DI251" s="114"/>
      <c r="DJ251" s="114"/>
      <c r="DK251" s="114"/>
      <c r="DL251" s="114"/>
      <c r="DM251" s="114"/>
      <c r="DN251" s="114"/>
      <c r="DO251" s="114"/>
      <c r="DP251" s="114"/>
      <c r="DQ251" s="114"/>
      <c r="DR251" s="114"/>
      <c r="DS251" s="114"/>
      <c r="FY251" s="116"/>
      <c r="FZ251" s="45"/>
      <c r="GA251" s="45"/>
      <c r="GB251" s="45"/>
      <c r="GC251" s="45"/>
      <c r="GD251" s="45"/>
      <c r="GE251" s="45"/>
      <c r="GF251" s="45"/>
      <c r="GG251" s="45"/>
      <c r="GH251" s="45"/>
      <c r="GI251" s="45"/>
      <c r="GJ251" s="45"/>
      <c r="GK251" s="45"/>
      <c r="GL251" s="45"/>
      <c r="GM251" s="45"/>
      <c r="GN251" s="45"/>
      <c r="GO251" s="45"/>
      <c r="GP251" s="45"/>
      <c r="GQ251" s="45"/>
      <c r="GR251" s="45"/>
      <c r="GS251" s="45"/>
      <c r="GT251" s="45"/>
      <c r="GU251" s="45"/>
      <c r="GV251" s="45"/>
      <c r="GW251" s="45"/>
      <c r="GX251" s="45"/>
      <c r="GY251" s="45"/>
      <c r="GZ251" s="45"/>
      <c r="HA251" s="45"/>
      <c r="HB251" s="45"/>
      <c r="HC251" s="45"/>
      <c r="HD251" s="45"/>
    </row>
    <row r="252" spans="1:212" x14ac:dyDescent="0.25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4"/>
      <c r="AR252" s="114"/>
      <c r="AS252" s="114"/>
      <c r="AT252" s="114"/>
      <c r="AU252" s="114"/>
      <c r="AV252" s="114"/>
      <c r="AW252" s="114"/>
      <c r="AX252" s="114"/>
      <c r="AY252" s="114"/>
      <c r="AZ252" s="114"/>
      <c r="BA252" s="114"/>
      <c r="BB252" s="114"/>
      <c r="BC252" s="114"/>
      <c r="BD252" s="114"/>
      <c r="BE252" s="114"/>
      <c r="BF252" s="114"/>
      <c r="BG252" s="114"/>
      <c r="BH252" s="114"/>
      <c r="BI252" s="114"/>
      <c r="BJ252" s="114"/>
      <c r="BK252" s="114"/>
      <c r="BL252" s="114"/>
      <c r="BM252" s="114"/>
      <c r="BN252" s="114"/>
      <c r="BO252" s="114"/>
      <c r="BP252" s="114"/>
      <c r="BQ252" s="114"/>
      <c r="BR252" s="114"/>
      <c r="BS252" s="114"/>
      <c r="BT252" s="114"/>
      <c r="BU252" s="114"/>
      <c r="BV252" s="114"/>
      <c r="BW252" s="114"/>
      <c r="BX252" s="114"/>
      <c r="BY252" s="114"/>
      <c r="BZ252" s="114"/>
      <c r="CA252" s="114"/>
      <c r="CB252" s="114"/>
      <c r="CC252" s="114"/>
      <c r="CD252" s="114"/>
      <c r="CE252" s="114"/>
      <c r="CF252" s="114"/>
      <c r="CG252" s="114"/>
      <c r="CH252" s="114"/>
      <c r="CI252" s="114"/>
      <c r="CJ252" s="114"/>
      <c r="CK252" s="114"/>
      <c r="CL252" s="114"/>
      <c r="CM252" s="114"/>
      <c r="CN252" s="114"/>
      <c r="CO252" s="114"/>
      <c r="CP252" s="114"/>
      <c r="CQ252" s="114"/>
      <c r="CR252" s="114"/>
      <c r="CS252" s="114"/>
      <c r="CT252" s="114"/>
      <c r="CU252" s="114"/>
      <c r="CV252" s="114"/>
      <c r="CW252" s="114"/>
      <c r="CX252" s="114"/>
      <c r="CY252" s="114"/>
      <c r="CZ252" s="114"/>
      <c r="DA252" s="114"/>
      <c r="DB252" s="114"/>
      <c r="DC252" s="114"/>
      <c r="DD252" s="114"/>
      <c r="DE252" s="114"/>
      <c r="DF252" s="114"/>
      <c r="DG252" s="114"/>
      <c r="DH252" s="114"/>
      <c r="DI252" s="114"/>
      <c r="DJ252" s="114"/>
      <c r="DK252" s="114"/>
      <c r="DL252" s="114"/>
      <c r="DM252" s="114"/>
      <c r="DN252" s="114"/>
      <c r="DO252" s="114"/>
      <c r="DP252" s="114"/>
      <c r="DQ252" s="114"/>
      <c r="DR252" s="114"/>
      <c r="DS252" s="114"/>
      <c r="FY252" s="116"/>
      <c r="FZ252" s="45"/>
      <c r="GA252" s="45"/>
      <c r="GB252" s="45"/>
      <c r="GC252" s="45"/>
      <c r="GD252" s="45"/>
      <c r="GE252" s="45"/>
      <c r="GF252" s="45"/>
      <c r="GG252" s="45"/>
      <c r="GH252" s="45"/>
      <c r="GI252" s="45"/>
      <c r="GJ252" s="45"/>
      <c r="GK252" s="45"/>
      <c r="GL252" s="45"/>
      <c r="GM252" s="45"/>
      <c r="GN252" s="45"/>
      <c r="GO252" s="45"/>
      <c r="GP252" s="45"/>
      <c r="GQ252" s="45"/>
      <c r="GR252" s="45"/>
      <c r="GS252" s="45"/>
      <c r="GT252" s="45"/>
      <c r="GU252" s="45"/>
      <c r="GV252" s="45"/>
      <c r="GW252" s="45"/>
      <c r="GX252" s="45"/>
      <c r="GY252" s="45"/>
      <c r="GZ252" s="45"/>
      <c r="HA252" s="45"/>
      <c r="HB252" s="45"/>
      <c r="HC252" s="45"/>
      <c r="HD252" s="45"/>
    </row>
    <row r="253" spans="1:212" x14ac:dyDescent="0.25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  <c r="BG253" s="114"/>
      <c r="BH253" s="114"/>
      <c r="BI253" s="114"/>
      <c r="BJ253" s="114"/>
      <c r="BK253" s="114"/>
      <c r="BL253" s="114"/>
      <c r="BM253" s="114"/>
      <c r="BN253" s="114"/>
      <c r="BO253" s="114"/>
      <c r="BP253" s="114"/>
      <c r="BQ253" s="114"/>
      <c r="BR253" s="114"/>
      <c r="BS253" s="114"/>
      <c r="BT253" s="114"/>
      <c r="BU253" s="114"/>
      <c r="BV253" s="114"/>
      <c r="BW253" s="114"/>
      <c r="BX253" s="114"/>
      <c r="BY253" s="114"/>
      <c r="BZ253" s="114"/>
      <c r="CA253" s="114"/>
      <c r="CB253" s="114"/>
      <c r="CC253" s="114"/>
      <c r="CD253" s="114"/>
      <c r="CE253" s="114"/>
      <c r="CF253" s="114"/>
      <c r="CG253" s="114"/>
      <c r="CH253" s="114"/>
      <c r="CI253" s="114"/>
      <c r="CJ253" s="114"/>
      <c r="CK253" s="114"/>
      <c r="CL253" s="114"/>
      <c r="CM253" s="114"/>
      <c r="CN253" s="114"/>
      <c r="CO253" s="114"/>
      <c r="CP253" s="114"/>
      <c r="CQ253" s="114"/>
      <c r="CR253" s="114"/>
      <c r="CS253" s="114"/>
      <c r="CT253" s="114"/>
      <c r="CU253" s="114"/>
      <c r="CV253" s="114"/>
      <c r="CW253" s="114"/>
      <c r="CX253" s="114"/>
      <c r="CY253" s="114"/>
      <c r="CZ253" s="114"/>
      <c r="DA253" s="114"/>
      <c r="DB253" s="114"/>
      <c r="DC253" s="114"/>
      <c r="DD253" s="114"/>
      <c r="DE253" s="114"/>
      <c r="DF253" s="114"/>
      <c r="DG253" s="114"/>
      <c r="DH253" s="114"/>
      <c r="DI253" s="114"/>
      <c r="DJ253" s="114"/>
      <c r="DK253" s="114"/>
      <c r="DL253" s="114"/>
      <c r="DM253" s="114"/>
      <c r="DN253" s="114"/>
      <c r="DO253" s="114"/>
      <c r="DP253" s="114"/>
      <c r="DQ253" s="114"/>
      <c r="DR253" s="114"/>
      <c r="DS253" s="114"/>
      <c r="FY253" s="116"/>
      <c r="FZ253" s="45"/>
      <c r="GA253" s="45"/>
      <c r="GB253" s="45"/>
      <c r="GC253" s="45"/>
      <c r="GD253" s="45"/>
      <c r="GE253" s="45"/>
      <c r="GF253" s="45"/>
      <c r="GG253" s="45"/>
      <c r="GH253" s="45"/>
      <c r="GI253" s="45"/>
      <c r="GJ253" s="45"/>
      <c r="GK253" s="45"/>
      <c r="GL253" s="45"/>
      <c r="GM253" s="45"/>
      <c r="GN253" s="45"/>
      <c r="GO253" s="45"/>
      <c r="GP253" s="45"/>
      <c r="GQ253" s="45"/>
      <c r="GR253" s="45"/>
      <c r="GS253" s="45"/>
      <c r="GT253" s="45"/>
      <c r="GU253" s="45"/>
      <c r="GV253" s="45"/>
      <c r="GW253" s="45"/>
      <c r="GX253" s="45"/>
      <c r="GY253" s="45"/>
      <c r="GZ253" s="45"/>
      <c r="HA253" s="45"/>
      <c r="HB253" s="45"/>
      <c r="HC253" s="45"/>
      <c r="HD253" s="45"/>
    </row>
    <row r="254" spans="1:212" x14ac:dyDescent="0.25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114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4"/>
      <c r="BM254" s="114"/>
      <c r="BN254" s="114"/>
      <c r="BO254" s="114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4"/>
      <c r="CA254" s="114"/>
      <c r="CB254" s="114"/>
      <c r="CC254" s="114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4"/>
      <c r="CO254" s="114"/>
      <c r="CP254" s="114"/>
      <c r="CQ254" s="114"/>
      <c r="CR254" s="114"/>
      <c r="CS254" s="114"/>
      <c r="CT254" s="114"/>
      <c r="CU254" s="114"/>
      <c r="CV254" s="114"/>
      <c r="CW254" s="114"/>
      <c r="CX254" s="114"/>
      <c r="CY254" s="114"/>
      <c r="CZ254" s="114"/>
      <c r="DA254" s="114"/>
      <c r="DB254" s="114"/>
      <c r="DC254" s="114"/>
      <c r="DD254" s="114"/>
      <c r="DE254" s="114"/>
      <c r="DF254" s="114"/>
      <c r="DG254" s="114"/>
      <c r="DH254" s="114"/>
      <c r="DI254" s="114"/>
      <c r="DJ254" s="114"/>
      <c r="DK254" s="114"/>
      <c r="DL254" s="114"/>
      <c r="DM254" s="114"/>
      <c r="DN254" s="114"/>
      <c r="DO254" s="114"/>
      <c r="DP254" s="114"/>
      <c r="DQ254" s="114"/>
      <c r="DR254" s="114"/>
      <c r="DS254" s="114"/>
      <c r="FY254" s="116"/>
      <c r="FZ254" s="45"/>
      <c r="GA254" s="45"/>
      <c r="GB254" s="45"/>
      <c r="GC254" s="45"/>
      <c r="GD254" s="45"/>
      <c r="GE254" s="45"/>
      <c r="GF254" s="45"/>
      <c r="GG254" s="45"/>
      <c r="GH254" s="45"/>
      <c r="GI254" s="45"/>
      <c r="GJ254" s="45"/>
      <c r="GK254" s="45"/>
      <c r="GL254" s="45"/>
      <c r="GM254" s="45"/>
      <c r="GN254" s="45"/>
      <c r="GO254" s="45"/>
      <c r="GP254" s="45"/>
      <c r="GQ254" s="45"/>
      <c r="GR254" s="45"/>
      <c r="GS254" s="45"/>
      <c r="GT254" s="45"/>
      <c r="GU254" s="45"/>
      <c r="GV254" s="45"/>
      <c r="GW254" s="45"/>
      <c r="GX254" s="45"/>
      <c r="GY254" s="45"/>
      <c r="GZ254" s="45"/>
      <c r="HA254" s="45"/>
      <c r="HB254" s="45"/>
      <c r="HC254" s="45"/>
      <c r="HD254" s="45"/>
    </row>
    <row r="255" spans="1:212" x14ac:dyDescent="0.25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4"/>
      <c r="AY255" s="114"/>
      <c r="AZ255" s="114"/>
      <c r="BA255" s="114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4"/>
      <c r="BM255" s="114"/>
      <c r="BN255" s="114"/>
      <c r="BO255" s="114"/>
      <c r="BP255" s="114"/>
      <c r="BQ255" s="114"/>
      <c r="BR255" s="114"/>
      <c r="BS255" s="114"/>
      <c r="BT255" s="114"/>
      <c r="BU255" s="114"/>
      <c r="BV255" s="114"/>
      <c r="BW255" s="114"/>
      <c r="BX255" s="114"/>
      <c r="BY255" s="114"/>
      <c r="BZ255" s="114"/>
      <c r="CA255" s="114"/>
      <c r="CB255" s="114"/>
      <c r="CC255" s="114"/>
      <c r="CD255" s="114"/>
      <c r="CE255" s="114"/>
      <c r="CF255" s="114"/>
      <c r="CG255" s="114"/>
      <c r="CH255" s="114"/>
      <c r="CI255" s="114"/>
      <c r="CJ255" s="114"/>
      <c r="CK255" s="114"/>
      <c r="CL255" s="114"/>
      <c r="CM255" s="114"/>
      <c r="CN255" s="114"/>
      <c r="CO255" s="114"/>
      <c r="CP255" s="114"/>
      <c r="CQ255" s="114"/>
      <c r="CR255" s="114"/>
      <c r="CS255" s="114"/>
      <c r="CT255" s="114"/>
      <c r="CU255" s="114"/>
      <c r="CV255" s="114"/>
      <c r="CW255" s="114"/>
      <c r="CX255" s="114"/>
      <c r="CY255" s="114"/>
      <c r="CZ255" s="114"/>
      <c r="DA255" s="114"/>
      <c r="DB255" s="114"/>
      <c r="DC255" s="114"/>
      <c r="DD255" s="114"/>
      <c r="DE255" s="114"/>
      <c r="DF255" s="114"/>
      <c r="DG255" s="114"/>
      <c r="DH255" s="114"/>
      <c r="DI255" s="114"/>
      <c r="DJ255" s="114"/>
      <c r="DK255" s="114"/>
      <c r="DL255" s="114"/>
      <c r="DM255" s="114"/>
      <c r="DN255" s="114"/>
      <c r="DO255" s="114"/>
      <c r="DP255" s="114"/>
      <c r="DQ255" s="114"/>
      <c r="DR255" s="114"/>
      <c r="DS255" s="114"/>
      <c r="FY255" s="116"/>
      <c r="FZ255" s="45"/>
      <c r="GA255" s="45"/>
      <c r="GB255" s="45"/>
      <c r="GC255" s="45"/>
      <c r="GD255" s="45"/>
      <c r="GE255" s="45"/>
      <c r="GF255" s="45"/>
      <c r="GG255" s="45"/>
      <c r="GH255" s="45"/>
      <c r="GI255" s="45"/>
      <c r="GJ255" s="45"/>
      <c r="GK255" s="45"/>
      <c r="GL255" s="45"/>
      <c r="GM255" s="45"/>
      <c r="GN255" s="45"/>
      <c r="GO255" s="45"/>
      <c r="GP255" s="45"/>
      <c r="GQ255" s="45"/>
      <c r="GR255" s="45"/>
      <c r="GS255" s="45"/>
      <c r="GT255" s="45"/>
      <c r="GU255" s="45"/>
      <c r="GV255" s="45"/>
      <c r="GW255" s="45"/>
      <c r="GX255" s="45"/>
      <c r="GY255" s="45"/>
      <c r="GZ255" s="45"/>
      <c r="HA255" s="45"/>
      <c r="HB255" s="45"/>
      <c r="HC255" s="45"/>
      <c r="HD255" s="45"/>
    </row>
    <row r="256" spans="1:212" x14ac:dyDescent="0.25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14"/>
      <c r="AN256" s="114"/>
      <c r="AO256" s="114"/>
      <c r="AP256" s="114"/>
      <c r="AQ256" s="114"/>
      <c r="AR256" s="114"/>
      <c r="AS256" s="114"/>
      <c r="AT256" s="114"/>
      <c r="AU256" s="114"/>
      <c r="AV256" s="114"/>
      <c r="AW256" s="114"/>
      <c r="AX256" s="114"/>
      <c r="AY256" s="114"/>
      <c r="AZ256" s="114"/>
      <c r="BA256" s="114"/>
      <c r="BB256" s="114"/>
      <c r="BC256" s="114"/>
      <c r="BD256" s="114"/>
      <c r="BE256" s="114"/>
      <c r="BF256" s="114"/>
      <c r="BG256" s="114"/>
      <c r="BH256" s="114"/>
      <c r="BI256" s="114"/>
      <c r="BJ256" s="114"/>
      <c r="BK256" s="114"/>
      <c r="BL256" s="114"/>
      <c r="BM256" s="114"/>
      <c r="BN256" s="114"/>
      <c r="BO256" s="114"/>
      <c r="BP256" s="114"/>
      <c r="BQ256" s="114"/>
      <c r="BR256" s="114"/>
      <c r="BS256" s="114"/>
      <c r="BT256" s="114"/>
      <c r="BU256" s="114"/>
      <c r="BV256" s="114"/>
      <c r="BW256" s="114"/>
      <c r="BX256" s="114"/>
      <c r="BY256" s="114"/>
      <c r="BZ256" s="114"/>
      <c r="CA256" s="114"/>
      <c r="CB256" s="114"/>
      <c r="CC256" s="114"/>
      <c r="CD256" s="114"/>
      <c r="CE256" s="114"/>
      <c r="CF256" s="114"/>
      <c r="CG256" s="114"/>
      <c r="CH256" s="114"/>
      <c r="CI256" s="114"/>
      <c r="CJ256" s="114"/>
      <c r="CK256" s="114"/>
      <c r="CL256" s="114"/>
      <c r="CM256" s="114"/>
      <c r="CN256" s="114"/>
      <c r="CO256" s="114"/>
      <c r="CP256" s="114"/>
      <c r="CQ256" s="114"/>
      <c r="CR256" s="114"/>
      <c r="CS256" s="114"/>
      <c r="CT256" s="114"/>
      <c r="CU256" s="114"/>
      <c r="CV256" s="114"/>
      <c r="CW256" s="114"/>
      <c r="CX256" s="114"/>
      <c r="CY256" s="114"/>
      <c r="CZ256" s="114"/>
      <c r="DA256" s="114"/>
      <c r="DB256" s="114"/>
      <c r="DC256" s="114"/>
      <c r="DD256" s="114"/>
      <c r="DE256" s="114"/>
      <c r="DF256" s="114"/>
      <c r="DG256" s="114"/>
      <c r="DH256" s="114"/>
      <c r="DI256" s="114"/>
      <c r="DJ256" s="114"/>
      <c r="DK256" s="114"/>
      <c r="DL256" s="114"/>
      <c r="DM256" s="114"/>
      <c r="DN256" s="114"/>
      <c r="DO256" s="114"/>
      <c r="DP256" s="114"/>
      <c r="DQ256" s="114"/>
      <c r="DR256" s="114"/>
      <c r="DS256" s="114"/>
      <c r="FY256" s="116"/>
      <c r="FZ256" s="45"/>
      <c r="GA256" s="45"/>
      <c r="GB256" s="45"/>
      <c r="GC256" s="45"/>
      <c r="GD256" s="45"/>
      <c r="GE256" s="45"/>
      <c r="GF256" s="45"/>
      <c r="GG256" s="45"/>
      <c r="GH256" s="45"/>
      <c r="GI256" s="45"/>
      <c r="GJ256" s="45"/>
      <c r="GK256" s="45"/>
      <c r="GL256" s="45"/>
      <c r="GM256" s="45"/>
      <c r="GN256" s="45"/>
      <c r="GO256" s="45"/>
      <c r="GP256" s="45"/>
      <c r="GQ256" s="45"/>
      <c r="GR256" s="45"/>
      <c r="GS256" s="45"/>
      <c r="GT256" s="45"/>
      <c r="GU256" s="45"/>
      <c r="GV256" s="45"/>
      <c r="GW256" s="45"/>
      <c r="GX256" s="45"/>
      <c r="GY256" s="45"/>
      <c r="GZ256" s="45"/>
      <c r="HA256" s="45"/>
      <c r="HB256" s="45"/>
      <c r="HC256" s="45"/>
      <c r="HD256" s="45"/>
    </row>
    <row r="257" spans="1:212" x14ac:dyDescent="0.25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  <c r="AG257" s="114"/>
      <c r="AH257" s="114"/>
      <c r="AI257" s="114"/>
      <c r="AJ257" s="114"/>
      <c r="AK257" s="114"/>
      <c r="AL257" s="114"/>
      <c r="AM257" s="114"/>
      <c r="AN257" s="114"/>
      <c r="AO257" s="114"/>
      <c r="AP257" s="114"/>
      <c r="AQ257" s="114"/>
      <c r="AR257" s="114"/>
      <c r="AS257" s="114"/>
      <c r="AT257" s="114"/>
      <c r="AU257" s="114"/>
      <c r="AV257" s="114"/>
      <c r="AW257" s="114"/>
      <c r="AX257" s="114"/>
      <c r="AY257" s="114"/>
      <c r="AZ257" s="114"/>
      <c r="BA257" s="114"/>
      <c r="BB257" s="114"/>
      <c r="BC257" s="114"/>
      <c r="BD257" s="114"/>
      <c r="BE257" s="114"/>
      <c r="BF257" s="114"/>
      <c r="BG257" s="114"/>
      <c r="BH257" s="114"/>
      <c r="BI257" s="114"/>
      <c r="BJ257" s="114"/>
      <c r="BK257" s="114"/>
      <c r="BL257" s="114"/>
      <c r="BM257" s="114"/>
      <c r="BN257" s="114"/>
      <c r="BO257" s="114"/>
      <c r="BP257" s="114"/>
      <c r="BQ257" s="114"/>
      <c r="BR257" s="114"/>
      <c r="BS257" s="114"/>
      <c r="BT257" s="114"/>
      <c r="BU257" s="114"/>
      <c r="BV257" s="114"/>
      <c r="BW257" s="114"/>
      <c r="BX257" s="114"/>
      <c r="BY257" s="114"/>
      <c r="BZ257" s="114"/>
      <c r="CA257" s="114"/>
      <c r="CB257" s="114"/>
      <c r="CC257" s="114"/>
      <c r="CD257" s="114"/>
      <c r="CE257" s="114"/>
      <c r="CF257" s="114"/>
      <c r="CG257" s="114"/>
      <c r="CH257" s="114"/>
      <c r="CI257" s="114"/>
      <c r="CJ257" s="114"/>
      <c r="CK257" s="114"/>
      <c r="CL257" s="114"/>
      <c r="CM257" s="114"/>
      <c r="CN257" s="114"/>
      <c r="CO257" s="114"/>
      <c r="CP257" s="114"/>
      <c r="CQ257" s="114"/>
      <c r="CR257" s="114"/>
      <c r="CS257" s="114"/>
      <c r="CT257" s="114"/>
      <c r="CU257" s="114"/>
      <c r="CV257" s="114"/>
      <c r="CW257" s="114"/>
      <c r="CX257" s="114"/>
      <c r="CY257" s="114"/>
      <c r="CZ257" s="114"/>
      <c r="DA257" s="114"/>
      <c r="DB257" s="114"/>
      <c r="DC257" s="114"/>
      <c r="DD257" s="114"/>
      <c r="DE257" s="114"/>
      <c r="DF257" s="114"/>
      <c r="DG257" s="114"/>
      <c r="DH257" s="114"/>
      <c r="DI257" s="114"/>
      <c r="DJ257" s="114"/>
      <c r="DK257" s="114"/>
      <c r="DL257" s="114"/>
      <c r="DM257" s="114"/>
      <c r="DN257" s="114"/>
      <c r="DO257" s="114"/>
      <c r="DP257" s="114"/>
      <c r="DQ257" s="114"/>
      <c r="DR257" s="114"/>
      <c r="DS257" s="114"/>
      <c r="FY257" s="116"/>
      <c r="FZ257" s="45"/>
      <c r="GA257" s="45"/>
      <c r="GB257" s="45"/>
      <c r="GC257" s="45"/>
      <c r="GD257" s="45"/>
      <c r="GE257" s="45"/>
      <c r="GF257" s="45"/>
      <c r="GG257" s="45"/>
      <c r="GH257" s="45"/>
      <c r="GI257" s="45"/>
      <c r="GJ257" s="45"/>
      <c r="GK257" s="45"/>
      <c r="GL257" s="45"/>
      <c r="GM257" s="45"/>
      <c r="GN257" s="45"/>
      <c r="GO257" s="45"/>
      <c r="GP257" s="45"/>
      <c r="GQ257" s="45"/>
      <c r="GR257" s="45"/>
      <c r="GS257" s="45"/>
      <c r="GT257" s="45"/>
      <c r="GU257" s="45"/>
      <c r="GV257" s="45"/>
      <c r="GW257" s="45"/>
      <c r="GX257" s="45"/>
      <c r="GY257" s="45"/>
      <c r="GZ257" s="45"/>
      <c r="HA257" s="45"/>
      <c r="HB257" s="45"/>
      <c r="HC257" s="45"/>
      <c r="HD257" s="45"/>
    </row>
    <row r="258" spans="1:212" x14ac:dyDescent="0.25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4"/>
      <c r="CH258" s="114"/>
      <c r="CI258" s="114"/>
      <c r="CJ258" s="114"/>
      <c r="CK258" s="114"/>
      <c r="CL258" s="114"/>
      <c r="CM258" s="114"/>
      <c r="CN258" s="114"/>
      <c r="CO258" s="114"/>
      <c r="CP258" s="114"/>
      <c r="CQ258" s="114"/>
      <c r="CR258" s="114"/>
      <c r="CS258" s="114"/>
      <c r="CT258" s="114"/>
      <c r="CU258" s="114"/>
      <c r="CV258" s="114"/>
      <c r="CW258" s="114"/>
      <c r="CX258" s="114"/>
      <c r="CY258" s="114"/>
      <c r="CZ258" s="114"/>
      <c r="DA258" s="114"/>
      <c r="DB258" s="114"/>
      <c r="DC258" s="114"/>
      <c r="DD258" s="114"/>
      <c r="DE258" s="114"/>
      <c r="DF258" s="114"/>
      <c r="DG258" s="114"/>
      <c r="DH258" s="114"/>
      <c r="DI258" s="114"/>
      <c r="DJ258" s="114"/>
      <c r="DK258" s="114"/>
      <c r="DL258" s="114"/>
      <c r="DM258" s="114"/>
      <c r="DN258" s="114"/>
      <c r="DO258" s="114"/>
      <c r="DP258" s="114"/>
      <c r="DQ258" s="114"/>
      <c r="DR258" s="114"/>
      <c r="DS258" s="114"/>
      <c r="FY258" s="116"/>
      <c r="FZ258" s="45"/>
      <c r="GA258" s="45"/>
      <c r="GB258" s="45"/>
      <c r="GC258" s="45"/>
      <c r="GD258" s="45"/>
      <c r="GE258" s="45"/>
      <c r="GF258" s="45"/>
      <c r="GG258" s="45"/>
      <c r="GH258" s="45"/>
      <c r="GI258" s="45"/>
      <c r="GJ258" s="45"/>
      <c r="GK258" s="45"/>
      <c r="GL258" s="45"/>
      <c r="GM258" s="45"/>
      <c r="GN258" s="45"/>
      <c r="GO258" s="45"/>
      <c r="GP258" s="45"/>
      <c r="GQ258" s="45"/>
      <c r="GR258" s="45"/>
      <c r="GS258" s="45"/>
      <c r="GT258" s="45"/>
      <c r="GU258" s="45"/>
      <c r="GV258" s="45"/>
      <c r="GW258" s="45"/>
      <c r="GX258" s="45"/>
      <c r="GY258" s="45"/>
      <c r="GZ258" s="45"/>
      <c r="HA258" s="45"/>
      <c r="HB258" s="45"/>
      <c r="HC258" s="45"/>
      <c r="HD258" s="45"/>
    </row>
    <row r="259" spans="1:212" x14ac:dyDescent="0.25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4"/>
      <c r="CH259" s="114"/>
      <c r="CI259" s="114"/>
      <c r="CJ259" s="114"/>
      <c r="CK259" s="114"/>
      <c r="CL259" s="114"/>
      <c r="CM259" s="114"/>
      <c r="CN259" s="114"/>
      <c r="CO259" s="114"/>
      <c r="CP259" s="114"/>
      <c r="CQ259" s="114"/>
      <c r="CR259" s="114"/>
      <c r="CS259" s="114"/>
      <c r="CT259" s="114"/>
      <c r="CU259" s="114"/>
      <c r="CV259" s="114"/>
      <c r="CW259" s="114"/>
      <c r="CX259" s="114"/>
      <c r="CY259" s="114"/>
      <c r="CZ259" s="114"/>
      <c r="DA259" s="114"/>
      <c r="DB259" s="114"/>
      <c r="DC259" s="114"/>
      <c r="DD259" s="114"/>
      <c r="DE259" s="114"/>
      <c r="DF259" s="114"/>
      <c r="DG259" s="114"/>
      <c r="DH259" s="114"/>
      <c r="DI259" s="114"/>
      <c r="DJ259" s="114"/>
      <c r="DK259" s="114"/>
      <c r="DL259" s="114"/>
      <c r="DM259" s="114"/>
      <c r="DN259" s="114"/>
      <c r="DO259" s="114"/>
      <c r="DP259" s="114"/>
      <c r="DQ259" s="114"/>
      <c r="DR259" s="114"/>
      <c r="DS259" s="114"/>
      <c r="FY259" s="116"/>
      <c r="FZ259" s="45"/>
      <c r="GA259" s="45"/>
      <c r="GB259" s="45"/>
      <c r="GC259" s="45"/>
      <c r="GD259" s="45"/>
      <c r="GE259" s="45"/>
      <c r="GF259" s="45"/>
      <c r="GG259" s="45"/>
      <c r="GH259" s="45"/>
      <c r="GI259" s="45"/>
      <c r="GJ259" s="45"/>
      <c r="GK259" s="45"/>
      <c r="GL259" s="45"/>
      <c r="GM259" s="45"/>
      <c r="GN259" s="45"/>
      <c r="GO259" s="45"/>
      <c r="GP259" s="45"/>
      <c r="GQ259" s="45"/>
      <c r="GR259" s="45"/>
      <c r="GS259" s="45"/>
      <c r="GT259" s="45"/>
      <c r="GU259" s="45"/>
      <c r="GV259" s="45"/>
      <c r="GW259" s="45"/>
      <c r="GX259" s="45"/>
      <c r="GY259" s="45"/>
      <c r="GZ259" s="45"/>
      <c r="HA259" s="45"/>
      <c r="HB259" s="45"/>
      <c r="HC259" s="45"/>
      <c r="HD259" s="45"/>
    </row>
    <row r="260" spans="1:212" x14ac:dyDescent="0.2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4"/>
      <c r="CH260" s="114"/>
      <c r="CI260" s="114"/>
      <c r="CJ260" s="114"/>
      <c r="CK260" s="114"/>
      <c r="CL260" s="114"/>
      <c r="CM260" s="114"/>
      <c r="CN260" s="114"/>
      <c r="CO260" s="114"/>
      <c r="CP260" s="114"/>
      <c r="CQ260" s="114"/>
      <c r="CR260" s="114"/>
      <c r="CS260" s="114"/>
      <c r="CT260" s="114"/>
      <c r="CU260" s="114"/>
      <c r="CV260" s="114"/>
      <c r="CW260" s="114"/>
      <c r="CX260" s="114"/>
      <c r="CY260" s="114"/>
      <c r="CZ260" s="114"/>
      <c r="DA260" s="114"/>
      <c r="DB260" s="114"/>
      <c r="DC260" s="114"/>
      <c r="DD260" s="114"/>
      <c r="DE260" s="114"/>
      <c r="DF260" s="114"/>
      <c r="DG260" s="114"/>
      <c r="DH260" s="114"/>
      <c r="DI260" s="114"/>
      <c r="DJ260" s="114"/>
      <c r="DK260" s="114"/>
      <c r="DL260" s="114"/>
      <c r="DM260" s="114"/>
      <c r="DN260" s="114"/>
      <c r="DO260" s="114"/>
      <c r="DP260" s="114"/>
      <c r="DQ260" s="114"/>
      <c r="DR260" s="114"/>
      <c r="DS260" s="114"/>
      <c r="FY260" s="116"/>
      <c r="FZ260" s="45"/>
      <c r="GA260" s="45"/>
      <c r="GB260" s="45"/>
      <c r="GC260" s="45"/>
      <c r="GD260" s="45"/>
      <c r="GE260" s="45"/>
      <c r="GF260" s="45"/>
      <c r="GG260" s="45"/>
      <c r="GH260" s="45"/>
      <c r="GI260" s="45"/>
      <c r="GJ260" s="45"/>
      <c r="GK260" s="45"/>
      <c r="GL260" s="45"/>
      <c r="GM260" s="45"/>
      <c r="GN260" s="45"/>
      <c r="GO260" s="45"/>
      <c r="GP260" s="45"/>
      <c r="GQ260" s="45"/>
      <c r="GR260" s="45"/>
      <c r="GS260" s="45"/>
      <c r="GT260" s="45"/>
      <c r="GU260" s="45"/>
      <c r="GV260" s="45"/>
      <c r="GW260" s="45"/>
      <c r="GX260" s="45"/>
      <c r="GY260" s="45"/>
      <c r="GZ260" s="45"/>
      <c r="HA260" s="45"/>
      <c r="HB260" s="45"/>
      <c r="HC260" s="45"/>
      <c r="HD260" s="45"/>
    </row>
    <row r="261" spans="1:212" x14ac:dyDescent="0.25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4"/>
      <c r="CO261" s="114"/>
      <c r="CP261" s="114"/>
      <c r="CQ261" s="114"/>
      <c r="CR261" s="114"/>
      <c r="CS261" s="114"/>
      <c r="CT261" s="114"/>
      <c r="CU261" s="114"/>
      <c r="CV261" s="114"/>
      <c r="CW261" s="114"/>
      <c r="CX261" s="114"/>
      <c r="CY261" s="114"/>
      <c r="CZ261" s="114"/>
      <c r="DA261" s="114"/>
      <c r="DB261" s="114"/>
      <c r="DC261" s="114"/>
      <c r="DD261" s="114"/>
      <c r="DE261" s="114"/>
      <c r="DF261" s="114"/>
      <c r="DG261" s="114"/>
      <c r="DH261" s="114"/>
      <c r="DI261" s="114"/>
      <c r="DJ261" s="114"/>
      <c r="DK261" s="114"/>
      <c r="DL261" s="114"/>
      <c r="DM261" s="114"/>
      <c r="DN261" s="114"/>
      <c r="DO261" s="114"/>
      <c r="DP261" s="114"/>
      <c r="DQ261" s="114"/>
      <c r="DR261" s="114"/>
      <c r="DS261" s="114"/>
      <c r="FY261" s="116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  <c r="GX261" s="45"/>
      <c r="GY261" s="45"/>
      <c r="GZ261" s="45"/>
      <c r="HA261" s="45"/>
      <c r="HB261" s="45"/>
      <c r="HC261" s="45"/>
      <c r="HD261" s="45"/>
    </row>
    <row r="262" spans="1:212" x14ac:dyDescent="0.2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4"/>
      <c r="CH262" s="114"/>
      <c r="CI262" s="114"/>
      <c r="CJ262" s="114"/>
      <c r="CK262" s="114"/>
      <c r="CL262" s="114"/>
      <c r="CM262" s="114"/>
      <c r="CN262" s="114"/>
      <c r="CO262" s="114"/>
      <c r="CP262" s="114"/>
      <c r="CQ262" s="114"/>
      <c r="CR262" s="114"/>
      <c r="CS262" s="114"/>
      <c r="CT262" s="114"/>
      <c r="CU262" s="114"/>
      <c r="CV262" s="114"/>
      <c r="CW262" s="114"/>
      <c r="CX262" s="114"/>
      <c r="CY262" s="114"/>
      <c r="CZ262" s="114"/>
      <c r="DA262" s="114"/>
      <c r="DB262" s="114"/>
      <c r="DC262" s="114"/>
      <c r="DD262" s="114"/>
      <c r="DE262" s="114"/>
      <c r="DF262" s="114"/>
      <c r="DG262" s="114"/>
      <c r="DH262" s="114"/>
      <c r="DI262" s="114"/>
      <c r="DJ262" s="114"/>
      <c r="DK262" s="114"/>
      <c r="DL262" s="114"/>
      <c r="DM262" s="114"/>
      <c r="DN262" s="114"/>
      <c r="DO262" s="114"/>
      <c r="DP262" s="114"/>
      <c r="DQ262" s="114"/>
      <c r="DR262" s="114"/>
      <c r="DS262" s="114"/>
      <c r="FY262" s="116"/>
      <c r="FZ262" s="45"/>
      <c r="GA262" s="45"/>
      <c r="GB262" s="45"/>
      <c r="GC262" s="45"/>
      <c r="GD262" s="45"/>
      <c r="GE262" s="45"/>
      <c r="GF262" s="45"/>
      <c r="GG262" s="45"/>
      <c r="GH262" s="45"/>
      <c r="GI262" s="45"/>
      <c r="GJ262" s="45"/>
      <c r="GK262" s="45"/>
      <c r="GL262" s="45"/>
      <c r="GM262" s="45"/>
      <c r="GN262" s="45"/>
      <c r="GO262" s="45"/>
      <c r="GP262" s="45"/>
      <c r="GQ262" s="45"/>
      <c r="GR262" s="45"/>
      <c r="GS262" s="45"/>
      <c r="GT262" s="45"/>
      <c r="GU262" s="45"/>
      <c r="GV262" s="45"/>
      <c r="GW262" s="45"/>
      <c r="GX262" s="45"/>
      <c r="GY262" s="45"/>
      <c r="GZ262" s="45"/>
      <c r="HA262" s="45"/>
      <c r="HB262" s="45"/>
      <c r="HC262" s="45"/>
      <c r="HD262" s="45"/>
    </row>
    <row r="263" spans="1:212" x14ac:dyDescent="0.25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4"/>
      <c r="CH263" s="114"/>
      <c r="CI263" s="114"/>
      <c r="CJ263" s="114"/>
      <c r="CK263" s="114"/>
      <c r="CL263" s="114"/>
      <c r="CM263" s="114"/>
      <c r="CN263" s="114"/>
      <c r="CO263" s="114"/>
      <c r="CP263" s="114"/>
      <c r="CQ263" s="114"/>
      <c r="CR263" s="114"/>
      <c r="CS263" s="114"/>
      <c r="CT263" s="114"/>
      <c r="CU263" s="114"/>
      <c r="CV263" s="114"/>
      <c r="CW263" s="114"/>
      <c r="CX263" s="114"/>
      <c r="CY263" s="114"/>
      <c r="CZ263" s="114"/>
      <c r="DA263" s="114"/>
      <c r="DB263" s="114"/>
      <c r="DC263" s="114"/>
      <c r="DD263" s="114"/>
      <c r="DE263" s="114"/>
      <c r="DF263" s="114"/>
      <c r="DG263" s="114"/>
      <c r="DH263" s="114"/>
      <c r="DI263" s="114"/>
      <c r="DJ263" s="114"/>
      <c r="DK263" s="114"/>
      <c r="DL263" s="114"/>
      <c r="DM263" s="114"/>
      <c r="DN263" s="114"/>
      <c r="DO263" s="114"/>
      <c r="DP263" s="114"/>
      <c r="DQ263" s="114"/>
      <c r="DR263" s="114"/>
      <c r="DS263" s="114"/>
      <c r="FY263" s="116"/>
      <c r="FZ263" s="45"/>
      <c r="GA263" s="45"/>
      <c r="GB263" s="45"/>
      <c r="GC263" s="45"/>
      <c r="GD263" s="45"/>
      <c r="GE263" s="45"/>
      <c r="GF263" s="45"/>
      <c r="GG263" s="45"/>
      <c r="GH263" s="45"/>
      <c r="GI263" s="45"/>
      <c r="GJ263" s="45"/>
      <c r="GK263" s="45"/>
      <c r="GL263" s="45"/>
      <c r="GM263" s="45"/>
      <c r="GN263" s="45"/>
      <c r="GO263" s="45"/>
      <c r="GP263" s="45"/>
      <c r="GQ263" s="45"/>
      <c r="GR263" s="45"/>
      <c r="GS263" s="45"/>
      <c r="GT263" s="45"/>
      <c r="GU263" s="45"/>
      <c r="GV263" s="45"/>
      <c r="GW263" s="45"/>
      <c r="GX263" s="45"/>
      <c r="GY263" s="45"/>
      <c r="GZ263" s="45"/>
      <c r="HA263" s="45"/>
      <c r="HB263" s="45"/>
      <c r="HC263" s="45"/>
      <c r="HD263" s="45"/>
    </row>
    <row r="264" spans="1:212" x14ac:dyDescent="0.25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4"/>
      <c r="CH264" s="114"/>
      <c r="CI264" s="114"/>
      <c r="CJ264" s="114"/>
      <c r="CK264" s="114"/>
      <c r="CL264" s="114"/>
      <c r="CM264" s="114"/>
      <c r="CN264" s="114"/>
      <c r="CO264" s="114"/>
      <c r="CP264" s="114"/>
      <c r="CQ264" s="114"/>
      <c r="CR264" s="114"/>
      <c r="CS264" s="114"/>
      <c r="CT264" s="114"/>
      <c r="CU264" s="114"/>
      <c r="CV264" s="114"/>
      <c r="CW264" s="114"/>
      <c r="CX264" s="114"/>
      <c r="CY264" s="114"/>
      <c r="CZ264" s="114"/>
      <c r="DA264" s="114"/>
      <c r="DB264" s="114"/>
      <c r="DC264" s="114"/>
      <c r="DD264" s="114"/>
      <c r="DE264" s="114"/>
      <c r="DF264" s="114"/>
      <c r="DG264" s="114"/>
      <c r="DH264" s="114"/>
      <c r="DI264" s="114"/>
      <c r="DJ264" s="114"/>
      <c r="DK264" s="114"/>
      <c r="DL264" s="114"/>
      <c r="DM264" s="114"/>
      <c r="DN264" s="114"/>
      <c r="DO264" s="114"/>
      <c r="DP264" s="114"/>
      <c r="DQ264" s="114"/>
      <c r="DR264" s="114"/>
      <c r="DS264" s="114"/>
      <c r="FY264" s="116"/>
      <c r="FZ264" s="45"/>
      <c r="GA264" s="45"/>
      <c r="GB264" s="45"/>
      <c r="GC264" s="45"/>
      <c r="GD264" s="45"/>
      <c r="GE264" s="45"/>
      <c r="GF264" s="45"/>
      <c r="GG264" s="45"/>
      <c r="GH264" s="45"/>
      <c r="GI264" s="45"/>
      <c r="GJ264" s="45"/>
      <c r="GK264" s="45"/>
      <c r="GL264" s="45"/>
      <c r="GM264" s="45"/>
      <c r="GN264" s="45"/>
      <c r="GO264" s="45"/>
      <c r="GP264" s="45"/>
      <c r="GQ264" s="45"/>
      <c r="GR264" s="45"/>
      <c r="GS264" s="45"/>
      <c r="GT264" s="45"/>
      <c r="GU264" s="45"/>
      <c r="GV264" s="45"/>
      <c r="GW264" s="45"/>
      <c r="GX264" s="45"/>
      <c r="GY264" s="45"/>
      <c r="GZ264" s="45"/>
      <c r="HA264" s="45"/>
      <c r="HB264" s="45"/>
      <c r="HC264" s="45"/>
      <c r="HD264" s="45"/>
    </row>
    <row r="265" spans="1:212" x14ac:dyDescent="0.2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4"/>
      <c r="CH265" s="114"/>
      <c r="CI265" s="114"/>
      <c r="CJ265" s="114"/>
      <c r="CK265" s="114"/>
      <c r="CL265" s="114"/>
      <c r="CM265" s="114"/>
      <c r="CN265" s="114"/>
      <c r="CO265" s="114"/>
      <c r="CP265" s="114"/>
      <c r="CQ265" s="114"/>
      <c r="CR265" s="114"/>
      <c r="CS265" s="114"/>
      <c r="CT265" s="114"/>
      <c r="CU265" s="114"/>
      <c r="CV265" s="114"/>
      <c r="CW265" s="114"/>
      <c r="CX265" s="114"/>
      <c r="CY265" s="114"/>
      <c r="CZ265" s="114"/>
      <c r="DA265" s="114"/>
      <c r="DB265" s="114"/>
      <c r="DC265" s="114"/>
      <c r="DD265" s="114"/>
      <c r="DE265" s="114"/>
      <c r="DF265" s="114"/>
      <c r="DG265" s="114"/>
      <c r="DH265" s="114"/>
      <c r="DI265" s="114"/>
      <c r="DJ265" s="114"/>
      <c r="DK265" s="114"/>
      <c r="DL265" s="114"/>
      <c r="DM265" s="114"/>
      <c r="DN265" s="114"/>
      <c r="DO265" s="114"/>
      <c r="DP265" s="114"/>
      <c r="DQ265" s="114"/>
      <c r="DR265" s="114"/>
      <c r="DS265" s="114"/>
      <c r="FY265" s="116"/>
      <c r="FZ265" s="45"/>
      <c r="GA265" s="45"/>
      <c r="GB265" s="45"/>
      <c r="GC265" s="45"/>
      <c r="GD265" s="45"/>
      <c r="GE265" s="45"/>
      <c r="GF265" s="45"/>
      <c r="GG265" s="45"/>
      <c r="GH265" s="45"/>
      <c r="GI265" s="45"/>
      <c r="GJ265" s="45"/>
      <c r="GK265" s="45"/>
      <c r="GL265" s="45"/>
      <c r="GM265" s="45"/>
      <c r="GN265" s="45"/>
      <c r="GO265" s="45"/>
      <c r="GP265" s="45"/>
      <c r="GQ265" s="45"/>
      <c r="GR265" s="45"/>
      <c r="GS265" s="45"/>
      <c r="GT265" s="45"/>
      <c r="GU265" s="45"/>
      <c r="GV265" s="45"/>
      <c r="GW265" s="45"/>
      <c r="GX265" s="45"/>
      <c r="GY265" s="45"/>
      <c r="GZ265" s="45"/>
      <c r="HA265" s="45"/>
      <c r="HB265" s="45"/>
      <c r="HC265" s="45"/>
      <c r="HD265" s="45"/>
    </row>
    <row r="266" spans="1:212" x14ac:dyDescent="0.25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4"/>
      <c r="CH266" s="114"/>
      <c r="CI266" s="114"/>
      <c r="CJ266" s="114"/>
      <c r="CK266" s="114"/>
      <c r="CL266" s="114"/>
      <c r="CM266" s="114"/>
      <c r="CN266" s="114"/>
      <c r="CO266" s="114"/>
      <c r="CP266" s="114"/>
      <c r="CQ266" s="114"/>
      <c r="CR266" s="114"/>
      <c r="CS266" s="114"/>
      <c r="CT266" s="114"/>
      <c r="CU266" s="114"/>
      <c r="CV266" s="114"/>
      <c r="CW266" s="114"/>
      <c r="CX266" s="114"/>
      <c r="CY266" s="114"/>
      <c r="CZ266" s="114"/>
      <c r="DA266" s="114"/>
      <c r="DB266" s="114"/>
      <c r="DC266" s="114"/>
      <c r="DD266" s="114"/>
      <c r="DE266" s="114"/>
      <c r="DF266" s="114"/>
      <c r="DG266" s="114"/>
      <c r="DH266" s="114"/>
      <c r="DI266" s="114"/>
      <c r="DJ266" s="114"/>
      <c r="DK266" s="114"/>
      <c r="DL266" s="114"/>
      <c r="DM266" s="114"/>
      <c r="DN266" s="114"/>
      <c r="DO266" s="114"/>
      <c r="DP266" s="114"/>
      <c r="DQ266" s="114"/>
      <c r="DR266" s="114"/>
      <c r="DS266" s="114"/>
      <c r="FY266" s="116"/>
      <c r="FZ266" s="45"/>
      <c r="GA266" s="45"/>
      <c r="GB266" s="45"/>
      <c r="GC266" s="45"/>
      <c r="GD266" s="45"/>
      <c r="GE266" s="45"/>
      <c r="GF266" s="45"/>
      <c r="GG266" s="45"/>
      <c r="GH266" s="45"/>
      <c r="GI266" s="45"/>
      <c r="GJ266" s="45"/>
      <c r="GK266" s="45"/>
      <c r="GL266" s="45"/>
      <c r="GM266" s="45"/>
      <c r="GN266" s="45"/>
      <c r="GO266" s="45"/>
      <c r="GP266" s="45"/>
      <c r="GQ266" s="45"/>
      <c r="GR266" s="45"/>
      <c r="GS266" s="45"/>
      <c r="GT266" s="45"/>
      <c r="GU266" s="45"/>
      <c r="GV266" s="45"/>
      <c r="GW266" s="45"/>
      <c r="GX266" s="45"/>
      <c r="GY266" s="45"/>
      <c r="GZ266" s="45"/>
      <c r="HA266" s="45"/>
      <c r="HB266" s="45"/>
      <c r="HC266" s="45"/>
      <c r="HD266" s="45"/>
    </row>
    <row r="267" spans="1:212" x14ac:dyDescent="0.25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4"/>
      <c r="CH267" s="114"/>
      <c r="CI267" s="114"/>
      <c r="CJ267" s="114"/>
      <c r="CK267" s="114"/>
      <c r="CL267" s="114"/>
      <c r="CM267" s="114"/>
      <c r="CN267" s="114"/>
      <c r="CO267" s="114"/>
      <c r="CP267" s="114"/>
      <c r="CQ267" s="114"/>
      <c r="CR267" s="114"/>
      <c r="CS267" s="114"/>
      <c r="CT267" s="114"/>
      <c r="CU267" s="114"/>
      <c r="CV267" s="114"/>
      <c r="CW267" s="114"/>
      <c r="CX267" s="114"/>
      <c r="CY267" s="114"/>
      <c r="CZ267" s="114"/>
      <c r="DA267" s="114"/>
      <c r="DB267" s="114"/>
      <c r="DC267" s="114"/>
      <c r="DD267" s="114"/>
      <c r="DE267" s="114"/>
      <c r="DF267" s="114"/>
      <c r="DG267" s="114"/>
      <c r="DH267" s="114"/>
      <c r="DI267" s="114"/>
      <c r="DJ267" s="114"/>
      <c r="DK267" s="114"/>
      <c r="DL267" s="114"/>
      <c r="DM267" s="114"/>
      <c r="DN267" s="114"/>
      <c r="DO267" s="114"/>
      <c r="DP267" s="114"/>
      <c r="DQ267" s="114"/>
      <c r="DR267" s="114"/>
      <c r="DS267" s="114"/>
      <c r="FY267" s="116"/>
      <c r="FZ267" s="45"/>
      <c r="GA267" s="45"/>
      <c r="GB267" s="45"/>
      <c r="GC267" s="45"/>
      <c r="GD267" s="45"/>
      <c r="GE267" s="45"/>
      <c r="GF267" s="45"/>
      <c r="GG267" s="45"/>
      <c r="GH267" s="45"/>
      <c r="GI267" s="45"/>
      <c r="GJ267" s="45"/>
      <c r="GK267" s="45"/>
      <c r="GL267" s="45"/>
      <c r="GM267" s="45"/>
      <c r="GN267" s="45"/>
      <c r="GO267" s="45"/>
      <c r="GP267" s="45"/>
      <c r="GQ267" s="45"/>
      <c r="GR267" s="45"/>
      <c r="GS267" s="45"/>
      <c r="GT267" s="45"/>
      <c r="GU267" s="45"/>
      <c r="GV267" s="45"/>
      <c r="GW267" s="45"/>
      <c r="GX267" s="45"/>
      <c r="GY267" s="45"/>
      <c r="GZ267" s="45"/>
      <c r="HA267" s="45"/>
      <c r="HB267" s="45"/>
      <c r="HC267" s="45"/>
      <c r="HD267" s="45"/>
    </row>
    <row r="268" spans="1:212" x14ac:dyDescent="0.25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  <c r="AB268" s="114"/>
      <c r="AC268" s="114"/>
      <c r="AD268" s="114"/>
      <c r="AE268" s="114"/>
      <c r="AF268" s="114"/>
      <c r="AG268" s="114"/>
      <c r="AH268" s="114"/>
      <c r="AI268" s="114"/>
      <c r="AJ268" s="114"/>
      <c r="AK268" s="114"/>
      <c r="AL268" s="114"/>
      <c r="AM268" s="114"/>
      <c r="AN268" s="114"/>
      <c r="AO268" s="114"/>
      <c r="AP268" s="114"/>
      <c r="AQ268" s="114"/>
      <c r="AR268" s="114"/>
      <c r="AS268" s="114"/>
      <c r="AT268" s="114"/>
      <c r="AU268" s="114"/>
      <c r="AV268" s="114"/>
      <c r="AW268" s="114"/>
      <c r="AX268" s="114"/>
      <c r="AY268" s="114"/>
      <c r="AZ268" s="114"/>
      <c r="BA268" s="114"/>
      <c r="BB268" s="114"/>
      <c r="BC268" s="114"/>
      <c r="BD268" s="114"/>
      <c r="BE268" s="114"/>
      <c r="BF268" s="114"/>
      <c r="BG268" s="114"/>
      <c r="BH268" s="114"/>
      <c r="BI268" s="114"/>
      <c r="BJ268" s="114"/>
      <c r="BK268" s="114"/>
      <c r="BL268" s="114"/>
      <c r="BM268" s="114"/>
      <c r="BN268" s="114"/>
      <c r="BO268" s="114"/>
      <c r="BP268" s="114"/>
      <c r="BQ268" s="114"/>
      <c r="BR268" s="114"/>
      <c r="BS268" s="114"/>
      <c r="BT268" s="114"/>
      <c r="BU268" s="114"/>
      <c r="BV268" s="114"/>
      <c r="BW268" s="114"/>
      <c r="BX268" s="114"/>
      <c r="BY268" s="114"/>
      <c r="BZ268" s="114"/>
      <c r="CA268" s="114"/>
      <c r="CB268" s="114"/>
      <c r="CC268" s="114"/>
      <c r="CD268" s="114"/>
      <c r="CE268" s="114"/>
      <c r="CF268" s="114"/>
      <c r="CG268" s="114"/>
      <c r="CH268" s="114"/>
      <c r="CI268" s="114"/>
      <c r="CJ268" s="114"/>
      <c r="CK268" s="114"/>
      <c r="CL268" s="114"/>
      <c r="CM268" s="114"/>
      <c r="CN268" s="114"/>
      <c r="CO268" s="114"/>
      <c r="CP268" s="114"/>
      <c r="CQ268" s="114"/>
      <c r="CR268" s="114"/>
      <c r="CS268" s="114"/>
      <c r="CT268" s="114"/>
      <c r="CU268" s="114"/>
      <c r="CV268" s="114"/>
      <c r="CW268" s="114"/>
      <c r="CX268" s="114"/>
      <c r="CY268" s="114"/>
      <c r="CZ268" s="114"/>
      <c r="DA268" s="114"/>
      <c r="DB268" s="114"/>
      <c r="DC268" s="114"/>
      <c r="DD268" s="114"/>
      <c r="DE268" s="114"/>
      <c r="DF268" s="114"/>
      <c r="DG268" s="114"/>
      <c r="DH268" s="114"/>
      <c r="DI268" s="114"/>
      <c r="DJ268" s="114"/>
      <c r="DK268" s="114"/>
      <c r="DL268" s="114"/>
      <c r="DM268" s="114"/>
      <c r="DN268" s="114"/>
      <c r="DO268" s="114"/>
      <c r="DP268" s="114"/>
      <c r="DQ268" s="114"/>
      <c r="DR268" s="114"/>
      <c r="DS268" s="114"/>
      <c r="FY268" s="116"/>
      <c r="FZ268" s="45"/>
      <c r="GA268" s="45"/>
      <c r="GB268" s="45"/>
      <c r="GC268" s="45"/>
      <c r="GD268" s="45"/>
      <c r="GE268" s="45"/>
      <c r="GF268" s="45"/>
      <c r="GG268" s="45"/>
      <c r="GH268" s="45"/>
      <c r="GI268" s="45"/>
      <c r="GJ268" s="45"/>
      <c r="GK268" s="45"/>
      <c r="GL268" s="45"/>
      <c r="GM268" s="45"/>
      <c r="GN268" s="45"/>
      <c r="GO268" s="45"/>
      <c r="GP268" s="45"/>
      <c r="GQ268" s="45"/>
      <c r="GR268" s="45"/>
      <c r="GS268" s="45"/>
      <c r="GT268" s="45"/>
      <c r="GU268" s="45"/>
      <c r="GV268" s="45"/>
      <c r="GW268" s="45"/>
      <c r="GX268" s="45"/>
      <c r="GY268" s="45"/>
      <c r="GZ268" s="45"/>
      <c r="HA268" s="45"/>
      <c r="HB268" s="45"/>
      <c r="HC268" s="45"/>
      <c r="HD268" s="45"/>
    </row>
    <row r="269" spans="1:212" x14ac:dyDescent="0.25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  <c r="AG269" s="114"/>
      <c r="AH269" s="114"/>
      <c r="AI269" s="114"/>
      <c r="AJ269" s="114"/>
      <c r="AK269" s="114"/>
      <c r="AL269" s="114"/>
      <c r="AM269" s="114"/>
      <c r="AN269" s="114"/>
      <c r="AO269" s="114"/>
      <c r="AP269" s="114"/>
      <c r="AQ269" s="114"/>
      <c r="AR269" s="114"/>
      <c r="AS269" s="114"/>
      <c r="AT269" s="114"/>
      <c r="AU269" s="114"/>
      <c r="AV269" s="114"/>
      <c r="AW269" s="114"/>
      <c r="AX269" s="114"/>
      <c r="AY269" s="114"/>
      <c r="AZ269" s="114"/>
      <c r="BA269" s="114"/>
      <c r="BB269" s="114"/>
      <c r="BC269" s="114"/>
      <c r="BD269" s="114"/>
      <c r="BE269" s="114"/>
      <c r="BF269" s="114"/>
      <c r="BG269" s="114"/>
      <c r="BH269" s="114"/>
      <c r="BI269" s="114"/>
      <c r="BJ269" s="114"/>
      <c r="BK269" s="114"/>
      <c r="BL269" s="114"/>
      <c r="BM269" s="114"/>
      <c r="BN269" s="114"/>
      <c r="BO269" s="114"/>
      <c r="BP269" s="114"/>
      <c r="BQ269" s="114"/>
      <c r="BR269" s="114"/>
      <c r="BS269" s="114"/>
      <c r="BT269" s="114"/>
      <c r="BU269" s="114"/>
      <c r="BV269" s="114"/>
      <c r="BW269" s="114"/>
      <c r="BX269" s="114"/>
      <c r="BY269" s="114"/>
      <c r="BZ269" s="114"/>
      <c r="CA269" s="114"/>
      <c r="CB269" s="114"/>
      <c r="CC269" s="114"/>
      <c r="CD269" s="114"/>
      <c r="CE269" s="114"/>
      <c r="CF269" s="114"/>
      <c r="CG269" s="114"/>
      <c r="CH269" s="114"/>
      <c r="CI269" s="114"/>
      <c r="CJ269" s="114"/>
      <c r="CK269" s="114"/>
      <c r="CL269" s="114"/>
      <c r="CM269" s="114"/>
      <c r="CN269" s="114"/>
      <c r="CO269" s="114"/>
      <c r="CP269" s="114"/>
      <c r="CQ269" s="114"/>
      <c r="CR269" s="114"/>
      <c r="CS269" s="114"/>
      <c r="CT269" s="114"/>
      <c r="CU269" s="114"/>
      <c r="CV269" s="114"/>
      <c r="CW269" s="114"/>
      <c r="CX269" s="114"/>
      <c r="CY269" s="114"/>
      <c r="CZ269" s="114"/>
      <c r="DA269" s="114"/>
      <c r="DB269" s="114"/>
      <c r="DC269" s="114"/>
      <c r="DD269" s="114"/>
      <c r="DE269" s="114"/>
      <c r="DF269" s="114"/>
      <c r="DG269" s="114"/>
      <c r="DH269" s="114"/>
      <c r="DI269" s="114"/>
      <c r="DJ269" s="114"/>
      <c r="DK269" s="114"/>
      <c r="DL269" s="114"/>
      <c r="DM269" s="114"/>
      <c r="DN269" s="114"/>
      <c r="DO269" s="114"/>
      <c r="DP269" s="114"/>
      <c r="DQ269" s="114"/>
      <c r="DR269" s="114"/>
      <c r="DS269" s="114"/>
      <c r="FY269" s="116"/>
      <c r="FZ269" s="45"/>
      <c r="GA269" s="45"/>
      <c r="GB269" s="45"/>
      <c r="GC269" s="45"/>
      <c r="GD269" s="45"/>
      <c r="GE269" s="45"/>
      <c r="GF269" s="45"/>
      <c r="GG269" s="45"/>
      <c r="GH269" s="45"/>
      <c r="GI269" s="45"/>
      <c r="GJ269" s="45"/>
      <c r="GK269" s="45"/>
      <c r="GL269" s="45"/>
      <c r="GM269" s="45"/>
      <c r="GN269" s="45"/>
      <c r="GO269" s="45"/>
      <c r="GP269" s="45"/>
      <c r="GQ269" s="45"/>
      <c r="GR269" s="45"/>
      <c r="GS269" s="45"/>
      <c r="GT269" s="45"/>
      <c r="GU269" s="45"/>
      <c r="GV269" s="45"/>
      <c r="GW269" s="45"/>
      <c r="GX269" s="45"/>
      <c r="GY269" s="45"/>
      <c r="GZ269" s="45"/>
      <c r="HA269" s="45"/>
      <c r="HB269" s="45"/>
      <c r="HC269" s="45"/>
      <c r="HD269" s="45"/>
    </row>
    <row r="270" spans="1:212" x14ac:dyDescent="0.25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  <c r="AG270" s="114"/>
      <c r="AH270" s="114"/>
      <c r="AI270" s="114"/>
      <c r="AJ270" s="114"/>
      <c r="AK270" s="114"/>
      <c r="AL270" s="114"/>
      <c r="AM270" s="114"/>
      <c r="AN270" s="114"/>
      <c r="AO270" s="114"/>
      <c r="AP270" s="114"/>
      <c r="AQ270" s="114"/>
      <c r="AR270" s="114"/>
      <c r="AS270" s="114"/>
      <c r="AT270" s="114"/>
      <c r="AU270" s="114"/>
      <c r="AV270" s="114"/>
      <c r="AW270" s="114"/>
      <c r="AX270" s="114"/>
      <c r="AY270" s="114"/>
      <c r="AZ270" s="114"/>
      <c r="BA270" s="114"/>
      <c r="BB270" s="114"/>
      <c r="BC270" s="114"/>
      <c r="BD270" s="114"/>
      <c r="BE270" s="114"/>
      <c r="BF270" s="114"/>
      <c r="BG270" s="114"/>
      <c r="BH270" s="114"/>
      <c r="BI270" s="114"/>
      <c r="BJ270" s="114"/>
      <c r="BK270" s="114"/>
      <c r="BL270" s="114"/>
      <c r="BM270" s="114"/>
      <c r="BN270" s="114"/>
      <c r="BO270" s="114"/>
      <c r="BP270" s="114"/>
      <c r="BQ270" s="114"/>
      <c r="BR270" s="114"/>
      <c r="BS270" s="114"/>
      <c r="BT270" s="114"/>
      <c r="BU270" s="114"/>
      <c r="BV270" s="114"/>
      <c r="BW270" s="114"/>
      <c r="BX270" s="114"/>
      <c r="BY270" s="114"/>
      <c r="BZ270" s="114"/>
      <c r="CA270" s="114"/>
      <c r="CB270" s="114"/>
      <c r="CC270" s="114"/>
      <c r="CD270" s="114"/>
      <c r="CE270" s="114"/>
      <c r="CF270" s="114"/>
      <c r="CG270" s="114"/>
      <c r="CH270" s="114"/>
      <c r="CI270" s="114"/>
      <c r="CJ270" s="114"/>
      <c r="CK270" s="114"/>
      <c r="CL270" s="114"/>
      <c r="CM270" s="114"/>
      <c r="CN270" s="114"/>
      <c r="CO270" s="114"/>
      <c r="CP270" s="114"/>
      <c r="CQ270" s="114"/>
      <c r="CR270" s="114"/>
      <c r="CS270" s="114"/>
      <c r="CT270" s="114"/>
      <c r="CU270" s="114"/>
      <c r="CV270" s="114"/>
      <c r="CW270" s="114"/>
      <c r="CX270" s="114"/>
      <c r="CY270" s="114"/>
      <c r="CZ270" s="114"/>
      <c r="DA270" s="114"/>
      <c r="DB270" s="114"/>
      <c r="DC270" s="114"/>
      <c r="DD270" s="114"/>
      <c r="DE270" s="114"/>
      <c r="DF270" s="114"/>
      <c r="DG270" s="114"/>
      <c r="DH270" s="114"/>
      <c r="DI270" s="114"/>
      <c r="DJ270" s="114"/>
      <c r="DK270" s="114"/>
      <c r="DL270" s="114"/>
      <c r="DM270" s="114"/>
      <c r="DN270" s="114"/>
      <c r="DO270" s="114"/>
      <c r="DP270" s="114"/>
      <c r="DQ270" s="114"/>
      <c r="DR270" s="114"/>
      <c r="DS270" s="114"/>
      <c r="FY270" s="116"/>
      <c r="FZ270" s="45"/>
      <c r="GA270" s="45"/>
      <c r="GB270" s="45"/>
      <c r="GC270" s="45"/>
      <c r="GD270" s="45"/>
      <c r="GE270" s="45"/>
      <c r="GF270" s="45"/>
      <c r="GG270" s="45"/>
      <c r="GH270" s="45"/>
      <c r="GI270" s="45"/>
      <c r="GJ270" s="45"/>
      <c r="GK270" s="45"/>
      <c r="GL270" s="45"/>
      <c r="GM270" s="45"/>
      <c r="GN270" s="45"/>
      <c r="GO270" s="45"/>
      <c r="GP270" s="45"/>
      <c r="GQ270" s="45"/>
      <c r="GR270" s="45"/>
      <c r="GS270" s="45"/>
      <c r="GT270" s="45"/>
      <c r="GU270" s="45"/>
      <c r="GV270" s="45"/>
      <c r="GW270" s="45"/>
      <c r="GX270" s="45"/>
      <c r="GY270" s="45"/>
      <c r="GZ270" s="45"/>
      <c r="HA270" s="45"/>
      <c r="HB270" s="45"/>
      <c r="HC270" s="45"/>
      <c r="HD270" s="45"/>
    </row>
    <row r="271" spans="1:212" x14ac:dyDescent="0.25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14"/>
      <c r="AN271" s="114"/>
      <c r="AO271" s="114"/>
      <c r="AP271" s="114"/>
      <c r="AQ271" s="114"/>
      <c r="AR271" s="114"/>
      <c r="AS271" s="114"/>
      <c r="AT271" s="114"/>
      <c r="AU271" s="114"/>
      <c r="AV271" s="114"/>
      <c r="AW271" s="114"/>
      <c r="AX271" s="114"/>
      <c r="AY271" s="114"/>
      <c r="AZ271" s="114"/>
      <c r="BA271" s="114"/>
      <c r="BB271" s="114"/>
      <c r="BC271" s="114"/>
      <c r="BD271" s="114"/>
      <c r="BE271" s="114"/>
      <c r="BF271" s="114"/>
      <c r="BG271" s="114"/>
      <c r="BH271" s="114"/>
      <c r="BI271" s="114"/>
      <c r="BJ271" s="114"/>
      <c r="BK271" s="114"/>
      <c r="BL271" s="114"/>
      <c r="BM271" s="114"/>
      <c r="BN271" s="114"/>
      <c r="BO271" s="114"/>
      <c r="BP271" s="114"/>
      <c r="BQ271" s="114"/>
      <c r="BR271" s="114"/>
      <c r="BS271" s="114"/>
      <c r="BT271" s="114"/>
      <c r="BU271" s="114"/>
      <c r="BV271" s="114"/>
      <c r="BW271" s="114"/>
      <c r="BX271" s="114"/>
      <c r="BY271" s="114"/>
      <c r="BZ271" s="114"/>
      <c r="CA271" s="114"/>
      <c r="CB271" s="114"/>
      <c r="CC271" s="114"/>
      <c r="CD271" s="114"/>
      <c r="CE271" s="114"/>
      <c r="CF271" s="114"/>
      <c r="CG271" s="114"/>
      <c r="CH271" s="114"/>
      <c r="CI271" s="114"/>
      <c r="CJ271" s="114"/>
      <c r="CK271" s="114"/>
      <c r="CL271" s="114"/>
      <c r="CM271" s="114"/>
      <c r="CN271" s="114"/>
      <c r="CO271" s="114"/>
      <c r="CP271" s="114"/>
      <c r="CQ271" s="114"/>
      <c r="CR271" s="114"/>
      <c r="CS271" s="114"/>
      <c r="CT271" s="114"/>
      <c r="CU271" s="114"/>
      <c r="CV271" s="114"/>
      <c r="CW271" s="114"/>
      <c r="CX271" s="114"/>
      <c r="CY271" s="114"/>
      <c r="CZ271" s="114"/>
      <c r="DA271" s="114"/>
      <c r="DB271" s="114"/>
      <c r="DC271" s="114"/>
      <c r="DD271" s="114"/>
      <c r="DE271" s="114"/>
      <c r="DF271" s="114"/>
      <c r="DG271" s="114"/>
      <c r="DH271" s="114"/>
      <c r="DI271" s="114"/>
      <c r="DJ271" s="114"/>
      <c r="DK271" s="114"/>
      <c r="DL271" s="114"/>
      <c r="DM271" s="114"/>
      <c r="DN271" s="114"/>
      <c r="DO271" s="114"/>
      <c r="DP271" s="114"/>
      <c r="DQ271" s="114"/>
      <c r="DR271" s="114"/>
      <c r="DS271" s="114"/>
      <c r="FY271" s="116"/>
      <c r="FZ271" s="45"/>
      <c r="GA271" s="45"/>
      <c r="GB271" s="45"/>
      <c r="GC271" s="45"/>
      <c r="GD271" s="45"/>
      <c r="GE271" s="45"/>
      <c r="GF271" s="45"/>
      <c r="GG271" s="45"/>
      <c r="GH271" s="45"/>
      <c r="GI271" s="45"/>
      <c r="GJ271" s="45"/>
      <c r="GK271" s="45"/>
      <c r="GL271" s="45"/>
      <c r="GM271" s="45"/>
      <c r="GN271" s="45"/>
      <c r="GO271" s="45"/>
      <c r="GP271" s="45"/>
      <c r="GQ271" s="45"/>
      <c r="GR271" s="45"/>
      <c r="GS271" s="45"/>
      <c r="GT271" s="45"/>
      <c r="GU271" s="45"/>
      <c r="GV271" s="45"/>
      <c r="GW271" s="45"/>
      <c r="GX271" s="45"/>
      <c r="GY271" s="45"/>
      <c r="GZ271" s="45"/>
      <c r="HA271" s="45"/>
      <c r="HB271" s="45"/>
      <c r="HC271" s="45"/>
      <c r="HD271" s="45"/>
    </row>
    <row r="272" spans="1:212" x14ac:dyDescent="0.25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4"/>
      <c r="AQ272" s="114"/>
      <c r="AR272" s="114"/>
      <c r="AS272" s="114"/>
      <c r="AT272" s="114"/>
      <c r="AU272" s="114"/>
      <c r="AV272" s="114"/>
      <c r="AW272" s="114"/>
      <c r="AX272" s="114"/>
      <c r="AY272" s="114"/>
      <c r="AZ272" s="114"/>
      <c r="BA272" s="114"/>
      <c r="BB272" s="114"/>
      <c r="BC272" s="114"/>
      <c r="BD272" s="114"/>
      <c r="BE272" s="114"/>
      <c r="BF272" s="114"/>
      <c r="BG272" s="114"/>
      <c r="BH272" s="114"/>
      <c r="BI272" s="114"/>
      <c r="BJ272" s="114"/>
      <c r="BK272" s="114"/>
      <c r="BL272" s="114"/>
      <c r="BM272" s="114"/>
      <c r="BN272" s="114"/>
      <c r="BO272" s="114"/>
      <c r="BP272" s="114"/>
      <c r="BQ272" s="114"/>
      <c r="BR272" s="114"/>
      <c r="BS272" s="114"/>
      <c r="BT272" s="114"/>
      <c r="BU272" s="114"/>
      <c r="BV272" s="114"/>
      <c r="BW272" s="114"/>
      <c r="BX272" s="114"/>
      <c r="BY272" s="114"/>
      <c r="BZ272" s="114"/>
      <c r="CA272" s="114"/>
      <c r="CB272" s="114"/>
      <c r="CC272" s="114"/>
      <c r="CD272" s="114"/>
      <c r="CE272" s="114"/>
      <c r="CF272" s="114"/>
      <c r="CG272" s="114"/>
      <c r="CH272" s="114"/>
      <c r="CI272" s="114"/>
      <c r="CJ272" s="114"/>
      <c r="CK272" s="114"/>
      <c r="CL272" s="114"/>
      <c r="CM272" s="114"/>
      <c r="CN272" s="114"/>
      <c r="CO272" s="114"/>
      <c r="CP272" s="114"/>
      <c r="CQ272" s="114"/>
      <c r="CR272" s="114"/>
      <c r="CS272" s="114"/>
      <c r="CT272" s="114"/>
      <c r="CU272" s="114"/>
      <c r="CV272" s="114"/>
      <c r="CW272" s="114"/>
      <c r="CX272" s="114"/>
      <c r="CY272" s="114"/>
      <c r="CZ272" s="114"/>
      <c r="DA272" s="114"/>
      <c r="DB272" s="114"/>
      <c r="DC272" s="114"/>
      <c r="DD272" s="114"/>
      <c r="DE272" s="114"/>
      <c r="DF272" s="114"/>
      <c r="DG272" s="114"/>
      <c r="DH272" s="114"/>
      <c r="DI272" s="114"/>
      <c r="DJ272" s="114"/>
      <c r="DK272" s="114"/>
      <c r="DL272" s="114"/>
      <c r="DM272" s="114"/>
      <c r="DN272" s="114"/>
      <c r="DO272" s="114"/>
      <c r="DP272" s="114"/>
      <c r="DQ272" s="114"/>
      <c r="DR272" s="114"/>
      <c r="DS272" s="114"/>
      <c r="FY272" s="116"/>
      <c r="FZ272" s="45"/>
      <c r="GA272" s="45"/>
      <c r="GB272" s="45"/>
      <c r="GC272" s="45"/>
      <c r="GD272" s="45"/>
      <c r="GE272" s="45"/>
      <c r="GF272" s="45"/>
      <c r="GG272" s="45"/>
      <c r="GH272" s="45"/>
      <c r="GI272" s="45"/>
      <c r="GJ272" s="45"/>
      <c r="GK272" s="45"/>
      <c r="GL272" s="45"/>
      <c r="GM272" s="45"/>
      <c r="GN272" s="45"/>
      <c r="GO272" s="45"/>
      <c r="GP272" s="45"/>
      <c r="GQ272" s="45"/>
      <c r="GR272" s="45"/>
      <c r="GS272" s="45"/>
      <c r="GT272" s="45"/>
      <c r="GU272" s="45"/>
      <c r="GV272" s="45"/>
      <c r="GW272" s="45"/>
      <c r="GX272" s="45"/>
      <c r="GY272" s="45"/>
      <c r="GZ272" s="45"/>
      <c r="HA272" s="45"/>
      <c r="HB272" s="45"/>
      <c r="HC272" s="45"/>
      <c r="HD272" s="45"/>
    </row>
    <row r="273" spans="1:212" x14ac:dyDescent="0.25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4"/>
      <c r="AK273" s="114"/>
      <c r="AL273" s="114"/>
      <c r="AM273" s="114"/>
      <c r="AN273" s="114"/>
      <c r="AO273" s="114"/>
      <c r="AP273" s="114"/>
      <c r="AQ273" s="114"/>
      <c r="AR273" s="114"/>
      <c r="AS273" s="114"/>
      <c r="AT273" s="114"/>
      <c r="AU273" s="114"/>
      <c r="AV273" s="114"/>
      <c r="AW273" s="114"/>
      <c r="AX273" s="114"/>
      <c r="AY273" s="114"/>
      <c r="AZ273" s="114"/>
      <c r="BA273" s="114"/>
      <c r="BB273" s="114"/>
      <c r="BC273" s="114"/>
      <c r="BD273" s="114"/>
      <c r="BE273" s="114"/>
      <c r="BF273" s="114"/>
      <c r="BG273" s="114"/>
      <c r="BH273" s="114"/>
      <c r="BI273" s="114"/>
      <c r="BJ273" s="114"/>
      <c r="BK273" s="114"/>
      <c r="BL273" s="114"/>
      <c r="BM273" s="114"/>
      <c r="BN273" s="114"/>
      <c r="BO273" s="114"/>
      <c r="BP273" s="114"/>
      <c r="BQ273" s="114"/>
      <c r="BR273" s="114"/>
      <c r="BS273" s="114"/>
      <c r="BT273" s="114"/>
      <c r="BU273" s="114"/>
      <c r="BV273" s="114"/>
      <c r="BW273" s="114"/>
      <c r="BX273" s="114"/>
      <c r="BY273" s="114"/>
      <c r="BZ273" s="114"/>
      <c r="CA273" s="114"/>
      <c r="CB273" s="114"/>
      <c r="CC273" s="114"/>
      <c r="CD273" s="114"/>
      <c r="CE273" s="114"/>
      <c r="CF273" s="114"/>
      <c r="CG273" s="114"/>
      <c r="CH273" s="114"/>
      <c r="CI273" s="114"/>
      <c r="CJ273" s="114"/>
      <c r="CK273" s="114"/>
      <c r="CL273" s="114"/>
      <c r="CM273" s="114"/>
      <c r="CN273" s="114"/>
      <c r="CO273" s="114"/>
      <c r="CP273" s="114"/>
      <c r="CQ273" s="114"/>
      <c r="CR273" s="114"/>
      <c r="CS273" s="114"/>
      <c r="CT273" s="114"/>
      <c r="CU273" s="114"/>
      <c r="CV273" s="114"/>
      <c r="CW273" s="114"/>
      <c r="CX273" s="114"/>
      <c r="CY273" s="114"/>
      <c r="CZ273" s="114"/>
      <c r="DA273" s="114"/>
      <c r="DB273" s="114"/>
      <c r="DC273" s="114"/>
      <c r="DD273" s="114"/>
      <c r="DE273" s="114"/>
      <c r="DF273" s="114"/>
      <c r="DG273" s="114"/>
      <c r="DH273" s="114"/>
      <c r="DI273" s="114"/>
      <c r="DJ273" s="114"/>
      <c r="DK273" s="114"/>
      <c r="DL273" s="114"/>
      <c r="DM273" s="114"/>
      <c r="DN273" s="114"/>
      <c r="DO273" s="114"/>
      <c r="DP273" s="114"/>
      <c r="DQ273" s="114"/>
      <c r="DR273" s="114"/>
      <c r="DS273" s="114"/>
      <c r="FY273" s="116"/>
      <c r="FZ273" s="45"/>
      <c r="GA273" s="45"/>
      <c r="GB273" s="45"/>
      <c r="GC273" s="45"/>
      <c r="GD273" s="45"/>
      <c r="GE273" s="45"/>
      <c r="GF273" s="45"/>
      <c r="GG273" s="45"/>
      <c r="GH273" s="45"/>
      <c r="GI273" s="45"/>
      <c r="GJ273" s="45"/>
      <c r="GK273" s="45"/>
      <c r="GL273" s="45"/>
      <c r="GM273" s="45"/>
      <c r="GN273" s="45"/>
      <c r="GO273" s="45"/>
      <c r="GP273" s="45"/>
      <c r="GQ273" s="45"/>
      <c r="GR273" s="45"/>
      <c r="GS273" s="45"/>
      <c r="GT273" s="45"/>
      <c r="GU273" s="45"/>
      <c r="GV273" s="45"/>
      <c r="GW273" s="45"/>
      <c r="GX273" s="45"/>
      <c r="GY273" s="45"/>
      <c r="GZ273" s="45"/>
      <c r="HA273" s="45"/>
      <c r="HB273" s="45"/>
      <c r="HC273" s="45"/>
      <c r="HD273" s="45"/>
    </row>
    <row r="274" spans="1:212" x14ac:dyDescent="0.25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  <c r="CJ274" s="114"/>
      <c r="CK274" s="114"/>
      <c r="CL274" s="114"/>
      <c r="CM274" s="114"/>
      <c r="CN274" s="114"/>
      <c r="CO274" s="114"/>
      <c r="CP274" s="114"/>
      <c r="CQ274" s="114"/>
      <c r="CR274" s="114"/>
      <c r="CS274" s="114"/>
      <c r="CT274" s="114"/>
      <c r="CU274" s="114"/>
      <c r="CV274" s="114"/>
      <c r="CW274" s="114"/>
      <c r="CX274" s="114"/>
      <c r="CY274" s="114"/>
      <c r="CZ274" s="114"/>
      <c r="DA274" s="114"/>
      <c r="DB274" s="114"/>
      <c r="DC274" s="114"/>
      <c r="DD274" s="114"/>
      <c r="DE274" s="114"/>
      <c r="DF274" s="114"/>
      <c r="DG274" s="114"/>
      <c r="DH274" s="114"/>
      <c r="DI274" s="114"/>
      <c r="DJ274" s="114"/>
      <c r="DK274" s="114"/>
      <c r="DL274" s="114"/>
      <c r="DM274" s="114"/>
      <c r="DN274" s="114"/>
      <c r="DO274" s="114"/>
      <c r="DP274" s="114"/>
      <c r="DQ274" s="114"/>
      <c r="DR274" s="114"/>
      <c r="DS274" s="114"/>
      <c r="FY274" s="116"/>
      <c r="FZ274" s="45"/>
      <c r="GA274" s="45"/>
      <c r="GB274" s="45"/>
      <c r="GC274" s="45"/>
      <c r="GD274" s="45"/>
      <c r="GE274" s="45"/>
      <c r="GF274" s="45"/>
      <c r="GG274" s="45"/>
      <c r="GH274" s="45"/>
      <c r="GI274" s="45"/>
      <c r="GJ274" s="45"/>
      <c r="GK274" s="45"/>
      <c r="GL274" s="45"/>
      <c r="GM274" s="45"/>
      <c r="GN274" s="45"/>
      <c r="GO274" s="45"/>
      <c r="GP274" s="45"/>
      <c r="GQ274" s="45"/>
      <c r="GR274" s="45"/>
      <c r="GS274" s="45"/>
      <c r="GT274" s="45"/>
      <c r="GU274" s="45"/>
      <c r="GV274" s="45"/>
      <c r="GW274" s="45"/>
      <c r="GX274" s="45"/>
      <c r="GY274" s="45"/>
      <c r="GZ274" s="45"/>
      <c r="HA274" s="45"/>
      <c r="HB274" s="45"/>
      <c r="HC274" s="45"/>
      <c r="HD274" s="45"/>
    </row>
    <row r="275" spans="1:212" x14ac:dyDescent="0.2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4"/>
      <c r="AQ275" s="114"/>
      <c r="AR275" s="114"/>
      <c r="AS275" s="114"/>
      <c r="AT275" s="114"/>
      <c r="AU275" s="114"/>
      <c r="AV275" s="114"/>
      <c r="AW275" s="114"/>
      <c r="AX275" s="114"/>
      <c r="AY275" s="114"/>
      <c r="AZ275" s="114"/>
      <c r="BA275" s="114"/>
      <c r="BB275" s="114"/>
      <c r="BC275" s="114"/>
      <c r="BD275" s="114"/>
      <c r="BE275" s="114"/>
      <c r="BF275" s="114"/>
      <c r="BG275" s="114"/>
      <c r="BH275" s="114"/>
      <c r="BI275" s="114"/>
      <c r="BJ275" s="114"/>
      <c r="BK275" s="114"/>
      <c r="BL275" s="114"/>
      <c r="BM275" s="114"/>
      <c r="BN275" s="114"/>
      <c r="BO275" s="114"/>
      <c r="BP275" s="114"/>
      <c r="BQ275" s="114"/>
      <c r="BR275" s="114"/>
      <c r="BS275" s="114"/>
      <c r="BT275" s="114"/>
      <c r="BU275" s="114"/>
      <c r="BV275" s="114"/>
      <c r="BW275" s="114"/>
      <c r="BX275" s="114"/>
      <c r="BY275" s="114"/>
      <c r="BZ275" s="114"/>
      <c r="CA275" s="114"/>
      <c r="CB275" s="114"/>
      <c r="CC275" s="114"/>
      <c r="CD275" s="114"/>
      <c r="CE275" s="114"/>
      <c r="CF275" s="114"/>
      <c r="CG275" s="114"/>
      <c r="CH275" s="114"/>
      <c r="CI275" s="114"/>
      <c r="CJ275" s="114"/>
      <c r="CK275" s="114"/>
      <c r="CL275" s="114"/>
      <c r="CM275" s="114"/>
      <c r="CN275" s="114"/>
      <c r="CO275" s="114"/>
      <c r="CP275" s="114"/>
      <c r="CQ275" s="114"/>
      <c r="CR275" s="114"/>
      <c r="CS275" s="114"/>
      <c r="CT275" s="114"/>
      <c r="CU275" s="114"/>
      <c r="CV275" s="114"/>
      <c r="CW275" s="114"/>
      <c r="CX275" s="114"/>
      <c r="CY275" s="114"/>
      <c r="CZ275" s="114"/>
      <c r="DA275" s="114"/>
      <c r="DB275" s="114"/>
      <c r="DC275" s="114"/>
      <c r="DD275" s="114"/>
      <c r="DE275" s="114"/>
      <c r="DF275" s="114"/>
      <c r="DG275" s="114"/>
      <c r="DH275" s="114"/>
      <c r="DI275" s="114"/>
      <c r="DJ275" s="114"/>
      <c r="DK275" s="114"/>
      <c r="DL275" s="114"/>
      <c r="DM275" s="114"/>
      <c r="DN275" s="114"/>
      <c r="DO275" s="114"/>
      <c r="DP275" s="114"/>
      <c r="DQ275" s="114"/>
      <c r="DR275" s="114"/>
      <c r="DS275" s="114"/>
      <c r="FY275" s="116"/>
      <c r="FZ275" s="45"/>
      <c r="GA275" s="45"/>
      <c r="GB275" s="45"/>
      <c r="GC275" s="45"/>
      <c r="GD275" s="45"/>
      <c r="GE275" s="45"/>
      <c r="GF275" s="45"/>
      <c r="GG275" s="45"/>
      <c r="GH275" s="45"/>
      <c r="GI275" s="45"/>
      <c r="GJ275" s="45"/>
      <c r="GK275" s="45"/>
      <c r="GL275" s="45"/>
      <c r="GM275" s="45"/>
      <c r="GN275" s="45"/>
      <c r="GO275" s="45"/>
      <c r="GP275" s="45"/>
      <c r="GQ275" s="45"/>
      <c r="GR275" s="45"/>
      <c r="GS275" s="45"/>
      <c r="GT275" s="45"/>
      <c r="GU275" s="45"/>
      <c r="GV275" s="45"/>
      <c r="GW275" s="45"/>
      <c r="GX275" s="45"/>
      <c r="GY275" s="45"/>
      <c r="GZ275" s="45"/>
      <c r="HA275" s="45"/>
      <c r="HB275" s="45"/>
      <c r="HC275" s="45"/>
      <c r="HD275" s="45"/>
    </row>
    <row r="276" spans="1:212" x14ac:dyDescent="0.25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4"/>
      <c r="AQ276" s="114"/>
      <c r="AR276" s="114"/>
      <c r="AS276" s="114"/>
      <c r="AT276" s="114"/>
      <c r="AU276" s="114"/>
      <c r="AV276" s="114"/>
      <c r="AW276" s="114"/>
      <c r="AX276" s="114"/>
      <c r="AY276" s="114"/>
      <c r="AZ276" s="114"/>
      <c r="BA276" s="114"/>
      <c r="BB276" s="114"/>
      <c r="BC276" s="114"/>
      <c r="BD276" s="114"/>
      <c r="BE276" s="114"/>
      <c r="BF276" s="114"/>
      <c r="BG276" s="114"/>
      <c r="BH276" s="114"/>
      <c r="BI276" s="114"/>
      <c r="BJ276" s="114"/>
      <c r="BK276" s="114"/>
      <c r="BL276" s="114"/>
      <c r="BM276" s="114"/>
      <c r="BN276" s="114"/>
      <c r="BO276" s="114"/>
      <c r="BP276" s="114"/>
      <c r="BQ276" s="114"/>
      <c r="BR276" s="114"/>
      <c r="BS276" s="114"/>
      <c r="BT276" s="114"/>
      <c r="BU276" s="114"/>
      <c r="BV276" s="114"/>
      <c r="BW276" s="114"/>
      <c r="BX276" s="114"/>
      <c r="BY276" s="114"/>
      <c r="BZ276" s="114"/>
      <c r="CA276" s="114"/>
      <c r="CB276" s="114"/>
      <c r="CC276" s="114"/>
      <c r="CD276" s="114"/>
      <c r="CE276" s="114"/>
      <c r="CF276" s="114"/>
      <c r="CG276" s="114"/>
      <c r="CH276" s="114"/>
      <c r="CI276" s="114"/>
      <c r="CJ276" s="114"/>
      <c r="CK276" s="114"/>
      <c r="CL276" s="114"/>
      <c r="CM276" s="114"/>
      <c r="CN276" s="114"/>
      <c r="CO276" s="114"/>
      <c r="CP276" s="114"/>
      <c r="CQ276" s="114"/>
      <c r="CR276" s="114"/>
      <c r="CS276" s="114"/>
      <c r="CT276" s="114"/>
      <c r="CU276" s="114"/>
      <c r="CV276" s="114"/>
      <c r="CW276" s="114"/>
      <c r="CX276" s="114"/>
      <c r="CY276" s="114"/>
      <c r="CZ276" s="114"/>
      <c r="DA276" s="114"/>
      <c r="DB276" s="114"/>
      <c r="DC276" s="114"/>
      <c r="DD276" s="114"/>
      <c r="DE276" s="114"/>
      <c r="DF276" s="114"/>
      <c r="DG276" s="114"/>
      <c r="DH276" s="114"/>
      <c r="DI276" s="114"/>
      <c r="DJ276" s="114"/>
      <c r="DK276" s="114"/>
      <c r="DL276" s="114"/>
      <c r="DM276" s="114"/>
      <c r="DN276" s="114"/>
      <c r="DO276" s="114"/>
      <c r="DP276" s="114"/>
      <c r="DQ276" s="114"/>
      <c r="DR276" s="114"/>
      <c r="DS276" s="114"/>
      <c r="FY276" s="116"/>
      <c r="FZ276" s="45"/>
      <c r="GA276" s="45"/>
      <c r="GB276" s="45"/>
      <c r="GC276" s="45"/>
      <c r="GD276" s="45"/>
      <c r="GE276" s="45"/>
      <c r="GF276" s="45"/>
      <c r="GG276" s="45"/>
      <c r="GH276" s="45"/>
      <c r="GI276" s="45"/>
      <c r="GJ276" s="45"/>
      <c r="GK276" s="45"/>
      <c r="GL276" s="45"/>
      <c r="GM276" s="45"/>
      <c r="GN276" s="45"/>
      <c r="GO276" s="45"/>
      <c r="GP276" s="45"/>
      <c r="GQ276" s="45"/>
      <c r="GR276" s="45"/>
      <c r="GS276" s="45"/>
      <c r="GT276" s="45"/>
      <c r="GU276" s="45"/>
      <c r="GV276" s="45"/>
      <c r="GW276" s="45"/>
      <c r="GX276" s="45"/>
      <c r="GY276" s="45"/>
      <c r="GZ276" s="45"/>
      <c r="HA276" s="45"/>
      <c r="HB276" s="45"/>
      <c r="HC276" s="45"/>
      <c r="HD276" s="45"/>
    </row>
    <row r="277" spans="1:212" x14ac:dyDescent="0.25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4"/>
      <c r="AQ277" s="114"/>
      <c r="AR277" s="114"/>
      <c r="AS277" s="114"/>
      <c r="AT277" s="114"/>
      <c r="AU277" s="114"/>
      <c r="AV277" s="114"/>
      <c r="AW277" s="114"/>
      <c r="AX277" s="114"/>
      <c r="AY277" s="114"/>
      <c r="AZ277" s="114"/>
      <c r="BA277" s="114"/>
      <c r="BB277" s="114"/>
      <c r="BC277" s="114"/>
      <c r="BD277" s="114"/>
      <c r="BE277" s="114"/>
      <c r="BF277" s="114"/>
      <c r="BG277" s="114"/>
      <c r="BH277" s="114"/>
      <c r="BI277" s="114"/>
      <c r="BJ277" s="114"/>
      <c r="BK277" s="114"/>
      <c r="BL277" s="114"/>
      <c r="BM277" s="114"/>
      <c r="BN277" s="114"/>
      <c r="BO277" s="114"/>
      <c r="BP277" s="114"/>
      <c r="BQ277" s="114"/>
      <c r="BR277" s="114"/>
      <c r="BS277" s="114"/>
      <c r="BT277" s="114"/>
      <c r="BU277" s="114"/>
      <c r="BV277" s="114"/>
      <c r="BW277" s="114"/>
      <c r="BX277" s="114"/>
      <c r="BY277" s="114"/>
      <c r="BZ277" s="114"/>
      <c r="CA277" s="114"/>
      <c r="CB277" s="114"/>
      <c r="CC277" s="114"/>
      <c r="CD277" s="114"/>
      <c r="CE277" s="114"/>
      <c r="CF277" s="114"/>
      <c r="CG277" s="114"/>
      <c r="CH277" s="114"/>
      <c r="CI277" s="114"/>
      <c r="CJ277" s="114"/>
      <c r="CK277" s="114"/>
      <c r="CL277" s="114"/>
      <c r="CM277" s="114"/>
      <c r="CN277" s="114"/>
      <c r="CO277" s="114"/>
      <c r="CP277" s="114"/>
      <c r="CQ277" s="114"/>
      <c r="CR277" s="114"/>
      <c r="CS277" s="114"/>
      <c r="CT277" s="114"/>
      <c r="CU277" s="114"/>
      <c r="CV277" s="114"/>
      <c r="CW277" s="114"/>
      <c r="CX277" s="114"/>
      <c r="CY277" s="114"/>
      <c r="CZ277" s="114"/>
      <c r="DA277" s="114"/>
      <c r="DB277" s="114"/>
      <c r="DC277" s="114"/>
      <c r="DD277" s="114"/>
      <c r="DE277" s="114"/>
      <c r="DF277" s="114"/>
      <c r="DG277" s="114"/>
      <c r="DH277" s="114"/>
      <c r="DI277" s="114"/>
      <c r="DJ277" s="114"/>
      <c r="DK277" s="114"/>
      <c r="DL277" s="114"/>
      <c r="DM277" s="114"/>
      <c r="DN277" s="114"/>
      <c r="DO277" s="114"/>
      <c r="DP277" s="114"/>
      <c r="DQ277" s="114"/>
      <c r="DR277" s="114"/>
      <c r="DS277" s="114"/>
      <c r="FY277" s="116"/>
      <c r="FZ277" s="45"/>
      <c r="GA277" s="45"/>
      <c r="GB277" s="45"/>
      <c r="GC277" s="45"/>
      <c r="GD277" s="45"/>
      <c r="GE277" s="45"/>
      <c r="GF277" s="45"/>
      <c r="GG277" s="45"/>
      <c r="GH277" s="45"/>
      <c r="GI277" s="45"/>
      <c r="GJ277" s="45"/>
      <c r="GK277" s="45"/>
      <c r="GL277" s="45"/>
      <c r="GM277" s="45"/>
      <c r="GN277" s="45"/>
      <c r="GO277" s="45"/>
      <c r="GP277" s="45"/>
      <c r="GQ277" s="45"/>
      <c r="GR277" s="45"/>
      <c r="GS277" s="45"/>
      <c r="GT277" s="45"/>
      <c r="GU277" s="45"/>
      <c r="GV277" s="45"/>
      <c r="GW277" s="45"/>
      <c r="GX277" s="45"/>
      <c r="GY277" s="45"/>
      <c r="GZ277" s="45"/>
      <c r="HA277" s="45"/>
      <c r="HB277" s="45"/>
      <c r="HC277" s="45"/>
      <c r="HD277" s="45"/>
    </row>
    <row r="278" spans="1:212" x14ac:dyDescent="0.25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  <c r="AQ278" s="114"/>
      <c r="AR278" s="114"/>
      <c r="AS278" s="114"/>
      <c r="AT278" s="114"/>
      <c r="AU278" s="114"/>
      <c r="AV278" s="114"/>
      <c r="AW278" s="114"/>
      <c r="AX278" s="114"/>
      <c r="AY278" s="114"/>
      <c r="AZ278" s="114"/>
      <c r="BA278" s="114"/>
      <c r="BB278" s="114"/>
      <c r="BC278" s="114"/>
      <c r="BD278" s="114"/>
      <c r="BE278" s="114"/>
      <c r="BF278" s="114"/>
      <c r="BG278" s="114"/>
      <c r="BH278" s="114"/>
      <c r="BI278" s="114"/>
      <c r="BJ278" s="114"/>
      <c r="BK278" s="114"/>
      <c r="BL278" s="114"/>
      <c r="BM278" s="114"/>
      <c r="BN278" s="114"/>
      <c r="BO278" s="114"/>
      <c r="BP278" s="114"/>
      <c r="BQ278" s="114"/>
      <c r="BR278" s="114"/>
      <c r="BS278" s="114"/>
      <c r="BT278" s="114"/>
      <c r="BU278" s="114"/>
      <c r="BV278" s="114"/>
      <c r="BW278" s="114"/>
      <c r="BX278" s="114"/>
      <c r="BY278" s="114"/>
      <c r="BZ278" s="114"/>
      <c r="CA278" s="114"/>
      <c r="CB278" s="114"/>
      <c r="CC278" s="114"/>
      <c r="CD278" s="114"/>
      <c r="CE278" s="114"/>
      <c r="CF278" s="114"/>
      <c r="CG278" s="114"/>
      <c r="CH278" s="114"/>
      <c r="CI278" s="114"/>
      <c r="CJ278" s="114"/>
      <c r="CK278" s="114"/>
      <c r="CL278" s="114"/>
      <c r="CM278" s="114"/>
      <c r="CN278" s="114"/>
      <c r="CO278" s="114"/>
      <c r="CP278" s="114"/>
      <c r="CQ278" s="114"/>
      <c r="CR278" s="114"/>
      <c r="CS278" s="114"/>
      <c r="CT278" s="114"/>
      <c r="CU278" s="114"/>
      <c r="CV278" s="114"/>
      <c r="CW278" s="114"/>
      <c r="CX278" s="114"/>
      <c r="CY278" s="114"/>
      <c r="CZ278" s="114"/>
      <c r="DA278" s="114"/>
      <c r="DB278" s="114"/>
      <c r="DC278" s="114"/>
      <c r="DD278" s="114"/>
      <c r="DE278" s="114"/>
      <c r="DF278" s="114"/>
      <c r="DG278" s="114"/>
      <c r="DH278" s="114"/>
      <c r="DI278" s="114"/>
      <c r="DJ278" s="114"/>
      <c r="DK278" s="114"/>
      <c r="DL278" s="114"/>
      <c r="DM278" s="114"/>
      <c r="DN278" s="114"/>
      <c r="DO278" s="114"/>
      <c r="DP278" s="114"/>
      <c r="DQ278" s="114"/>
      <c r="DR278" s="114"/>
      <c r="DS278" s="114"/>
      <c r="FY278" s="116"/>
      <c r="FZ278" s="45"/>
      <c r="GA278" s="45"/>
      <c r="GB278" s="45"/>
      <c r="GC278" s="45"/>
      <c r="GD278" s="45"/>
      <c r="GE278" s="45"/>
      <c r="GF278" s="45"/>
      <c r="GG278" s="45"/>
      <c r="GH278" s="45"/>
      <c r="GI278" s="45"/>
      <c r="GJ278" s="45"/>
      <c r="GK278" s="45"/>
      <c r="GL278" s="45"/>
      <c r="GM278" s="45"/>
      <c r="GN278" s="45"/>
      <c r="GO278" s="45"/>
      <c r="GP278" s="45"/>
      <c r="GQ278" s="45"/>
      <c r="GR278" s="45"/>
      <c r="GS278" s="45"/>
      <c r="GT278" s="45"/>
      <c r="GU278" s="45"/>
      <c r="GV278" s="45"/>
      <c r="GW278" s="45"/>
      <c r="GX278" s="45"/>
      <c r="GY278" s="45"/>
      <c r="GZ278" s="45"/>
      <c r="HA278" s="45"/>
      <c r="HB278" s="45"/>
      <c r="HC278" s="45"/>
      <c r="HD278" s="45"/>
    </row>
    <row r="279" spans="1:212" x14ac:dyDescent="0.25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  <c r="AH279" s="114"/>
      <c r="AI279" s="114"/>
      <c r="AJ279" s="114"/>
      <c r="AK279" s="114"/>
      <c r="AL279" s="114"/>
      <c r="AM279" s="114"/>
      <c r="AN279" s="114"/>
      <c r="AO279" s="114"/>
      <c r="AP279" s="114"/>
      <c r="AQ279" s="114"/>
      <c r="AR279" s="114"/>
      <c r="AS279" s="114"/>
      <c r="AT279" s="114"/>
      <c r="AU279" s="114"/>
      <c r="AV279" s="114"/>
      <c r="AW279" s="114"/>
      <c r="AX279" s="114"/>
      <c r="AY279" s="114"/>
      <c r="AZ279" s="114"/>
      <c r="BA279" s="114"/>
      <c r="BB279" s="114"/>
      <c r="BC279" s="114"/>
      <c r="BD279" s="114"/>
      <c r="BE279" s="114"/>
      <c r="BF279" s="114"/>
      <c r="BG279" s="114"/>
      <c r="BH279" s="114"/>
      <c r="BI279" s="114"/>
      <c r="BJ279" s="114"/>
      <c r="BK279" s="114"/>
      <c r="BL279" s="114"/>
      <c r="BM279" s="114"/>
      <c r="BN279" s="114"/>
      <c r="BO279" s="114"/>
      <c r="BP279" s="114"/>
      <c r="BQ279" s="114"/>
      <c r="BR279" s="114"/>
      <c r="BS279" s="114"/>
      <c r="BT279" s="114"/>
      <c r="BU279" s="114"/>
      <c r="BV279" s="114"/>
      <c r="BW279" s="114"/>
      <c r="BX279" s="114"/>
      <c r="BY279" s="114"/>
      <c r="BZ279" s="114"/>
      <c r="CA279" s="114"/>
      <c r="CB279" s="114"/>
      <c r="CC279" s="114"/>
      <c r="CD279" s="114"/>
      <c r="CE279" s="114"/>
      <c r="CF279" s="114"/>
      <c r="CG279" s="114"/>
      <c r="CH279" s="114"/>
      <c r="CI279" s="114"/>
      <c r="CJ279" s="114"/>
      <c r="CK279" s="114"/>
      <c r="CL279" s="114"/>
      <c r="CM279" s="114"/>
      <c r="CN279" s="114"/>
      <c r="CO279" s="114"/>
      <c r="CP279" s="114"/>
      <c r="CQ279" s="114"/>
      <c r="CR279" s="114"/>
      <c r="CS279" s="114"/>
      <c r="CT279" s="114"/>
      <c r="CU279" s="114"/>
      <c r="CV279" s="114"/>
      <c r="CW279" s="114"/>
      <c r="CX279" s="114"/>
      <c r="CY279" s="114"/>
      <c r="CZ279" s="114"/>
      <c r="DA279" s="114"/>
      <c r="DB279" s="114"/>
      <c r="DC279" s="114"/>
      <c r="DD279" s="114"/>
      <c r="DE279" s="114"/>
      <c r="DF279" s="114"/>
      <c r="DG279" s="114"/>
      <c r="DH279" s="114"/>
      <c r="DI279" s="114"/>
      <c r="DJ279" s="114"/>
      <c r="DK279" s="114"/>
      <c r="DL279" s="114"/>
      <c r="DM279" s="114"/>
      <c r="DN279" s="114"/>
      <c r="DO279" s="114"/>
      <c r="DP279" s="114"/>
      <c r="DQ279" s="114"/>
      <c r="DR279" s="114"/>
      <c r="DS279" s="114"/>
      <c r="FY279" s="116"/>
      <c r="FZ279" s="45"/>
      <c r="GA279" s="45"/>
      <c r="GB279" s="45"/>
      <c r="GC279" s="45"/>
      <c r="GD279" s="45"/>
      <c r="GE279" s="45"/>
      <c r="GF279" s="45"/>
      <c r="GG279" s="45"/>
      <c r="GH279" s="45"/>
      <c r="GI279" s="45"/>
      <c r="GJ279" s="45"/>
      <c r="GK279" s="45"/>
      <c r="GL279" s="45"/>
      <c r="GM279" s="45"/>
      <c r="GN279" s="45"/>
      <c r="GO279" s="45"/>
      <c r="GP279" s="45"/>
      <c r="GQ279" s="45"/>
      <c r="GR279" s="45"/>
      <c r="GS279" s="45"/>
      <c r="GT279" s="45"/>
      <c r="GU279" s="45"/>
      <c r="GV279" s="45"/>
      <c r="GW279" s="45"/>
      <c r="GX279" s="45"/>
      <c r="GY279" s="45"/>
      <c r="GZ279" s="45"/>
      <c r="HA279" s="45"/>
      <c r="HB279" s="45"/>
      <c r="HC279" s="45"/>
      <c r="HD279" s="45"/>
    </row>
    <row r="280" spans="1:212" x14ac:dyDescent="0.25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4"/>
      <c r="AQ280" s="114"/>
      <c r="AR280" s="114"/>
      <c r="AS280" s="114"/>
      <c r="AT280" s="114"/>
      <c r="AU280" s="114"/>
      <c r="AV280" s="114"/>
      <c r="AW280" s="114"/>
      <c r="AX280" s="114"/>
      <c r="AY280" s="114"/>
      <c r="AZ280" s="114"/>
      <c r="BA280" s="114"/>
      <c r="BB280" s="114"/>
      <c r="BC280" s="114"/>
      <c r="BD280" s="114"/>
      <c r="BE280" s="114"/>
      <c r="BF280" s="114"/>
      <c r="BG280" s="114"/>
      <c r="BH280" s="114"/>
      <c r="BI280" s="114"/>
      <c r="BJ280" s="114"/>
      <c r="BK280" s="114"/>
      <c r="BL280" s="114"/>
      <c r="BM280" s="114"/>
      <c r="BN280" s="114"/>
      <c r="BO280" s="114"/>
      <c r="BP280" s="114"/>
      <c r="BQ280" s="114"/>
      <c r="BR280" s="114"/>
      <c r="BS280" s="114"/>
      <c r="BT280" s="114"/>
      <c r="BU280" s="114"/>
      <c r="BV280" s="114"/>
      <c r="BW280" s="114"/>
      <c r="BX280" s="114"/>
      <c r="BY280" s="114"/>
      <c r="BZ280" s="114"/>
      <c r="CA280" s="114"/>
      <c r="CB280" s="114"/>
      <c r="CC280" s="114"/>
      <c r="CD280" s="114"/>
      <c r="CE280" s="114"/>
      <c r="CF280" s="114"/>
      <c r="CG280" s="114"/>
      <c r="CH280" s="114"/>
      <c r="CI280" s="114"/>
      <c r="CJ280" s="114"/>
      <c r="CK280" s="114"/>
      <c r="CL280" s="114"/>
      <c r="CM280" s="114"/>
      <c r="CN280" s="114"/>
      <c r="CO280" s="114"/>
      <c r="CP280" s="114"/>
      <c r="CQ280" s="114"/>
      <c r="CR280" s="114"/>
      <c r="CS280" s="114"/>
      <c r="CT280" s="114"/>
      <c r="CU280" s="114"/>
      <c r="CV280" s="114"/>
      <c r="CW280" s="114"/>
      <c r="CX280" s="114"/>
      <c r="CY280" s="114"/>
      <c r="CZ280" s="114"/>
      <c r="DA280" s="114"/>
      <c r="DB280" s="114"/>
      <c r="DC280" s="114"/>
      <c r="DD280" s="114"/>
      <c r="DE280" s="114"/>
      <c r="DF280" s="114"/>
      <c r="DG280" s="114"/>
      <c r="DH280" s="114"/>
      <c r="DI280" s="114"/>
      <c r="DJ280" s="114"/>
      <c r="DK280" s="114"/>
      <c r="DL280" s="114"/>
      <c r="DM280" s="114"/>
      <c r="DN280" s="114"/>
      <c r="DO280" s="114"/>
      <c r="DP280" s="114"/>
      <c r="DQ280" s="114"/>
      <c r="DR280" s="114"/>
      <c r="DS280" s="114"/>
      <c r="FY280" s="116"/>
      <c r="FZ280" s="45"/>
      <c r="GA280" s="45"/>
      <c r="GB280" s="45"/>
      <c r="GC280" s="45"/>
      <c r="GD280" s="45"/>
      <c r="GE280" s="45"/>
      <c r="GF280" s="45"/>
      <c r="GG280" s="45"/>
      <c r="GH280" s="45"/>
      <c r="GI280" s="45"/>
      <c r="GJ280" s="45"/>
      <c r="GK280" s="45"/>
      <c r="GL280" s="45"/>
      <c r="GM280" s="45"/>
      <c r="GN280" s="45"/>
      <c r="GO280" s="45"/>
      <c r="GP280" s="45"/>
      <c r="GQ280" s="45"/>
      <c r="GR280" s="45"/>
      <c r="GS280" s="45"/>
      <c r="GT280" s="45"/>
      <c r="GU280" s="45"/>
      <c r="GV280" s="45"/>
      <c r="GW280" s="45"/>
      <c r="GX280" s="45"/>
      <c r="GY280" s="45"/>
      <c r="GZ280" s="45"/>
      <c r="HA280" s="45"/>
      <c r="HB280" s="45"/>
      <c r="HC280" s="45"/>
      <c r="HD280" s="45"/>
    </row>
    <row r="281" spans="1:212" x14ac:dyDescent="0.25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  <c r="AG281" s="114"/>
      <c r="AH281" s="114"/>
      <c r="AI281" s="114"/>
      <c r="AJ281" s="114"/>
      <c r="AK281" s="114"/>
      <c r="AL281" s="114"/>
      <c r="AM281" s="114"/>
      <c r="AN281" s="114"/>
      <c r="AO281" s="114"/>
      <c r="AP281" s="114"/>
      <c r="AQ281" s="114"/>
      <c r="AR281" s="114"/>
      <c r="AS281" s="114"/>
      <c r="AT281" s="114"/>
      <c r="AU281" s="114"/>
      <c r="AV281" s="114"/>
      <c r="AW281" s="114"/>
      <c r="AX281" s="114"/>
      <c r="AY281" s="114"/>
      <c r="AZ281" s="114"/>
      <c r="BA281" s="114"/>
      <c r="BB281" s="114"/>
      <c r="BC281" s="114"/>
      <c r="BD281" s="114"/>
      <c r="BE281" s="114"/>
      <c r="BF281" s="114"/>
      <c r="BG281" s="114"/>
      <c r="BH281" s="114"/>
      <c r="BI281" s="114"/>
      <c r="BJ281" s="114"/>
      <c r="BK281" s="114"/>
      <c r="BL281" s="114"/>
      <c r="BM281" s="114"/>
      <c r="BN281" s="114"/>
      <c r="BO281" s="114"/>
      <c r="BP281" s="114"/>
      <c r="BQ281" s="114"/>
      <c r="BR281" s="114"/>
      <c r="BS281" s="114"/>
      <c r="BT281" s="114"/>
      <c r="BU281" s="114"/>
      <c r="BV281" s="114"/>
      <c r="BW281" s="114"/>
      <c r="BX281" s="114"/>
      <c r="BY281" s="114"/>
      <c r="BZ281" s="114"/>
      <c r="CA281" s="114"/>
      <c r="CB281" s="114"/>
      <c r="CC281" s="114"/>
      <c r="CD281" s="114"/>
      <c r="CE281" s="114"/>
      <c r="CF281" s="114"/>
      <c r="CG281" s="114"/>
      <c r="CH281" s="114"/>
      <c r="CI281" s="114"/>
      <c r="CJ281" s="114"/>
      <c r="CK281" s="114"/>
      <c r="CL281" s="114"/>
      <c r="CM281" s="114"/>
      <c r="CN281" s="114"/>
      <c r="CO281" s="114"/>
      <c r="CP281" s="114"/>
      <c r="CQ281" s="114"/>
      <c r="CR281" s="114"/>
      <c r="CS281" s="114"/>
      <c r="CT281" s="114"/>
      <c r="CU281" s="114"/>
      <c r="CV281" s="114"/>
      <c r="CW281" s="114"/>
      <c r="CX281" s="114"/>
      <c r="CY281" s="114"/>
      <c r="CZ281" s="114"/>
      <c r="DA281" s="114"/>
      <c r="DB281" s="114"/>
      <c r="DC281" s="114"/>
      <c r="DD281" s="114"/>
      <c r="DE281" s="114"/>
      <c r="DF281" s="114"/>
      <c r="DG281" s="114"/>
      <c r="DH281" s="114"/>
      <c r="DI281" s="114"/>
      <c r="DJ281" s="114"/>
      <c r="DK281" s="114"/>
      <c r="DL281" s="114"/>
      <c r="DM281" s="114"/>
      <c r="DN281" s="114"/>
      <c r="DO281" s="114"/>
      <c r="DP281" s="114"/>
      <c r="DQ281" s="114"/>
      <c r="DR281" s="114"/>
      <c r="DS281" s="114"/>
      <c r="FY281" s="116"/>
      <c r="FZ281" s="45"/>
      <c r="GA281" s="45"/>
      <c r="GB281" s="45"/>
      <c r="GC281" s="45"/>
      <c r="GD281" s="45"/>
      <c r="GE281" s="45"/>
      <c r="GF281" s="45"/>
      <c r="GG281" s="45"/>
      <c r="GH281" s="45"/>
      <c r="GI281" s="45"/>
      <c r="GJ281" s="45"/>
      <c r="GK281" s="45"/>
      <c r="GL281" s="45"/>
      <c r="GM281" s="45"/>
      <c r="GN281" s="45"/>
      <c r="GO281" s="45"/>
      <c r="GP281" s="45"/>
      <c r="GQ281" s="45"/>
      <c r="GR281" s="45"/>
      <c r="GS281" s="45"/>
      <c r="GT281" s="45"/>
      <c r="GU281" s="45"/>
      <c r="GV281" s="45"/>
      <c r="GW281" s="45"/>
      <c r="GX281" s="45"/>
      <c r="GY281" s="45"/>
      <c r="GZ281" s="45"/>
      <c r="HA281" s="45"/>
      <c r="HB281" s="45"/>
      <c r="HC281" s="45"/>
      <c r="HD281" s="45"/>
    </row>
    <row r="282" spans="1:212" x14ac:dyDescent="0.25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  <c r="AQ282" s="114"/>
      <c r="AR282" s="114"/>
      <c r="AS282" s="114"/>
      <c r="AT282" s="114"/>
      <c r="AU282" s="114"/>
      <c r="AV282" s="114"/>
      <c r="AW282" s="114"/>
      <c r="AX282" s="114"/>
      <c r="AY282" s="114"/>
      <c r="AZ282" s="114"/>
      <c r="BA282" s="114"/>
      <c r="BB282" s="114"/>
      <c r="BC282" s="114"/>
      <c r="BD282" s="114"/>
      <c r="BE282" s="114"/>
      <c r="BF282" s="114"/>
      <c r="BG282" s="114"/>
      <c r="BH282" s="114"/>
      <c r="BI282" s="114"/>
      <c r="BJ282" s="114"/>
      <c r="BK282" s="114"/>
      <c r="BL282" s="114"/>
      <c r="BM282" s="114"/>
      <c r="BN282" s="114"/>
      <c r="BO282" s="114"/>
      <c r="BP282" s="114"/>
      <c r="BQ282" s="114"/>
      <c r="BR282" s="114"/>
      <c r="BS282" s="114"/>
      <c r="BT282" s="114"/>
      <c r="BU282" s="114"/>
      <c r="BV282" s="114"/>
      <c r="BW282" s="114"/>
      <c r="BX282" s="114"/>
      <c r="BY282" s="114"/>
      <c r="BZ282" s="114"/>
      <c r="CA282" s="114"/>
      <c r="CB282" s="114"/>
      <c r="CC282" s="114"/>
      <c r="CD282" s="114"/>
      <c r="CE282" s="114"/>
      <c r="CF282" s="114"/>
      <c r="CG282" s="114"/>
      <c r="CH282" s="114"/>
      <c r="CI282" s="114"/>
      <c r="CJ282" s="114"/>
      <c r="CK282" s="114"/>
      <c r="CL282" s="114"/>
      <c r="CM282" s="114"/>
      <c r="CN282" s="114"/>
      <c r="CO282" s="114"/>
      <c r="CP282" s="114"/>
      <c r="CQ282" s="114"/>
      <c r="CR282" s="114"/>
      <c r="CS282" s="114"/>
      <c r="CT282" s="114"/>
      <c r="CU282" s="114"/>
      <c r="CV282" s="114"/>
      <c r="CW282" s="114"/>
      <c r="CX282" s="114"/>
      <c r="CY282" s="114"/>
      <c r="CZ282" s="114"/>
      <c r="DA282" s="114"/>
      <c r="DB282" s="114"/>
      <c r="DC282" s="114"/>
      <c r="DD282" s="114"/>
      <c r="DE282" s="114"/>
      <c r="DF282" s="114"/>
      <c r="DG282" s="114"/>
      <c r="DH282" s="114"/>
      <c r="DI282" s="114"/>
      <c r="DJ282" s="114"/>
      <c r="DK282" s="114"/>
      <c r="DL282" s="114"/>
      <c r="DM282" s="114"/>
      <c r="DN282" s="114"/>
      <c r="DO282" s="114"/>
      <c r="DP282" s="114"/>
      <c r="DQ282" s="114"/>
      <c r="DR282" s="114"/>
      <c r="DS282" s="114"/>
      <c r="FY282" s="116"/>
      <c r="FZ282" s="45"/>
      <c r="GA282" s="45"/>
      <c r="GB282" s="45"/>
      <c r="GC282" s="45"/>
      <c r="GD282" s="45"/>
      <c r="GE282" s="45"/>
      <c r="GF282" s="45"/>
      <c r="GG282" s="45"/>
      <c r="GH282" s="45"/>
      <c r="GI282" s="45"/>
      <c r="GJ282" s="45"/>
      <c r="GK282" s="45"/>
      <c r="GL282" s="45"/>
      <c r="GM282" s="45"/>
      <c r="GN282" s="45"/>
      <c r="GO282" s="45"/>
      <c r="GP282" s="45"/>
      <c r="GQ282" s="45"/>
      <c r="GR282" s="45"/>
      <c r="GS282" s="45"/>
      <c r="GT282" s="45"/>
      <c r="GU282" s="45"/>
      <c r="GV282" s="45"/>
      <c r="GW282" s="45"/>
      <c r="GX282" s="45"/>
      <c r="GY282" s="45"/>
      <c r="GZ282" s="45"/>
      <c r="HA282" s="45"/>
      <c r="HB282" s="45"/>
      <c r="HC282" s="45"/>
      <c r="HD282" s="45"/>
    </row>
    <row r="283" spans="1:212" x14ac:dyDescent="0.25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  <c r="AQ283" s="114"/>
      <c r="AR283" s="114"/>
      <c r="AS283" s="114"/>
      <c r="AT283" s="114"/>
      <c r="AU283" s="114"/>
      <c r="AV283" s="114"/>
      <c r="AW283" s="114"/>
      <c r="AX283" s="114"/>
      <c r="AY283" s="114"/>
      <c r="AZ283" s="114"/>
      <c r="BA283" s="114"/>
      <c r="BB283" s="114"/>
      <c r="BC283" s="114"/>
      <c r="BD283" s="114"/>
      <c r="BE283" s="114"/>
      <c r="BF283" s="114"/>
      <c r="BG283" s="114"/>
      <c r="BH283" s="114"/>
      <c r="BI283" s="114"/>
      <c r="BJ283" s="114"/>
      <c r="BK283" s="114"/>
      <c r="BL283" s="114"/>
      <c r="BM283" s="114"/>
      <c r="BN283" s="114"/>
      <c r="BO283" s="114"/>
      <c r="BP283" s="114"/>
      <c r="BQ283" s="114"/>
      <c r="BR283" s="114"/>
      <c r="BS283" s="114"/>
      <c r="BT283" s="114"/>
      <c r="BU283" s="114"/>
      <c r="BV283" s="114"/>
      <c r="BW283" s="114"/>
      <c r="BX283" s="114"/>
      <c r="BY283" s="114"/>
      <c r="BZ283" s="114"/>
      <c r="CA283" s="114"/>
      <c r="CB283" s="114"/>
      <c r="CC283" s="114"/>
      <c r="CD283" s="114"/>
      <c r="CE283" s="114"/>
      <c r="CF283" s="114"/>
      <c r="CG283" s="114"/>
      <c r="CH283" s="114"/>
      <c r="CI283" s="114"/>
      <c r="CJ283" s="114"/>
      <c r="CK283" s="114"/>
      <c r="CL283" s="114"/>
      <c r="CM283" s="114"/>
      <c r="CN283" s="114"/>
      <c r="CO283" s="114"/>
      <c r="CP283" s="114"/>
      <c r="CQ283" s="114"/>
      <c r="CR283" s="114"/>
      <c r="CS283" s="114"/>
      <c r="CT283" s="114"/>
      <c r="CU283" s="114"/>
      <c r="CV283" s="114"/>
      <c r="CW283" s="114"/>
      <c r="CX283" s="114"/>
      <c r="CY283" s="114"/>
      <c r="CZ283" s="114"/>
      <c r="DA283" s="114"/>
      <c r="DB283" s="114"/>
      <c r="DC283" s="114"/>
      <c r="DD283" s="114"/>
      <c r="DE283" s="114"/>
      <c r="DF283" s="114"/>
      <c r="DG283" s="114"/>
      <c r="DH283" s="114"/>
      <c r="DI283" s="114"/>
      <c r="DJ283" s="114"/>
      <c r="DK283" s="114"/>
      <c r="DL283" s="114"/>
      <c r="DM283" s="114"/>
      <c r="DN283" s="114"/>
      <c r="DO283" s="114"/>
      <c r="DP283" s="114"/>
      <c r="DQ283" s="114"/>
      <c r="DR283" s="114"/>
      <c r="DS283" s="114"/>
      <c r="FY283" s="116"/>
      <c r="FZ283" s="45"/>
      <c r="GA283" s="45"/>
      <c r="GB283" s="45"/>
      <c r="GC283" s="45"/>
      <c r="GD283" s="45"/>
      <c r="GE283" s="45"/>
      <c r="GF283" s="45"/>
      <c r="GG283" s="45"/>
      <c r="GH283" s="45"/>
      <c r="GI283" s="45"/>
      <c r="GJ283" s="45"/>
      <c r="GK283" s="45"/>
      <c r="GL283" s="45"/>
      <c r="GM283" s="45"/>
      <c r="GN283" s="45"/>
      <c r="GO283" s="45"/>
      <c r="GP283" s="45"/>
      <c r="GQ283" s="45"/>
      <c r="GR283" s="45"/>
      <c r="GS283" s="45"/>
      <c r="GT283" s="45"/>
      <c r="GU283" s="45"/>
      <c r="GV283" s="45"/>
      <c r="GW283" s="45"/>
      <c r="GX283" s="45"/>
      <c r="GY283" s="45"/>
      <c r="GZ283" s="45"/>
      <c r="HA283" s="45"/>
      <c r="HB283" s="45"/>
      <c r="HC283" s="45"/>
      <c r="HD283" s="45"/>
    </row>
    <row r="284" spans="1:212" x14ac:dyDescent="0.25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4"/>
      <c r="CH284" s="114"/>
      <c r="CI284" s="114"/>
      <c r="CJ284" s="114"/>
      <c r="CK284" s="114"/>
      <c r="CL284" s="114"/>
      <c r="CM284" s="114"/>
      <c r="CN284" s="114"/>
      <c r="CO284" s="114"/>
      <c r="CP284" s="114"/>
      <c r="CQ284" s="114"/>
      <c r="CR284" s="114"/>
      <c r="CS284" s="114"/>
      <c r="CT284" s="114"/>
      <c r="CU284" s="114"/>
      <c r="CV284" s="114"/>
      <c r="CW284" s="114"/>
      <c r="CX284" s="114"/>
      <c r="CY284" s="114"/>
      <c r="CZ284" s="114"/>
      <c r="DA284" s="114"/>
      <c r="DB284" s="114"/>
      <c r="DC284" s="114"/>
      <c r="DD284" s="114"/>
      <c r="DE284" s="114"/>
      <c r="DF284" s="114"/>
      <c r="DG284" s="114"/>
      <c r="DH284" s="114"/>
      <c r="DI284" s="114"/>
      <c r="DJ284" s="114"/>
      <c r="DK284" s="114"/>
      <c r="DL284" s="114"/>
      <c r="DM284" s="114"/>
      <c r="DN284" s="114"/>
      <c r="DO284" s="114"/>
      <c r="DP284" s="114"/>
      <c r="DQ284" s="114"/>
      <c r="DR284" s="114"/>
      <c r="DS284" s="114"/>
      <c r="FY284" s="116"/>
      <c r="FZ284" s="45"/>
      <c r="GA284" s="45"/>
      <c r="GB284" s="45"/>
      <c r="GC284" s="45"/>
      <c r="GD284" s="45"/>
      <c r="GE284" s="45"/>
      <c r="GF284" s="45"/>
      <c r="GG284" s="45"/>
      <c r="GH284" s="45"/>
      <c r="GI284" s="45"/>
      <c r="GJ284" s="45"/>
      <c r="GK284" s="45"/>
      <c r="GL284" s="45"/>
      <c r="GM284" s="45"/>
      <c r="GN284" s="45"/>
      <c r="GO284" s="45"/>
      <c r="GP284" s="45"/>
      <c r="GQ284" s="45"/>
      <c r="GR284" s="45"/>
      <c r="GS284" s="45"/>
      <c r="GT284" s="45"/>
      <c r="GU284" s="45"/>
      <c r="GV284" s="45"/>
      <c r="GW284" s="45"/>
      <c r="GX284" s="45"/>
      <c r="GY284" s="45"/>
      <c r="GZ284" s="45"/>
      <c r="HA284" s="45"/>
      <c r="HB284" s="45"/>
      <c r="HC284" s="45"/>
      <c r="HD284" s="45"/>
    </row>
    <row r="285" spans="1:212" x14ac:dyDescent="0.2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4"/>
      <c r="CH285" s="114"/>
      <c r="CI285" s="114"/>
      <c r="CJ285" s="114"/>
      <c r="CK285" s="114"/>
      <c r="CL285" s="114"/>
      <c r="CM285" s="114"/>
      <c r="CN285" s="114"/>
      <c r="CO285" s="114"/>
      <c r="CP285" s="114"/>
      <c r="CQ285" s="114"/>
      <c r="CR285" s="114"/>
      <c r="CS285" s="114"/>
      <c r="CT285" s="114"/>
      <c r="CU285" s="114"/>
      <c r="CV285" s="114"/>
      <c r="CW285" s="114"/>
      <c r="CX285" s="114"/>
      <c r="CY285" s="114"/>
      <c r="CZ285" s="114"/>
      <c r="DA285" s="114"/>
      <c r="DB285" s="114"/>
      <c r="DC285" s="114"/>
      <c r="DD285" s="114"/>
      <c r="DE285" s="114"/>
      <c r="DF285" s="114"/>
      <c r="DG285" s="114"/>
      <c r="DH285" s="114"/>
      <c r="DI285" s="114"/>
      <c r="DJ285" s="114"/>
      <c r="DK285" s="114"/>
      <c r="DL285" s="114"/>
      <c r="DM285" s="114"/>
      <c r="DN285" s="114"/>
      <c r="DO285" s="114"/>
      <c r="DP285" s="114"/>
      <c r="DQ285" s="114"/>
      <c r="DR285" s="114"/>
      <c r="DS285" s="114"/>
      <c r="FY285" s="116"/>
      <c r="FZ285" s="45"/>
      <c r="GA285" s="45"/>
      <c r="GB285" s="45"/>
      <c r="GC285" s="45"/>
      <c r="GD285" s="45"/>
      <c r="GE285" s="45"/>
      <c r="GF285" s="45"/>
      <c r="GG285" s="45"/>
      <c r="GH285" s="45"/>
      <c r="GI285" s="45"/>
      <c r="GJ285" s="45"/>
      <c r="GK285" s="45"/>
      <c r="GL285" s="45"/>
      <c r="GM285" s="45"/>
      <c r="GN285" s="45"/>
      <c r="GO285" s="45"/>
      <c r="GP285" s="45"/>
      <c r="GQ285" s="45"/>
      <c r="GR285" s="45"/>
      <c r="GS285" s="45"/>
      <c r="GT285" s="45"/>
      <c r="GU285" s="45"/>
      <c r="GV285" s="45"/>
      <c r="GW285" s="45"/>
      <c r="GX285" s="45"/>
      <c r="GY285" s="45"/>
      <c r="GZ285" s="45"/>
      <c r="HA285" s="45"/>
      <c r="HB285" s="45"/>
      <c r="HC285" s="45"/>
      <c r="HD285" s="45"/>
    </row>
    <row r="286" spans="1:212" x14ac:dyDescent="0.25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4"/>
      <c r="CH286" s="114"/>
      <c r="CI286" s="114"/>
      <c r="CJ286" s="114"/>
      <c r="CK286" s="114"/>
      <c r="CL286" s="114"/>
      <c r="CM286" s="114"/>
      <c r="CN286" s="114"/>
      <c r="CO286" s="114"/>
      <c r="CP286" s="114"/>
      <c r="CQ286" s="114"/>
      <c r="CR286" s="114"/>
      <c r="CS286" s="114"/>
      <c r="CT286" s="114"/>
      <c r="CU286" s="114"/>
      <c r="CV286" s="114"/>
      <c r="CW286" s="114"/>
      <c r="CX286" s="114"/>
      <c r="CY286" s="114"/>
      <c r="CZ286" s="114"/>
      <c r="DA286" s="114"/>
      <c r="DB286" s="114"/>
      <c r="DC286" s="114"/>
      <c r="DD286" s="114"/>
      <c r="DE286" s="114"/>
      <c r="DF286" s="114"/>
      <c r="DG286" s="114"/>
      <c r="DH286" s="114"/>
      <c r="DI286" s="114"/>
      <c r="DJ286" s="114"/>
      <c r="DK286" s="114"/>
      <c r="DL286" s="114"/>
      <c r="DM286" s="114"/>
      <c r="DN286" s="114"/>
      <c r="DO286" s="114"/>
      <c r="DP286" s="114"/>
      <c r="DQ286" s="114"/>
      <c r="DR286" s="114"/>
      <c r="DS286" s="114"/>
      <c r="FY286" s="116"/>
      <c r="FZ286" s="45"/>
      <c r="GA286" s="45"/>
      <c r="GB286" s="45"/>
      <c r="GC286" s="45"/>
      <c r="GD286" s="45"/>
      <c r="GE286" s="45"/>
      <c r="GF286" s="45"/>
      <c r="GG286" s="45"/>
      <c r="GH286" s="45"/>
      <c r="GI286" s="45"/>
      <c r="GJ286" s="45"/>
      <c r="GK286" s="45"/>
      <c r="GL286" s="45"/>
      <c r="GM286" s="45"/>
      <c r="GN286" s="45"/>
      <c r="GO286" s="45"/>
      <c r="GP286" s="45"/>
      <c r="GQ286" s="45"/>
      <c r="GR286" s="45"/>
      <c r="GS286" s="45"/>
      <c r="GT286" s="45"/>
      <c r="GU286" s="45"/>
      <c r="GV286" s="45"/>
      <c r="GW286" s="45"/>
      <c r="GX286" s="45"/>
      <c r="GY286" s="45"/>
      <c r="GZ286" s="45"/>
      <c r="HA286" s="45"/>
      <c r="HB286" s="45"/>
      <c r="HC286" s="45"/>
      <c r="HD286" s="45"/>
    </row>
    <row r="287" spans="1:212" x14ac:dyDescent="0.25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4"/>
      <c r="CH287" s="114"/>
      <c r="CI287" s="114"/>
      <c r="CJ287" s="114"/>
      <c r="CK287" s="114"/>
      <c r="CL287" s="114"/>
      <c r="CM287" s="114"/>
      <c r="CN287" s="114"/>
      <c r="CO287" s="114"/>
      <c r="CP287" s="114"/>
      <c r="CQ287" s="114"/>
      <c r="CR287" s="114"/>
      <c r="CS287" s="114"/>
      <c r="CT287" s="114"/>
      <c r="CU287" s="114"/>
      <c r="CV287" s="114"/>
      <c r="CW287" s="114"/>
      <c r="CX287" s="114"/>
      <c r="CY287" s="114"/>
      <c r="CZ287" s="114"/>
      <c r="DA287" s="114"/>
      <c r="DB287" s="114"/>
      <c r="DC287" s="114"/>
      <c r="DD287" s="114"/>
      <c r="DE287" s="114"/>
      <c r="DF287" s="114"/>
      <c r="DG287" s="114"/>
      <c r="DH287" s="114"/>
      <c r="DI287" s="114"/>
      <c r="DJ287" s="114"/>
      <c r="DK287" s="114"/>
      <c r="DL287" s="114"/>
      <c r="DM287" s="114"/>
      <c r="DN287" s="114"/>
      <c r="DO287" s="114"/>
      <c r="DP287" s="114"/>
      <c r="DQ287" s="114"/>
      <c r="DR287" s="114"/>
      <c r="DS287" s="114"/>
      <c r="FY287" s="116"/>
      <c r="FZ287" s="45"/>
      <c r="GA287" s="45"/>
      <c r="GB287" s="45"/>
      <c r="GC287" s="45"/>
      <c r="GD287" s="45"/>
      <c r="GE287" s="45"/>
      <c r="GF287" s="45"/>
      <c r="GG287" s="45"/>
      <c r="GH287" s="45"/>
      <c r="GI287" s="45"/>
      <c r="GJ287" s="45"/>
      <c r="GK287" s="45"/>
      <c r="GL287" s="45"/>
      <c r="GM287" s="45"/>
      <c r="GN287" s="45"/>
      <c r="GO287" s="45"/>
      <c r="GP287" s="45"/>
      <c r="GQ287" s="45"/>
      <c r="GR287" s="45"/>
      <c r="GS287" s="45"/>
      <c r="GT287" s="45"/>
      <c r="GU287" s="45"/>
      <c r="GV287" s="45"/>
      <c r="GW287" s="45"/>
      <c r="GX287" s="45"/>
      <c r="GY287" s="45"/>
      <c r="GZ287" s="45"/>
      <c r="HA287" s="45"/>
      <c r="HB287" s="45"/>
      <c r="HC287" s="45"/>
      <c r="HD287" s="45"/>
    </row>
    <row r="288" spans="1:212" x14ac:dyDescent="0.25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4"/>
      <c r="CH288" s="114"/>
      <c r="CI288" s="114"/>
      <c r="CJ288" s="114"/>
      <c r="CK288" s="114"/>
      <c r="CL288" s="114"/>
      <c r="CM288" s="114"/>
      <c r="CN288" s="114"/>
      <c r="CO288" s="114"/>
      <c r="CP288" s="114"/>
      <c r="CQ288" s="114"/>
      <c r="CR288" s="114"/>
      <c r="CS288" s="114"/>
      <c r="CT288" s="114"/>
      <c r="CU288" s="114"/>
      <c r="CV288" s="114"/>
      <c r="CW288" s="114"/>
      <c r="CX288" s="114"/>
      <c r="CY288" s="114"/>
      <c r="CZ288" s="114"/>
      <c r="DA288" s="114"/>
      <c r="DB288" s="114"/>
      <c r="DC288" s="114"/>
      <c r="DD288" s="114"/>
      <c r="DE288" s="114"/>
      <c r="DF288" s="114"/>
      <c r="DG288" s="114"/>
      <c r="DH288" s="114"/>
      <c r="DI288" s="114"/>
      <c r="DJ288" s="114"/>
      <c r="DK288" s="114"/>
      <c r="DL288" s="114"/>
      <c r="DM288" s="114"/>
      <c r="DN288" s="114"/>
      <c r="DO288" s="114"/>
      <c r="DP288" s="114"/>
      <c r="DQ288" s="114"/>
      <c r="DR288" s="114"/>
      <c r="DS288" s="114"/>
      <c r="FY288" s="116"/>
      <c r="FZ288" s="45"/>
      <c r="GA288" s="45"/>
      <c r="GB288" s="45"/>
      <c r="GC288" s="45"/>
      <c r="GD288" s="45"/>
      <c r="GE288" s="45"/>
      <c r="GF288" s="45"/>
      <c r="GG288" s="45"/>
      <c r="GH288" s="45"/>
      <c r="GI288" s="45"/>
      <c r="GJ288" s="45"/>
      <c r="GK288" s="45"/>
      <c r="GL288" s="45"/>
      <c r="GM288" s="45"/>
      <c r="GN288" s="45"/>
      <c r="GO288" s="45"/>
      <c r="GP288" s="45"/>
      <c r="GQ288" s="45"/>
      <c r="GR288" s="45"/>
      <c r="GS288" s="45"/>
      <c r="GT288" s="45"/>
      <c r="GU288" s="45"/>
      <c r="GV288" s="45"/>
      <c r="GW288" s="45"/>
      <c r="GX288" s="45"/>
      <c r="GY288" s="45"/>
      <c r="GZ288" s="45"/>
      <c r="HA288" s="45"/>
      <c r="HB288" s="45"/>
      <c r="HC288" s="45"/>
      <c r="HD288" s="45"/>
    </row>
    <row r="289" spans="1:212" x14ac:dyDescent="0.25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4"/>
      <c r="CH289" s="114"/>
      <c r="CI289" s="114"/>
      <c r="CJ289" s="114"/>
      <c r="CK289" s="114"/>
      <c r="CL289" s="114"/>
      <c r="CM289" s="114"/>
      <c r="CN289" s="114"/>
      <c r="CO289" s="114"/>
      <c r="CP289" s="114"/>
      <c r="CQ289" s="114"/>
      <c r="CR289" s="114"/>
      <c r="CS289" s="114"/>
      <c r="CT289" s="114"/>
      <c r="CU289" s="114"/>
      <c r="CV289" s="114"/>
      <c r="CW289" s="114"/>
      <c r="CX289" s="114"/>
      <c r="CY289" s="114"/>
      <c r="CZ289" s="114"/>
      <c r="DA289" s="114"/>
      <c r="DB289" s="114"/>
      <c r="DC289" s="114"/>
      <c r="DD289" s="114"/>
      <c r="DE289" s="114"/>
      <c r="DF289" s="114"/>
      <c r="DG289" s="114"/>
      <c r="DH289" s="114"/>
      <c r="DI289" s="114"/>
      <c r="DJ289" s="114"/>
      <c r="DK289" s="114"/>
      <c r="DL289" s="114"/>
      <c r="DM289" s="114"/>
      <c r="DN289" s="114"/>
      <c r="DO289" s="114"/>
      <c r="DP289" s="114"/>
      <c r="DQ289" s="114"/>
      <c r="DR289" s="114"/>
      <c r="DS289" s="114"/>
      <c r="FY289" s="116"/>
      <c r="FZ289" s="45"/>
      <c r="GA289" s="45"/>
      <c r="GB289" s="45"/>
      <c r="GC289" s="45"/>
      <c r="GD289" s="45"/>
      <c r="GE289" s="45"/>
      <c r="GF289" s="45"/>
      <c r="GG289" s="45"/>
      <c r="GH289" s="45"/>
      <c r="GI289" s="45"/>
      <c r="GJ289" s="45"/>
      <c r="GK289" s="45"/>
      <c r="GL289" s="45"/>
      <c r="GM289" s="45"/>
      <c r="GN289" s="45"/>
      <c r="GO289" s="45"/>
      <c r="GP289" s="45"/>
      <c r="GQ289" s="45"/>
      <c r="GR289" s="45"/>
      <c r="GS289" s="45"/>
      <c r="GT289" s="45"/>
      <c r="GU289" s="45"/>
      <c r="GV289" s="45"/>
      <c r="GW289" s="45"/>
      <c r="GX289" s="45"/>
      <c r="GY289" s="45"/>
      <c r="GZ289" s="45"/>
      <c r="HA289" s="45"/>
      <c r="HB289" s="45"/>
      <c r="HC289" s="45"/>
      <c r="HD289" s="45"/>
    </row>
    <row r="290" spans="1:212" x14ac:dyDescent="0.25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4"/>
      <c r="AQ290" s="114"/>
      <c r="AR290" s="114"/>
      <c r="AS290" s="114"/>
      <c r="AT290" s="114"/>
      <c r="AU290" s="114"/>
      <c r="AV290" s="114"/>
      <c r="AW290" s="114"/>
      <c r="AX290" s="114"/>
      <c r="AY290" s="114"/>
      <c r="AZ290" s="114"/>
      <c r="BA290" s="114"/>
      <c r="BB290" s="114"/>
      <c r="BC290" s="114"/>
      <c r="BD290" s="114"/>
      <c r="BE290" s="114"/>
      <c r="BF290" s="114"/>
      <c r="BG290" s="114"/>
      <c r="BH290" s="114"/>
      <c r="BI290" s="114"/>
      <c r="BJ290" s="114"/>
      <c r="BK290" s="114"/>
      <c r="BL290" s="114"/>
      <c r="BM290" s="114"/>
      <c r="BN290" s="114"/>
      <c r="BO290" s="114"/>
      <c r="BP290" s="114"/>
      <c r="BQ290" s="114"/>
      <c r="BR290" s="114"/>
      <c r="BS290" s="114"/>
      <c r="BT290" s="114"/>
      <c r="BU290" s="114"/>
      <c r="BV290" s="114"/>
      <c r="BW290" s="114"/>
      <c r="BX290" s="114"/>
      <c r="BY290" s="114"/>
      <c r="BZ290" s="114"/>
      <c r="CA290" s="114"/>
      <c r="CB290" s="114"/>
      <c r="CC290" s="114"/>
      <c r="CD290" s="114"/>
      <c r="CE290" s="114"/>
      <c r="CF290" s="114"/>
      <c r="CG290" s="114"/>
      <c r="CH290" s="114"/>
      <c r="CI290" s="114"/>
      <c r="CJ290" s="114"/>
      <c r="CK290" s="114"/>
      <c r="CL290" s="114"/>
      <c r="CM290" s="114"/>
      <c r="CN290" s="114"/>
      <c r="CO290" s="114"/>
      <c r="CP290" s="114"/>
      <c r="CQ290" s="114"/>
      <c r="CR290" s="114"/>
      <c r="CS290" s="114"/>
      <c r="CT290" s="114"/>
      <c r="CU290" s="114"/>
      <c r="CV290" s="114"/>
      <c r="CW290" s="114"/>
      <c r="CX290" s="114"/>
      <c r="CY290" s="114"/>
      <c r="CZ290" s="114"/>
      <c r="DA290" s="114"/>
      <c r="DB290" s="114"/>
      <c r="DC290" s="114"/>
      <c r="DD290" s="114"/>
      <c r="DE290" s="114"/>
      <c r="DF290" s="114"/>
      <c r="DG290" s="114"/>
      <c r="DH290" s="114"/>
      <c r="DI290" s="114"/>
      <c r="DJ290" s="114"/>
      <c r="DK290" s="114"/>
      <c r="DL290" s="114"/>
      <c r="DM290" s="114"/>
      <c r="DN290" s="114"/>
      <c r="DO290" s="114"/>
      <c r="DP290" s="114"/>
      <c r="DQ290" s="114"/>
      <c r="DR290" s="114"/>
      <c r="DS290" s="114"/>
      <c r="FY290" s="116"/>
      <c r="FZ290" s="45"/>
      <c r="GA290" s="45"/>
      <c r="GB290" s="45"/>
      <c r="GC290" s="45"/>
      <c r="GD290" s="45"/>
      <c r="GE290" s="45"/>
      <c r="GF290" s="45"/>
      <c r="GG290" s="45"/>
      <c r="GH290" s="45"/>
      <c r="GI290" s="45"/>
      <c r="GJ290" s="45"/>
      <c r="GK290" s="45"/>
      <c r="GL290" s="45"/>
      <c r="GM290" s="45"/>
      <c r="GN290" s="45"/>
      <c r="GO290" s="45"/>
      <c r="GP290" s="45"/>
      <c r="GQ290" s="45"/>
      <c r="GR290" s="45"/>
      <c r="GS290" s="45"/>
      <c r="GT290" s="45"/>
      <c r="GU290" s="45"/>
      <c r="GV290" s="45"/>
      <c r="GW290" s="45"/>
      <c r="GX290" s="45"/>
      <c r="GY290" s="45"/>
      <c r="GZ290" s="45"/>
      <c r="HA290" s="45"/>
      <c r="HB290" s="45"/>
      <c r="HC290" s="45"/>
      <c r="HD290" s="45"/>
    </row>
    <row r="291" spans="1:212" x14ac:dyDescent="0.25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4"/>
      <c r="CH291" s="114"/>
      <c r="CI291" s="114"/>
      <c r="CJ291" s="114"/>
      <c r="CK291" s="114"/>
      <c r="CL291" s="114"/>
      <c r="CM291" s="114"/>
      <c r="CN291" s="114"/>
      <c r="CO291" s="114"/>
      <c r="CP291" s="114"/>
      <c r="CQ291" s="114"/>
      <c r="CR291" s="114"/>
      <c r="CS291" s="114"/>
      <c r="CT291" s="114"/>
      <c r="CU291" s="114"/>
      <c r="CV291" s="114"/>
      <c r="CW291" s="114"/>
      <c r="CX291" s="114"/>
      <c r="CY291" s="114"/>
      <c r="CZ291" s="114"/>
      <c r="DA291" s="114"/>
      <c r="DB291" s="114"/>
      <c r="DC291" s="114"/>
      <c r="DD291" s="114"/>
      <c r="DE291" s="114"/>
      <c r="DF291" s="114"/>
      <c r="DG291" s="114"/>
      <c r="DH291" s="114"/>
      <c r="DI291" s="114"/>
      <c r="DJ291" s="114"/>
      <c r="DK291" s="114"/>
      <c r="DL291" s="114"/>
      <c r="DM291" s="114"/>
      <c r="DN291" s="114"/>
      <c r="DO291" s="114"/>
      <c r="DP291" s="114"/>
      <c r="DQ291" s="114"/>
      <c r="DR291" s="114"/>
      <c r="DS291" s="114"/>
      <c r="FY291" s="116"/>
      <c r="FZ291" s="45"/>
      <c r="GA291" s="45"/>
      <c r="GB291" s="45"/>
      <c r="GC291" s="45"/>
      <c r="GD291" s="45"/>
      <c r="GE291" s="45"/>
      <c r="GF291" s="45"/>
      <c r="GG291" s="45"/>
      <c r="GH291" s="45"/>
      <c r="GI291" s="45"/>
      <c r="GJ291" s="45"/>
      <c r="GK291" s="45"/>
      <c r="GL291" s="45"/>
      <c r="GM291" s="45"/>
      <c r="GN291" s="45"/>
      <c r="GO291" s="45"/>
      <c r="GP291" s="45"/>
      <c r="GQ291" s="45"/>
      <c r="GR291" s="45"/>
      <c r="GS291" s="45"/>
      <c r="GT291" s="45"/>
      <c r="GU291" s="45"/>
      <c r="GV291" s="45"/>
      <c r="GW291" s="45"/>
      <c r="GX291" s="45"/>
      <c r="GY291" s="45"/>
      <c r="GZ291" s="45"/>
      <c r="HA291" s="45"/>
      <c r="HB291" s="45"/>
      <c r="HC291" s="45"/>
      <c r="HD291" s="45"/>
    </row>
    <row r="292" spans="1:212" x14ac:dyDescent="0.25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4"/>
      <c r="CH292" s="114"/>
      <c r="CI292" s="114"/>
      <c r="CJ292" s="114"/>
      <c r="CK292" s="114"/>
      <c r="CL292" s="114"/>
      <c r="CM292" s="114"/>
      <c r="CN292" s="114"/>
      <c r="CO292" s="114"/>
      <c r="CP292" s="114"/>
      <c r="CQ292" s="114"/>
      <c r="CR292" s="114"/>
      <c r="CS292" s="114"/>
      <c r="CT292" s="114"/>
      <c r="CU292" s="114"/>
      <c r="CV292" s="114"/>
      <c r="CW292" s="114"/>
      <c r="CX292" s="114"/>
      <c r="CY292" s="114"/>
      <c r="CZ292" s="114"/>
      <c r="DA292" s="114"/>
      <c r="DB292" s="114"/>
      <c r="DC292" s="114"/>
      <c r="DD292" s="114"/>
      <c r="DE292" s="114"/>
      <c r="DF292" s="114"/>
      <c r="DG292" s="114"/>
      <c r="DH292" s="114"/>
      <c r="DI292" s="114"/>
      <c r="DJ292" s="114"/>
      <c r="DK292" s="114"/>
      <c r="DL292" s="114"/>
      <c r="DM292" s="114"/>
      <c r="DN292" s="114"/>
      <c r="DO292" s="114"/>
      <c r="DP292" s="114"/>
      <c r="DQ292" s="114"/>
      <c r="DR292" s="114"/>
      <c r="DS292" s="114"/>
      <c r="FY292" s="116"/>
      <c r="FZ292" s="45"/>
      <c r="GA292" s="45"/>
      <c r="GB292" s="45"/>
      <c r="GC292" s="45"/>
      <c r="GD292" s="45"/>
      <c r="GE292" s="45"/>
      <c r="GF292" s="45"/>
      <c r="GG292" s="45"/>
      <c r="GH292" s="45"/>
      <c r="GI292" s="45"/>
      <c r="GJ292" s="45"/>
      <c r="GK292" s="45"/>
      <c r="GL292" s="45"/>
      <c r="GM292" s="45"/>
      <c r="GN292" s="45"/>
      <c r="GO292" s="45"/>
      <c r="GP292" s="45"/>
      <c r="GQ292" s="45"/>
      <c r="GR292" s="45"/>
      <c r="GS292" s="45"/>
      <c r="GT292" s="45"/>
      <c r="GU292" s="45"/>
      <c r="GV292" s="45"/>
      <c r="GW292" s="45"/>
      <c r="GX292" s="45"/>
      <c r="GY292" s="45"/>
      <c r="GZ292" s="45"/>
      <c r="HA292" s="45"/>
      <c r="HB292" s="45"/>
      <c r="HC292" s="45"/>
      <c r="HD292" s="45"/>
    </row>
    <row r="293" spans="1:212" x14ac:dyDescent="0.25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4"/>
      <c r="CH293" s="114"/>
      <c r="CI293" s="114"/>
      <c r="CJ293" s="114"/>
      <c r="CK293" s="114"/>
      <c r="CL293" s="114"/>
      <c r="CM293" s="114"/>
      <c r="CN293" s="114"/>
      <c r="CO293" s="114"/>
      <c r="CP293" s="114"/>
      <c r="CQ293" s="114"/>
      <c r="CR293" s="114"/>
      <c r="CS293" s="114"/>
      <c r="CT293" s="114"/>
      <c r="CU293" s="114"/>
      <c r="CV293" s="114"/>
      <c r="CW293" s="114"/>
      <c r="CX293" s="114"/>
      <c r="CY293" s="114"/>
      <c r="CZ293" s="114"/>
      <c r="DA293" s="114"/>
      <c r="DB293" s="114"/>
      <c r="DC293" s="114"/>
      <c r="DD293" s="114"/>
      <c r="DE293" s="114"/>
      <c r="DF293" s="114"/>
      <c r="DG293" s="114"/>
      <c r="DH293" s="114"/>
      <c r="DI293" s="114"/>
      <c r="DJ293" s="114"/>
      <c r="DK293" s="114"/>
      <c r="DL293" s="114"/>
      <c r="DM293" s="114"/>
      <c r="DN293" s="114"/>
      <c r="DO293" s="114"/>
      <c r="DP293" s="114"/>
      <c r="DQ293" s="114"/>
      <c r="DR293" s="114"/>
      <c r="DS293" s="114"/>
      <c r="FY293" s="116"/>
      <c r="FZ293" s="45"/>
      <c r="GA293" s="45"/>
      <c r="GB293" s="45"/>
      <c r="GC293" s="45"/>
      <c r="GD293" s="45"/>
      <c r="GE293" s="45"/>
      <c r="GF293" s="45"/>
      <c r="GG293" s="45"/>
      <c r="GH293" s="45"/>
      <c r="GI293" s="45"/>
      <c r="GJ293" s="45"/>
      <c r="GK293" s="45"/>
      <c r="GL293" s="45"/>
      <c r="GM293" s="45"/>
      <c r="GN293" s="45"/>
      <c r="GO293" s="45"/>
      <c r="GP293" s="45"/>
      <c r="GQ293" s="45"/>
      <c r="GR293" s="45"/>
      <c r="GS293" s="45"/>
      <c r="GT293" s="45"/>
      <c r="GU293" s="45"/>
      <c r="GV293" s="45"/>
      <c r="GW293" s="45"/>
      <c r="GX293" s="45"/>
      <c r="GY293" s="45"/>
      <c r="GZ293" s="45"/>
      <c r="HA293" s="45"/>
      <c r="HB293" s="45"/>
      <c r="HC293" s="45"/>
      <c r="HD293" s="45"/>
    </row>
    <row r="294" spans="1:212" x14ac:dyDescent="0.25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4"/>
      <c r="CH294" s="114"/>
      <c r="CI294" s="114"/>
      <c r="CJ294" s="114"/>
      <c r="CK294" s="114"/>
      <c r="CL294" s="114"/>
      <c r="CM294" s="114"/>
      <c r="CN294" s="114"/>
      <c r="CO294" s="114"/>
      <c r="CP294" s="114"/>
      <c r="CQ294" s="114"/>
      <c r="CR294" s="114"/>
      <c r="CS294" s="114"/>
      <c r="CT294" s="114"/>
      <c r="CU294" s="114"/>
      <c r="CV294" s="114"/>
      <c r="CW294" s="114"/>
      <c r="CX294" s="114"/>
      <c r="CY294" s="114"/>
      <c r="CZ294" s="114"/>
      <c r="DA294" s="114"/>
      <c r="DB294" s="114"/>
      <c r="DC294" s="114"/>
      <c r="DD294" s="114"/>
      <c r="DE294" s="114"/>
      <c r="DF294" s="114"/>
      <c r="DG294" s="114"/>
      <c r="DH294" s="114"/>
      <c r="DI294" s="114"/>
      <c r="DJ294" s="114"/>
      <c r="DK294" s="114"/>
      <c r="DL294" s="114"/>
      <c r="DM294" s="114"/>
      <c r="DN294" s="114"/>
      <c r="DO294" s="114"/>
      <c r="DP294" s="114"/>
      <c r="DQ294" s="114"/>
      <c r="DR294" s="114"/>
      <c r="DS294" s="114"/>
      <c r="FY294" s="116"/>
      <c r="FZ294" s="45"/>
      <c r="GA294" s="45"/>
      <c r="GB294" s="45"/>
      <c r="GC294" s="45"/>
      <c r="GD294" s="45"/>
      <c r="GE294" s="45"/>
      <c r="GF294" s="45"/>
      <c r="GG294" s="45"/>
      <c r="GH294" s="45"/>
      <c r="GI294" s="45"/>
      <c r="GJ294" s="45"/>
      <c r="GK294" s="45"/>
      <c r="GL294" s="45"/>
      <c r="GM294" s="45"/>
      <c r="GN294" s="45"/>
      <c r="GO294" s="45"/>
      <c r="GP294" s="45"/>
      <c r="GQ294" s="45"/>
      <c r="GR294" s="45"/>
      <c r="GS294" s="45"/>
      <c r="GT294" s="45"/>
      <c r="GU294" s="45"/>
      <c r="GV294" s="45"/>
      <c r="GW294" s="45"/>
      <c r="GX294" s="45"/>
      <c r="GY294" s="45"/>
      <c r="GZ294" s="45"/>
      <c r="HA294" s="45"/>
      <c r="HB294" s="45"/>
      <c r="HC294" s="45"/>
      <c r="HD294" s="45"/>
    </row>
    <row r="295" spans="1:212" x14ac:dyDescent="0.25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4"/>
      <c r="CH295" s="114"/>
      <c r="CI295" s="114"/>
      <c r="CJ295" s="114"/>
      <c r="CK295" s="114"/>
      <c r="CL295" s="114"/>
      <c r="CM295" s="114"/>
      <c r="CN295" s="114"/>
      <c r="CO295" s="114"/>
      <c r="CP295" s="114"/>
      <c r="CQ295" s="114"/>
      <c r="CR295" s="114"/>
      <c r="CS295" s="114"/>
      <c r="CT295" s="114"/>
      <c r="CU295" s="114"/>
      <c r="CV295" s="114"/>
      <c r="CW295" s="114"/>
      <c r="CX295" s="114"/>
      <c r="CY295" s="114"/>
      <c r="CZ295" s="114"/>
      <c r="DA295" s="114"/>
      <c r="DB295" s="114"/>
      <c r="DC295" s="114"/>
      <c r="DD295" s="114"/>
      <c r="DE295" s="114"/>
      <c r="DF295" s="114"/>
      <c r="DG295" s="114"/>
      <c r="DH295" s="114"/>
      <c r="DI295" s="114"/>
      <c r="DJ295" s="114"/>
      <c r="DK295" s="114"/>
      <c r="DL295" s="114"/>
      <c r="DM295" s="114"/>
      <c r="DN295" s="114"/>
      <c r="DO295" s="114"/>
      <c r="DP295" s="114"/>
      <c r="DQ295" s="114"/>
      <c r="DR295" s="114"/>
      <c r="DS295" s="114"/>
      <c r="FY295" s="116"/>
      <c r="FZ295" s="45"/>
      <c r="GA295" s="45"/>
      <c r="GB295" s="45"/>
      <c r="GC295" s="45"/>
      <c r="GD295" s="45"/>
      <c r="GE295" s="45"/>
      <c r="GF295" s="45"/>
      <c r="GG295" s="45"/>
      <c r="GH295" s="45"/>
      <c r="GI295" s="45"/>
      <c r="GJ295" s="45"/>
      <c r="GK295" s="45"/>
      <c r="GL295" s="45"/>
      <c r="GM295" s="45"/>
      <c r="GN295" s="45"/>
      <c r="GO295" s="45"/>
      <c r="GP295" s="45"/>
      <c r="GQ295" s="45"/>
      <c r="GR295" s="45"/>
      <c r="GS295" s="45"/>
      <c r="GT295" s="45"/>
      <c r="GU295" s="45"/>
      <c r="GV295" s="45"/>
      <c r="GW295" s="45"/>
      <c r="GX295" s="45"/>
      <c r="GY295" s="45"/>
      <c r="GZ295" s="45"/>
      <c r="HA295" s="45"/>
      <c r="HB295" s="45"/>
      <c r="HC295" s="45"/>
      <c r="HD295" s="45"/>
    </row>
    <row r="296" spans="1:212" x14ac:dyDescent="0.25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4"/>
      <c r="CH296" s="114"/>
      <c r="CI296" s="114"/>
      <c r="CJ296" s="114"/>
      <c r="CK296" s="114"/>
      <c r="CL296" s="114"/>
      <c r="CM296" s="114"/>
      <c r="CN296" s="114"/>
      <c r="CO296" s="114"/>
      <c r="CP296" s="114"/>
      <c r="CQ296" s="114"/>
      <c r="CR296" s="114"/>
      <c r="CS296" s="114"/>
      <c r="CT296" s="114"/>
      <c r="CU296" s="114"/>
      <c r="CV296" s="114"/>
      <c r="CW296" s="114"/>
      <c r="CX296" s="114"/>
      <c r="CY296" s="114"/>
      <c r="CZ296" s="114"/>
      <c r="DA296" s="114"/>
      <c r="DB296" s="114"/>
      <c r="DC296" s="114"/>
      <c r="DD296" s="114"/>
      <c r="DE296" s="114"/>
      <c r="DF296" s="114"/>
      <c r="DG296" s="114"/>
      <c r="DH296" s="114"/>
      <c r="DI296" s="114"/>
      <c r="DJ296" s="114"/>
      <c r="DK296" s="114"/>
      <c r="DL296" s="114"/>
      <c r="DM296" s="114"/>
      <c r="DN296" s="114"/>
      <c r="DO296" s="114"/>
      <c r="DP296" s="114"/>
      <c r="DQ296" s="114"/>
      <c r="DR296" s="114"/>
      <c r="DS296" s="114"/>
      <c r="FY296" s="116"/>
      <c r="FZ296" s="45"/>
      <c r="GA296" s="45"/>
      <c r="GB296" s="45"/>
      <c r="GC296" s="45"/>
      <c r="GD296" s="45"/>
      <c r="GE296" s="45"/>
      <c r="GF296" s="45"/>
      <c r="GG296" s="45"/>
      <c r="GH296" s="45"/>
      <c r="GI296" s="45"/>
      <c r="GJ296" s="45"/>
      <c r="GK296" s="45"/>
      <c r="GL296" s="45"/>
      <c r="GM296" s="45"/>
      <c r="GN296" s="45"/>
      <c r="GO296" s="45"/>
      <c r="GP296" s="45"/>
      <c r="GQ296" s="45"/>
      <c r="GR296" s="45"/>
      <c r="GS296" s="45"/>
      <c r="GT296" s="45"/>
      <c r="GU296" s="45"/>
      <c r="GV296" s="45"/>
      <c r="GW296" s="45"/>
      <c r="GX296" s="45"/>
      <c r="GY296" s="45"/>
      <c r="GZ296" s="45"/>
      <c r="HA296" s="45"/>
      <c r="HB296" s="45"/>
      <c r="HC296" s="45"/>
      <c r="HD296" s="45"/>
    </row>
    <row r="297" spans="1:212" x14ac:dyDescent="0.25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  <c r="AG297" s="114"/>
      <c r="AH297" s="114"/>
      <c r="AI297" s="114"/>
      <c r="AJ297" s="114"/>
      <c r="AK297" s="114"/>
      <c r="AL297" s="114"/>
      <c r="AM297" s="114"/>
      <c r="AN297" s="114"/>
      <c r="AO297" s="114"/>
      <c r="AP297" s="114"/>
      <c r="AQ297" s="114"/>
      <c r="AR297" s="114"/>
      <c r="AS297" s="114"/>
      <c r="AT297" s="114"/>
      <c r="AU297" s="114"/>
      <c r="AV297" s="114"/>
      <c r="AW297" s="114"/>
      <c r="AX297" s="114"/>
      <c r="AY297" s="114"/>
      <c r="AZ297" s="114"/>
      <c r="BA297" s="114"/>
      <c r="BB297" s="114"/>
      <c r="BC297" s="114"/>
      <c r="BD297" s="114"/>
      <c r="BE297" s="114"/>
      <c r="BF297" s="114"/>
      <c r="BG297" s="114"/>
      <c r="BH297" s="114"/>
      <c r="BI297" s="114"/>
      <c r="BJ297" s="114"/>
      <c r="BK297" s="114"/>
      <c r="BL297" s="114"/>
      <c r="BM297" s="114"/>
      <c r="BN297" s="114"/>
      <c r="BO297" s="114"/>
      <c r="BP297" s="114"/>
      <c r="BQ297" s="114"/>
      <c r="BR297" s="114"/>
      <c r="BS297" s="114"/>
      <c r="BT297" s="114"/>
      <c r="BU297" s="114"/>
      <c r="BV297" s="114"/>
      <c r="BW297" s="114"/>
      <c r="BX297" s="114"/>
      <c r="BY297" s="114"/>
      <c r="BZ297" s="114"/>
      <c r="CA297" s="114"/>
      <c r="CB297" s="114"/>
      <c r="CC297" s="114"/>
      <c r="CD297" s="114"/>
      <c r="CE297" s="114"/>
      <c r="CF297" s="114"/>
      <c r="CG297" s="114"/>
      <c r="CH297" s="114"/>
      <c r="CI297" s="114"/>
      <c r="CJ297" s="114"/>
      <c r="CK297" s="114"/>
      <c r="CL297" s="114"/>
      <c r="CM297" s="114"/>
      <c r="CN297" s="114"/>
      <c r="CO297" s="114"/>
      <c r="CP297" s="114"/>
      <c r="CQ297" s="114"/>
      <c r="CR297" s="114"/>
      <c r="CS297" s="114"/>
      <c r="CT297" s="114"/>
      <c r="CU297" s="114"/>
      <c r="CV297" s="114"/>
      <c r="CW297" s="114"/>
      <c r="CX297" s="114"/>
      <c r="CY297" s="114"/>
      <c r="CZ297" s="114"/>
      <c r="DA297" s="114"/>
      <c r="DB297" s="114"/>
      <c r="DC297" s="114"/>
      <c r="DD297" s="114"/>
      <c r="DE297" s="114"/>
      <c r="DF297" s="114"/>
      <c r="DG297" s="114"/>
      <c r="DH297" s="114"/>
      <c r="DI297" s="114"/>
      <c r="DJ297" s="114"/>
      <c r="DK297" s="114"/>
      <c r="DL297" s="114"/>
      <c r="DM297" s="114"/>
      <c r="DN297" s="114"/>
      <c r="DO297" s="114"/>
      <c r="DP297" s="114"/>
      <c r="DQ297" s="114"/>
      <c r="DR297" s="114"/>
      <c r="DS297" s="114"/>
      <c r="FY297" s="116"/>
      <c r="FZ297" s="45"/>
      <c r="GA297" s="45"/>
      <c r="GB297" s="45"/>
      <c r="GC297" s="45"/>
      <c r="GD297" s="45"/>
      <c r="GE297" s="45"/>
      <c r="GF297" s="45"/>
      <c r="GG297" s="45"/>
      <c r="GH297" s="45"/>
      <c r="GI297" s="45"/>
      <c r="GJ297" s="45"/>
      <c r="GK297" s="45"/>
      <c r="GL297" s="45"/>
      <c r="GM297" s="45"/>
      <c r="GN297" s="45"/>
      <c r="GO297" s="45"/>
      <c r="GP297" s="45"/>
      <c r="GQ297" s="45"/>
      <c r="GR297" s="45"/>
      <c r="GS297" s="45"/>
      <c r="GT297" s="45"/>
      <c r="GU297" s="45"/>
      <c r="GV297" s="45"/>
      <c r="GW297" s="45"/>
      <c r="GX297" s="45"/>
      <c r="GY297" s="45"/>
      <c r="GZ297" s="45"/>
      <c r="HA297" s="45"/>
      <c r="HB297" s="45"/>
      <c r="HC297" s="45"/>
      <c r="HD297" s="45"/>
    </row>
    <row r="298" spans="1:212" x14ac:dyDescent="0.25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4"/>
      <c r="CH298" s="114"/>
      <c r="CI298" s="114"/>
      <c r="CJ298" s="114"/>
      <c r="CK298" s="114"/>
      <c r="CL298" s="114"/>
      <c r="CM298" s="114"/>
      <c r="CN298" s="114"/>
      <c r="CO298" s="114"/>
      <c r="CP298" s="114"/>
      <c r="CQ298" s="114"/>
      <c r="CR298" s="114"/>
      <c r="CS298" s="114"/>
      <c r="CT298" s="114"/>
      <c r="CU298" s="114"/>
      <c r="CV298" s="114"/>
      <c r="CW298" s="114"/>
      <c r="CX298" s="114"/>
      <c r="CY298" s="114"/>
      <c r="CZ298" s="114"/>
      <c r="DA298" s="114"/>
      <c r="DB298" s="114"/>
      <c r="DC298" s="114"/>
      <c r="DD298" s="114"/>
      <c r="DE298" s="114"/>
      <c r="DF298" s="114"/>
      <c r="DG298" s="114"/>
      <c r="DH298" s="114"/>
      <c r="DI298" s="114"/>
      <c r="DJ298" s="114"/>
      <c r="DK298" s="114"/>
      <c r="DL298" s="114"/>
      <c r="DM298" s="114"/>
      <c r="DN298" s="114"/>
      <c r="DO298" s="114"/>
      <c r="DP298" s="114"/>
      <c r="DQ298" s="114"/>
      <c r="DR298" s="114"/>
      <c r="DS298" s="114"/>
      <c r="FY298" s="116"/>
      <c r="FZ298" s="45"/>
      <c r="GA298" s="45"/>
      <c r="GB298" s="45"/>
      <c r="GC298" s="45"/>
      <c r="GD298" s="45"/>
      <c r="GE298" s="45"/>
      <c r="GF298" s="45"/>
      <c r="GG298" s="45"/>
      <c r="GH298" s="45"/>
      <c r="GI298" s="45"/>
      <c r="GJ298" s="45"/>
      <c r="GK298" s="45"/>
      <c r="GL298" s="45"/>
      <c r="GM298" s="45"/>
      <c r="GN298" s="45"/>
      <c r="GO298" s="45"/>
      <c r="GP298" s="45"/>
      <c r="GQ298" s="45"/>
      <c r="GR298" s="45"/>
      <c r="GS298" s="45"/>
      <c r="GT298" s="45"/>
      <c r="GU298" s="45"/>
      <c r="GV298" s="45"/>
      <c r="GW298" s="45"/>
      <c r="GX298" s="45"/>
      <c r="GY298" s="45"/>
      <c r="GZ298" s="45"/>
      <c r="HA298" s="45"/>
      <c r="HB298" s="45"/>
      <c r="HC298" s="45"/>
      <c r="HD298" s="45"/>
    </row>
    <row r="299" spans="1:212" x14ac:dyDescent="0.25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4"/>
      <c r="CH299" s="114"/>
      <c r="CI299" s="114"/>
      <c r="CJ299" s="114"/>
      <c r="CK299" s="114"/>
      <c r="CL299" s="114"/>
      <c r="CM299" s="114"/>
      <c r="CN299" s="114"/>
      <c r="CO299" s="114"/>
      <c r="CP299" s="114"/>
      <c r="CQ299" s="114"/>
      <c r="CR299" s="114"/>
      <c r="CS299" s="114"/>
      <c r="CT299" s="114"/>
      <c r="CU299" s="114"/>
      <c r="CV299" s="114"/>
      <c r="CW299" s="114"/>
      <c r="CX299" s="114"/>
      <c r="CY299" s="114"/>
      <c r="CZ299" s="114"/>
      <c r="DA299" s="114"/>
      <c r="DB299" s="114"/>
      <c r="DC299" s="114"/>
      <c r="DD299" s="114"/>
      <c r="DE299" s="114"/>
      <c r="DF299" s="114"/>
      <c r="DG299" s="114"/>
      <c r="DH299" s="114"/>
      <c r="DI299" s="114"/>
      <c r="DJ299" s="114"/>
      <c r="DK299" s="114"/>
      <c r="DL299" s="114"/>
      <c r="DM299" s="114"/>
      <c r="DN299" s="114"/>
      <c r="DO299" s="114"/>
      <c r="DP299" s="114"/>
      <c r="DQ299" s="114"/>
      <c r="DR299" s="114"/>
      <c r="DS299" s="114"/>
      <c r="FY299" s="116"/>
      <c r="FZ299" s="45"/>
      <c r="GA299" s="45"/>
      <c r="GB299" s="45"/>
      <c r="GC299" s="45"/>
      <c r="GD299" s="45"/>
      <c r="GE299" s="45"/>
      <c r="GF299" s="45"/>
      <c r="GG299" s="45"/>
      <c r="GH299" s="45"/>
      <c r="GI299" s="45"/>
      <c r="GJ299" s="45"/>
      <c r="GK299" s="45"/>
      <c r="GL299" s="45"/>
      <c r="GM299" s="45"/>
      <c r="GN299" s="45"/>
      <c r="GO299" s="45"/>
      <c r="GP299" s="45"/>
      <c r="GQ299" s="45"/>
      <c r="GR299" s="45"/>
      <c r="GS299" s="45"/>
      <c r="GT299" s="45"/>
      <c r="GU299" s="45"/>
      <c r="GV299" s="45"/>
      <c r="GW299" s="45"/>
      <c r="GX299" s="45"/>
      <c r="GY299" s="45"/>
      <c r="GZ299" s="45"/>
      <c r="HA299" s="45"/>
      <c r="HB299" s="45"/>
      <c r="HC299" s="45"/>
      <c r="HD299" s="45"/>
    </row>
    <row r="300" spans="1:212" x14ac:dyDescent="0.25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4"/>
      <c r="CH300" s="114"/>
      <c r="CI300" s="114"/>
      <c r="CJ300" s="114"/>
      <c r="CK300" s="114"/>
      <c r="CL300" s="114"/>
      <c r="CM300" s="114"/>
      <c r="CN300" s="114"/>
      <c r="CO300" s="114"/>
      <c r="CP300" s="114"/>
      <c r="CQ300" s="114"/>
      <c r="CR300" s="114"/>
      <c r="CS300" s="114"/>
      <c r="CT300" s="114"/>
      <c r="CU300" s="114"/>
      <c r="CV300" s="114"/>
      <c r="CW300" s="114"/>
      <c r="CX300" s="114"/>
      <c r="CY300" s="114"/>
      <c r="CZ300" s="114"/>
      <c r="DA300" s="114"/>
      <c r="DB300" s="114"/>
      <c r="DC300" s="114"/>
      <c r="DD300" s="114"/>
      <c r="DE300" s="114"/>
      <c r="DF300" s="114"/>
      <c r="DG300" s="114"/>
      <c r="DH300" s="114"/>
      <c r="DI300" s="114"/>
      <c r="DJ300" s="114"/>
      <c r="DK300" s="114"/>
      <c r="DL300" s="114"/>
      <c r="DM300" s="114"/>
      <c r="DN300" s="114"/>
      <c r="DO300" s="114"/>
      <c r="DP300" s="114"/>
      <c r="DQ300" s="114"/>
      <c r="DR300" s="114"/>
      <c r="DS300" s="114"/>
      <c r="FY300" s="116"/>
      <c r="FZ300" s="45"/>
      <c r="GA300" s="45"/>
      <c r="GB300" s="45"/>
      <c r="GC300" s="45"/>
      <c r="GD300" s="45"/>
      <c r="GE300" s="45"/>
      <c r="GF300" s="45"/>
      <c r="GG300" s="45"/>
      <c r="GH300" s="45"/>
      <c r="GI300" s="45"/>
      <c r="GJ300" s="45"/>
      <c r="GK300" s="45"/>
      <c r="GL300" s="45"/>
      <c r="GM300" s="45"/>
      <c r="GN300" s="45"/>
      <c r="GO300" s="45"/>
      <c r="GP300" s="45"/>
      <c r="GQ300" s="45"/>
      <c r="GR300" s="45"/>
      <c r="GS300" s="45"/>
      <c r="GT300" s="45"/>
      <c r="GU300" s="45"/>
      <c r="GV300" s="45"/>
      <c r="GW300" s="45"/>
      <c r="GX300" s="45"/>
      <c r="GY300" s="45"/>
      <c r="GZ300" s="45"/>
      <c r="HA300" s="45"/>
      <c r="HB300" s="45"/>
      <c r="HC300" s="45"/>
      <c r="HD300" s="45"/>
    </row>
    <row r="301" spans="1:212" x14ac:dyDescent="0.25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4"/>
      <c r="CH301" s="114"/>
      <c r="CI301" s="114"/>
      <c r="CJ301" s="114"/>
      <c r="CK301" s="114"/>
      <c r="CL301" s="114"/>
      <c r="CM301" s="114"/>
      <c r="CN301" s="114"/>
      <c r="CO301" s="114"/>
      <c r="CP301" s="114"/>
      <c r="CQ301" s="114"/>
      <c r="CR301" s="114"/>
      <c r="CS301" s="114"/>
      <c r="CT301" s="114"/>
      <c r="CU301" s="114"/>
      <c r="CV301" s="114"/>
      <c r="CW301" s="114"/>
      <c r="CX301" s="114"/>
      <c r="CY301" s="114"/>
      <c r="CZ301" s="114"/>
      <c r="DA301" s="114"/>
      <c r="DB301" s="114"/>
      <c r="DC301" s="114"/>
      <c r="DD301" s="114"/>
      <c r="DE301" s="114"/>
      <c r="DF301" s="114"/>
      <c r="DG301" s="114"/>
      <c r="DH301" s="114"/>
      <c r="DI301" s="114"/>
      <c r="DJ301" s="114"/>
      <c r="DK301" s="114"/>
      <c r="DL301" s="114"/>
      <c r="DM301" s="114"/>
      <c r="DN301" s="114"/>
      <c r="DO301" s="114"/>
      <c r="DP301" s="114"/>
      <c r="DQ301" s="114"/>
      <c r="DR301" s="114"/>
      <c r="DS301" s="114"/>
      <c r="FY301" s="116"/>
      <c r="FZ301" s="45"/>
      <c r="GA301" s="45"/>
      <c r="GB301" s="45"/>
      <c r="GC301" s="45"/>
      <c r="GD301" s="45"/>
      <c r="GE301" s="45"/>
      <c r="GF301" s="45"/>
      <c r="GG301" s="45"/>
      <c r="GH301" s="45"/>
      <c r="GI301" s="45"/>
      <c r="GJ301" s="45"/>
      <c r="GK301" s="45"/>
      <c r="GL301" s="45"/>
      <c r="GM301" s="45"/>
      <c r="GN301" s="45"/>
      <c r="GO301" s="45"/>
      <c r="GP301" s="45"/>
      <c r="GQ301" s="45"/>
      <c r="GR301" s="45"/>
      <c r="GS301" s="45"/>
      <c r="GT301" s="45"/>
      <c r="GU301" s="45"/>
      <c r="GV301" s="45"/>
      <c r="GW301" s="45"/>
      <c r="GX301" s="45"/>
      <c r="GY301" s="45"/>
      <c r="GZ301" s="45"/>
      <c r="HA301" s="45"/>
      <c r="HB301" s="45"/>
      <c r="HC301" s="45"/>
      <c r="HD301" s="45"/>
    </row>
    <row r="302" spans="1:212" x14ac:dyDescent="0.25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4"/>
      <c r="CH302" s="114"/>
      <c r="CI302" s="114"/>
      <c r="CJ302" s="114"/>
      <c r="CK302" s="114"/>
      <c r="CL302" s="114"/>
      <c r="CM302" s="114"/>
      <c r="CN302" s="114"/>
      <c r="CO302" s="114"/>
      <c r="CP302" s="114"/>
      <c r="CQ302" s="114"/>
      <c r="CR302" s="114"/>
      <c r="CS302" s="114"/>
      <c r="CT302" s="114"/>
      <c r="CU302" s="114"/>
      <c r="CV302" s="114"/>
      <c r="CW302" s="114"/>
      <c r="CX302" s="114"/>
      <c r="CY302" s="114"/>
      <c r="CZ302" s="114"/>
      <c r="DA302" s="114"/>
      <c r="DB302" s="114"/>
      <c r="DC302" s="114"/>
      <c r="DD302" s="114"/>
      <c r="DE302" s="114"/>
      <c r="DF302" s="114"/>
      <c r="DG302" s="114"/>
      <c r="DH302" s="114"/>
      <c r="DI302" s="114"/>
      <c r="DJ302" s="114"/>
      <c r="DK302" s="114"/>
      <c r="DL302" s="114"/>
      <c r="DM302" s="114"/>
      <c r="DN302" s="114"/>
      <c r="DO302" s="114"/>
      <c r="DP302" s="114"/>
      <c r="DQ302" s="114"/>
      <c r="DR302" s="114"/>
      <c r="DS302" s="114"/>
      <c r="FY302" s="116"/>
      <c r="FZ302" s="45"/>
      <c r="GA302" s="45"/>
      <c r="GB302" s="45"/>
      <c r="GC302" s="45"/>
      <c r="GD302" s="45"/>
      <c r="GE302" s="45"/>
      <c r="GF302" s="45"/>
      <c r="GG302" s="45"/>
      <c r="GH302" s="45"/>
      <c r="GI302" s="45"/>
      <c r="GJ302" s="45"/>
      <c r="GK302" s="45"/>
      <c r="GL302" s="45"/>
      <c r="GM302" s="45"/>
      <c r="GN302" s="45"/>
      <c r="GO302" s="45"/>
      <c r="GP302" s="45"/>
      <c r="GQ302" s="45"/>
      <c r="GR302" s="45"/>
      <c r="GS302" s="45"/>
      <c r="GT302" s="45"/>
      <c r="GU302" s="45"/>
      <c r="GV302" s="45"/>
      <c r="GW302" s="45"/>
      <c r="GX302" s="45"/>
      <c r="GY302" s="45"/>
      <c r="GZ302" s="45"/>
      <c r="HA302" s="45"/>
      <c r="HB302" s="45"/>
      <c r="HC302" s="45"/>
      <c r="HD302" s="45"/>
    </row>
    <row r="303" spans="1:212" x14ac:dyDescent="0.25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4"/>
      <c r="CH303" s="114"/>
      <c r="CI303" s="114"/>
      <c r="CJ303" s="114"/>
      <c r="CK303" s="114"/>
      <c r="CL303" s="114"/>
      <c r="CM303" s="114"/>
      <c r="CN303" s="114"/>
      <c r="CO303" s="114"/>
      <c r="CP303" s="114"/>
      <c r="CQ303" s="114"/>
      <c r="CR303" s="114"/>
      <c r="CS303" s="114"/>
      <c r="CT303" s="114"/>
      <c r="CU303" s="114"/>
      <c r="CV303" s="114"/>
      <c r="CW303" s="114"/>
      <c r="CX303" s="114"/>
      <c r="CY303" s="114"/>
      <c r="CZ303" s="114"/>
      <c r="DA303" s="114"/>
      <c r="DB303" s="114"/>
      <c r="DC303" s="114"/>
      <c r="DD303" s="114"/>
      <c r="DE303" s="114"/>
      <c r="DF303" s="114"/>
      <c r="DG303" s="114"/>
      <c r="DH303" s="114"/>
      <c r="DI303" s="114"/>
      <c r="DJ303" s="114"/>
      <c r="DK303" s="114"/>
      <c r="DL303" s="114"/>
      <c r="DM303" s="114"/>
      <c r="DN303" s="114"/>
      <c r="DO303" s="114"/>
      <c r="DP303" s="114"/>
      <c r="DQ303" s="114"/>
      <c r="DR303" s="114"/>
      <c r="DS303" s="114"/>
      <c r="FY303" s="116"/>
      <c r="FZ303" s="45"/>
      <c r="GA303" s="45"/>
      <c r="GB303" s="45"/>
      <c r="GC303" s="45"/>
      <c r="GD303" s="45"/>
      <c r="GE303" s="45"/>
      <c r="GF303" s="45"/>
      <c r="GG303" s="45"/>
      <c r="GH303" s="45"/>
      <c r="GI303" s="45"/>
      <c r="GJ303" s="45"/>
      <c r="GK303" s="45"/>
      <c r="GL303" s="45"/>
      <c r="GM303" s="45"/>
      <c r="GN303" s="45"/>
      <c r="GO303" s="45"/>
      <c r="GP303" s="45"/>
      <c r="GQ303" s="45"/>
      <c r="GR303" s="45"/>
      <c r="GS303" s="45"/>
      <c r="GT303" s="45"/>
      <c r="GU303" s="45"/>
      <c r="GV303" s="45"/>
      <c r="GW303" s="45"/>
      <c r="GX303" s="45"/>
      <c r="GY303" s="45"/>
      <c r="GZ303" s="45"/>
      <c r="HA303" s="45"/>
      <c r="HB303" s="45"/>
      <c r="HC303" s="45"/>
      <c r="HD303" s="45"/>
    </row>
    <row r="304" spans="1:212" x14ac:dyDescent="0.25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  <c r="AB304" s="114"/>
      <c r="AC304" s="114"/>
      <c r="AD304" s="114"/>
      <c r="AE304" s="114"/>
      <c r="AF304" s="114"/>
      <c r="AG304" s="114"/>
      <c r="AH304" s="114"/>
      <c r="AI304" s="114"/>
      <c r="AJ304" s="114"/>
      <c r="AK304" s="114"/>
      <c r="AL304" s="114"/>
      <c r="AM304" s="114"/>
      <c r="AN304" s="114"/>
      <c r="AO304" s="114"/>
      <c r="AP304" s="114"/>
      <c r="AQ304" s="114"/>
      <c r="AR304" s="114"/>
      <c r="AS304" s="114"/>
      <c r="AT304" s="114"/>
      <c r="AU304" s="114"/>
      <c r="AV304" s="114"/>
      <c r="AW304" s="114"/>
      <c r="AX304" s="114"/>
      <c r="AY304" s="114"/>
      <c r="AZ304" s="114"/>
      <c r="BA304" s="114"/>
      <c r="BB304" s="114"/>
      <c r="BC304" s="114"/>
      <c r="BD304" s="114"/>
      <c r="BE304" s="114"/>
      <c r="BF304" s="114"/>
      <c r="BG304" s="114"/>
      <c r="BH304" s="114"/>
      <c r="BI304" s="114"/>
      <c r="BJ304" s="114"/>
      <c r="BK304" s="114"/>
      <c r="BL304" s="114"/>
      <c r="BM304" s="114"/>
      <c r="BN304" s="114"/>
      <c r="BO304" s="114"/>
      <c r="BP304" s="114"/>
      <c r="BQ304" s="114"/>
      <c r="BR304" s="114"/>
      <c r="BS304" s="114"/>
      <c r="BT304" s="114"/>
      <c r="BU304" s="114"/>
      <c r="BV304" s="114"/>
      <c r="BW304" s="114"/>
      <c r="BX304" s="114"/>
      <c r="BY304" s="114"/>
      <c r="BZ304" s="114"/>
      <c r="CA304" s="114"/>
      <c r="CB304" s="114"/>
      <c r="CC304" s="114"/>
      <c r="CD304" s="114"/>
      <c r="CE304" s="114"/>
      <c r="CF304" s="114"/>
      <c r="CG304" s="114"/>
      <c r="CH304" s="114"/>
      <c r="CI304" s="114"/>
      <c r="CJ304" s="114"/>
      <c r="CK304" s="114"/>
      <c r="CL304" s="114"/>
      <c r="CM304" s="114"/>
      <c r="CN304" s="114"/>
      <c r="CO304" s="114"/>
      <c r="CP304" s="114"/>
      <c r="CQ304" s="114"/>
      <c r="CR304" s="114"/>
      <c r="CS304" s="114"/>
      <c r="CT304" s="114"/>
      <c r="CU304" s="114"/>
      <c r="CV304" s="114"/>
      <c r="CW304" s="114"/>
      <c r="CX304" s="114"/>
      <c r="CY304" s="114"/>
      <c r="CZ304" s="114"/>
      <c r="DA304" s="114"/>
      <c r="DB304" s="114"/>
      <c r="DC304" s="114"/>
      <c r="DD304" s="114"/>
      <c r="DE304" s="114"/>
      <c r="DF304" s="114"/>
      <c r="DG304" s="114"/>
      <c r="DH304" s="114"/>
      <c r="DI304" s="114"/>
      <c r="DJ304" s="114"/>
      <c r="DK304" s="114"/>
      <c r="DL304" s="114"/>
      <c r="DM304" s="114"/>
      <c r="DN304" s="114"/>
      <c r="DO304" s="114"/>
      <c r="DP304" s="114"/>
      <c r="DQ304" s="114"/>
      <c r="DR304" s="114"/>
      <c r="DS304" s="114"/>
      <c r="FY304" s="116"/>
      <c r="FZ304" s="45"/>
      <c r="GA304" s="45"/>
      <c r="GB304" s="45"/>
      <c r="GC304" s="45"/>
      <c r="GD304" s="45"/>
      <c r="GE304" s="45"/>
      <c r="GF304" s="45"/>
      <c r="GG304" s="45"/>
      <c r="GH304" s="45"/>
      <c r="GI304" s="45"/>
      <c r="GJ304" s="45"/>
      <c r="GK304" s="45"/>
      <c r="GL304" s="45"/>
      <c r="GM304" s="45"/>
      <c r="GN304" s="45"/>
      <c r="GO304" s="45"/>
      <c r="GP304" s="45"/>
      <c r="GQ304" s="45"/>
      <c r="GR304" s="45"/>
      <c r="GS304" s="45"/>
      <c r="GT304" s="45"/>
      <c r="GU304" s="45"/>
      <c r="GV304" s="45"/>
      <c r="GW304" s="45"/>
      <c r="GX304" s="45"/>
      <c r="GY304" s="45"/>
      <c r="GZ304" s="45"/>
      <c r="HA304" s="45"/>
      <c r="HB304" s="45"/>
      <c r="HC304" s="45"/>
      <c r="HD304" s="45"/>
    </row>
    <row r="305" spans="1:212" x14ac:dyDescent="0.25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4"/>
      <c r="CH305" s="114"/>
      <c r="CI305" s="114"/>
      <c r="CJ305" s="114"/>
      <c r="CK305" s="114"/>
      <c r="CL305" s="114"/>
      <c r="CM305" s="114"/>
      <c r="CN305" s="114"/>
      <c r="CO305" s="114"/>
      <c r="CP305" s="114"/>
      <c r="CQ305" s="114"/>
      <c r="CR305" s="114"/>
      <c r="CS305" s="114"/>
      <c r="CT305" s="114"/>
      <c r="CU305" s="114"/>
      <c r="CV305" s="114"/>
      <c r="CW305" s="114"/>
      <c r="CX305" s="114"/>
      <c r="CY305" s="114"/>
      <c r="CZ305" s="114"/>
      <c r="DA305" s="114"/>
      <c r="DB305" s="114"/>
      <c r="DC305" s="114"/>
      <c r="DD305" s="114"/>
      <c r="DE305" s="114"/>
      <c r="DF305" s="114"/>
      <c r="DG305" s="114"/>
      <c r="DH305" s="114"/>
      <c r="DI305" s="114"/>
      <c r="DJ305" s="114"/>
      <c r="DK305" s="114"/>
      <c r="DL305" s="114"/>
      <c r="DM305" s="114"/>
      <c r="DN305" s="114"/>
      <c r="DO305" s="114"/>
      <c r="DP305" s="114"/>
      <c r="DQ305" s="114"/>
      <c r="DR305" s="114"/>
      <c r="DS305" s="114"/>
      <c r="FY305" s="116"/>
      <c r="FZ305" s="45"/>
      <c r="GA305" s="45"/>
      <c r="GB305" s="45"/>
      <c r="GC305" s="45"/>
      <c r="GD305" s="45"/>
      <c r="GE305" s="45"/>
      <c r="GF305" s="45"/>
      <c r="GG305" s="45"/>
      <c r="GH305" s="45"/>
      <c r="GI305" s="45"/>
      <c r="GJ305" s="45"/>
      <c r="GK305" s="45"/>
      <c r="GL305" s="45"/>
      <c r="GM305" s="45"/>
      <c r="GN305" s="45"/>
      <c r="GO305" s="45"/>
      <c r="GP305" s="45"/>
      <c r="GQ305" s="45"/>
      <c r="GR305" s="45"/>
      <c r="GS305" s="45"/>
      <c r="GT305" s="45"/>
      <c r="GU305" s="45"/>
      <c r="GV305" s="45"/>
      <c r="GW305" s="45"/>
      <c r="GX305" s="45"/>
      <c r="GY305" s="45"/>
      <c r="GZ305" s="45"/>
      <c r="HA305" s="45"/>
      <c r="HB305" s="45"/>
      <c r="HC305" s="45"/>
      <c r="HD305" s="45"/>
    </row>
    <row r="306" spans="1:212" x14ac:dyDescent="0.25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4"/>
      <c r="CH306" s="114"/>
      <c r="CI306" s="114"/>
      <c r="CJ306" s="114"/>
      <c r="CK306" s="114"/>
      <c r="CL306" s="114"/>
      <c r="CM306" s="114"/>
      <c r="CN306" s="114"/>
      <c r="CO306" s="114"/>
      <c r="CP306" s="114"/>
      <c r="CQ306" s="114"/>
      <c r="CR306" s="114"/>
      <c r="CS306" s="114"/>
      <c r="CT306" s="114"/>
      <c r="CU306" s="114"/>
      <c r="CV306" s="114"/>
      <c r="CW306" s="114"/>
      <c r="CX306" s="114"/>
      <c r="CY306" s="114"/>
      <c r="CZ306" s="114"/>
      <c r="DA306" s="114"/>
      <c r="DB306" s="114"/>
      <c r="DC306" s="114"/>
      <c r="DD306" s="114"/>
      <c r="DE306" s="114"/>
      <c r="DF306" s="114"/>
      <c r="DG306" s="114"/>
      <c r="DH306" s="114"/>
      <c r="DI306" s="114"/>
      <c r="DJ306" s="114"/>
      <c r="DK306" s="114"/>
      <c r="DL306" s="114"/>
      <c r="DM306" s="114"/>
      <c r="DN306" s="114"/>
      <c r="DO306" s="114"/>
      <c r="DP306" s="114"/>
      <c r="DQ306" s="114"/>
      <c r="DR306" s="114"/>
      <c r="DS306" s="114"/>
      <c r="FY306" s="116"/>
      <c r="FZ306" s="45"/>
      <c r="GA306" s="45"/>
      <c r="GB306" s="45"/>
      <c r="GC306" s="45"/>
      <c r="GD306" s="45"/>
      <c r="GE306" s="45"/>
      <c r="GF306" s="45"/>
      <c r="GG306" s="45"/>
      <c r="GH306" s="45"/>
      <c r="GI306" s="45"/>
      <c r="GJ306" s="45"/>
      <c r="GK306" s="45"/>
      <c r="GL306" s="45"/>
      <c r="GM306" s="45"/>
      <c r="GN306" s="45"/>
      <c r="GO306" s="45"/>
      <c r="GP306" s="45"/>
      <c r="GQ306" s="45"/>
      <c r="GR306" s="45"/>
      <c r="GS306" s="45"/>
      <c r="GT306" s="45"/>
      <c r="GU306" s="45"/>
      <c r="GV306" s="45"/>
      <c r="GW306" s="45"/>
      <c r="GX306" s="45"/>
      <c r="GY306" s="45"/>
      <c r="GZ306" s="45"/>
      <c r="HA306" s="45"/>
      <c r="HB306" s="45"/>
      <c r="HC306" s="45"/>
      <c r="HD306" s="45"/>
    </row>
    <row r="307" spans="1:212" x14ac:dyDescent="0.25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4"/>
      <c r="CH307" s="114"/>
      <c r="CI307" s="114"/>
      <c r="CJ307" s="114"/>
      <c r="CK307" s="114"/>
      <c r="CL307" s="114"/>
      <c r="CM307" s="114"/>
      <c r="CN307" s="114"/>
      <c r="CO307" s="114"/>
      <c r="CP307" s="114"/>
      <c r="CQ307" s="114"/>
      <c r="CR307" s="114"/>
      <c r="CS307" s="114"/>
      <c r="CT307" s="114"/>
      <c r="CU307" s="114"/>
      <c r="CV307" s="114"/>
      <c r="CW307" s="114"/>
      <c r="CX307" s="114"/>
      <c r="CY307" s="114"/>
      <c r="CZ307" s="114"/>
      <c r="DA307" s="114"/>
      <c r="DB307" s="114"/>
      <c r="DC307" s="114"/>
      <c r="DD307" s="114"/>
      <c r="DE307" s="114"/>
      <c r="DF307" s="114"/>
      <c r="DG307" s="114"/>
      <c r="DH307" s="114"/>
      <c r="DI307" s="114"/>
      <c r="DJ307" s="114"/>
      <c r="DK307" s="114"/>
      <c r="DL307" s="114"/>
      <c r="DM307" s="114"/>
      <c r="DN307" s="114"/>
      <c r="DO307" s="114"/>
      <c r="DP307" s="114"/>
      <c r="DQ307" s="114"/>
      <c r="DR307" s="114"/>
      <c r="DS307" s="114"/>
      <c r="FY307" s="116"/>
      <c r="FZ307" s="45"/>
      <c r="GA307" s="45"/>
      <c r="GB307" s="45"/>
      <c r="GC307" s="45"/>
      <c r="GD307" s="45"/>
      <c r="GE307" s="45"/>
      <c r="GF307" s="45"/>
      <c r="GG307" s="45"/>
      <c r="GH307" s="45"/>
      <c r="GI307" s="45"/>
      <c r="GJ307" s="45"/>
      <c r="GK307" s="45"/>
      <c r="GL307" s="45"/>
      <c r="GM307" s="45"/>
      <c r="GN307" s="45"/>
      <c r="GO307" s="45"/>
      <c r="GP307" s="45"/>
      <c r="GQ307" s="45"/>
      <c r="GR307" s="45"/>
      <c r="GS307" s="45"/>
      <c r="GT307" s="45"/>
      <c r="GU307" s="45"/>
      <c r="GV307" s="45"/>
      <c r="GW307" s="45"/>
      <c r="GX307" s="45"/>
      <c r="GY307" s="45"/>
      <c r="GZ307" s="45"/>
      <c r="HA307" s="45"/>
      <c r="HB307" s="45"/>
      <c r="HC307" s="45"/>
      <c r="HD307" s="45"/>
    </row>
    <row r="308" spans="1:212" x14ac:dyDescent="0.25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4"/>
      <c r="CH308" s="114"/>
      <c r="CI308" s="114"/>
      <c r="CJ308" s="114"/>
      <c r="CK308" s="114"/>
      <c r="CL308" s="114"/>
      <c r="CM308" s="114"/>
      <c r="CN308" s="114"/>
      <c r="CO308" s="114"/>
      <c r="CP308" s="114"/>
      <c r="CQ308" s="114"/>
      <c r="CR308" s="114"/>
      <c r="CS308" s="114"/>
      <c r="CT308" s="114"/>
      <c r="CU308" s="114"/>
      <c r="CV308" s="114"/>
      <c r="CW308" s="114"/>
      <c r="CX308" s="114"/>
      <c r="CY308" s="114"/>
      <c r="CZ308" s="114"/>
      <c r="DA308" s="114"/>
      <c r="DB308" s="114"/>
      <c r="DC308" s="114"/>
      <c r="DD308" s="114"/>
      <c r="DE308" s="114"/>
      <c r="DF308" s="114"/>
      <c r="DG308" s="114"/>
      <c r="DH308" s="114"/>
      <c r="DI308" s="114"/>
      <c r="DJ308" s="114"/>
      <c r="DK308" s="114"/>
      <c r="DL308" s="114"/>
      <c r="DM308" s="114"/>
      <c r="DN308" s="114"/>
      <c r="DO308" s="114"/>
      <c r="DP308" s="114"/>
      <c r="DQ308" s="114"/>
      <c r="DR308" s="114"/>
      <c r="DS308" s="114"/>
      <c r="FY308" s="116"/>
      <c r="FZ308" s="45"/>
      <c r="GA308" s="45"/>
      <c r="GB308" s="45"/>
      <c r="GC308" s="45"/>
      <c r="GD308" s="45"/>
      <c r="GE308" s="45"/>
      <c r="GF308" s="45"/>
      <c r="GG308" s="45"/>
      <c r="GH308" s="45"/>
      <c r="GI308" s="45"/>
      <c r="GJ308" s="45"/>
      <c r="GK308" s="45"/>
      <c r="GL308" s="45"/>
      <c r="GM308" s="45"/>
      <c r="GN308" s="45"/>
      <c r="GO308" s="45"/>
      <c r="GP308" s="45"/>
      <c r="GQ308" s="45"/>
      <c r="GR308" s="45"/>
      <c r="GS308" s="45"/>
      <c r="GT308" s="45"/>
      <c r="GU308" s="45"/>
      <c r="GV308" s="45"/>
      <c r="GW308" s="45"/>
      <c r="GX308" s="45"/>
      <c r="GY308" s="45"/>
      <c r="GZ308" s="45"/>
      <c r="HA308" s="45"/>
      <c r="HB308" s="45"/>
      <c r="HC308" s="45"/>
      <c r="HD308" s="45"/>
    </row>
    <row r="309" spans="1:212" x14ac:dyDescent="0.25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  <c r="AG309" s="114"/>
      <c r="AH309" s="114"/>
      <c r="AI309" s="114"/>
      <c r="AJ309" s="114"/>
      <c r="AK309" s="114"/>
      <c r="AL309" s="114"/>
      <c r="AM309" s="114"/>
      <c r="AN309" s="114"/>
      <c r="AO309" s="114"/>
      <c r="AP309" s="114"/>
      <c r="AQ309" s="114"/>
      <c r="AR309" s="114"/>
      <c r="AS309" s="114"/>
      <c r="AT309" s="114"/>
      <c r="AU309" s="114"/>
      <c r="AV309" s="114"/>
      <c r="AW309" s="114"/>
      <c r="AX309" s="114"/>
      <c r="AY309" s="114"/>
      <c r="AZ309" s="114"/>
      <c r="BA309" s="114"/>
      <c r="BB309" s="114"/>
      <c r="BC309" s="114"/>
      <c r="BD309" s="114"/>
      <c r="BE309" s="114"/>
      <c r="BF309" s="114"/>
      <c r="BG309" s="114"/>
      <c r="BH309" s="114"/>
      <c r="BI309" s="114"/>
      <c r="BJ309" s="114"/>
      <c r="BK309" s="114"/>
      <c r="BL309" s="114"/>
      <c r="BM309" s="114"/>
      <c r="BN309" s="114"/>
      <c r="BO309" s="114"/>
      <c r="BP309" s="114"/>
      <c r="BQ309" s="114"/>
      <c r="BR309" s="114"/>
      <c r="BS309" s="114"/>
      <c r="BT309" s="114"/>
      <c r="BU309" s="114"/>
      <c r="BV309" s="114"/>
      <c r="BW309" s="114"/>
      <c r="BX309" s="114"/>
      <c r="BY309" s="114"/>
      <c r="BZ309" s="114"/>
      <c r="CA309" s="114"/>
      <c r="CB309" s="114"/>
      <c r="CC309" s="114"/>
      <c r="CD309" s="114"/>
      <c r="CE309" s="114"/>
      <c r="CF309" s="114"/>
      <c r="CG309" s="114"/>
      <c r="CH309" s="114"/>
      <c r="CI309" s="114"/>
      <c r="CJ309" s="114"/>
      <c r="CK309" s="114"/>
      <c r="CL309" s="114"/>
      <c r="CM309" s="114"/>
      <c r="CN309" s="114"/>
      <c r="CO309" s="114"/>
      <c r="CP309" s="114"/>
      <c r="CQ309" s="114"/>
      <c r="CR309" s="114"/>
      <c r="CS309" s="114"/>
      <c r="CT309" s="114"/>
      <c r="CU309" s="114"/>
      <c r="CV309" s="114"/>
      <c r="CW309" s="114"/>
      <c r="CX309" s="114"/>
      <c r="CY309" s="114"/>
      <c r="CZ309" s="114"/>
      <c r="DA309" s="114"/>
      <c r="DB309" s="114"/>
      <c r="DC309" s="114"/>
      <c r="DD309" s="114"/>
      <c r="DE309" s="114"/>
      <c r="DF309" s="114"/>
      <c r="DG309" s="114"/>
      <c r="DH309" s="114"/>
      <c r="DI309" s="114"/>
      <c r="DJ309" s="114"/>
      <c r="DK309" s="114"/>
      <c r="DL309" s="114"/>
      <c r="DM309" s="114"/>
      <c r="DN309" s="114"/>
      <c r="DO309" s="114"/>
      <c r="DP309" s="114"/>
      <c r="DQ309" s="114"/>
      <c r="DR309" s="114"/>
      <c r="DS309" s="114"/>
      <c r="FY309" s="116"/>
      <c r="FZ309" s="45"/>
      <c r="GA309" s="45"/>
      <c r="GB309" s="45"/>
      <c r="GC309" s="45"/>
      <c r="GD309" s="45"/>
      <c r="GE309" s="45"/>
      <c r="GF309" s="45"/>
      <c r="GG309" s="45"/>
      <c r="GH309" s="45"/>
      <c r="GI309" s="45"/>
      <c r="GJ309" s="45"/>
      <c r="GK309" s="45"/>
      <c r="GL309" s="45"/>
      <c r="GM309" s="45"/>
      <c r="GN309" s="45"/>
      <c r="GO309" s="45"/>
      <c r="GP309" s="45"/>
      <c r="GQ309" s="45"/>
      <c r="GR309" s="45"/>
      <c r="GS309" s="45"/>
      <c r="GT309" s="45"/>
      <c r="GU309" s="45"/>
      <c r="GV309" s="45"/>
      <c r="GW309" s="45"/>
      <c r="GX309" s="45"/>
      <c r="GY309" s="45"/>
      <c r="GZ309" s="45"/>
      <c r="HA309" s="45"/>
      <c r="HB309" s="45"/>
      <c r="HC309" s="45"/>
      <c r="HD309" s="45"/>
    </row>
    <row r="310" spans="1:212" x14ac:dyDescent="0.25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  <c r="AG310" s="114"/>
      <c r="AH310" s="114"/>
      <c r="AI310" s="114"/>
      <c r="AJ310" s="114"/>
      <c r="AK310" s="114"/>
      <c r="AL310" s="114"/>
      <c r="AM310" s="114"/>
      <c r="AN310" s="114"/>
      <c r="AO310" s="114"/>
      <c r="AP310" s="114"/>
      <c r="AQ310" s="114"/>
      <c r="AR310" s="114"/>
      <c r="AS310" s="114"/>
      <c r="AT310" s="114"/>
      <c r="AU310" s="114"/>
      <c r="AV310" s="114"/>
      <c r="AW310" s="114"/>
      <c r="AX310" s="114"/>
      <c r="AY310" s="114"/>
      <c r="AZ310" s="114"/>
      <c r="BA310" s="114"/>
      <c r="BB310" s="114"/>
      <c r="BC310" s="114"/>
      <c r="BD310" s="114"/>
      <c r="BE310" s="114"/>
      <c r="BF310" s="114"/>
      <c r="BG310" s="114"/>
      <c r="BH310" s="114"/>
      <c r="BI310" s="114"/>
      <c r="BJ310" s="114"/>
      <c r="BK310" s="114"/>
      <c r="BL310" s="114"/>
      <c r="BM310" s="114"/>
      <c r="BN310" s="114"/>
      <c r="BO310" s="114"/>
      <c r="BP310" s="114"/>
      <c r="BQ310" s="114"/>
      <c r="BR310" s="114"/>
      <c r="BS310" s="114"/>
      <c r="BT310" s="114"/>
      <c r="BU310" s="114"/>
      <c r="BV310" s="114"/>
      <c r="BW310" s="114"/>
      <c r="BX310" s="114"/>
      <c r="BY310" s="114"/>
      <c r="BZ310" s="114"/>
      <c r="CA310" s="114"/>
      <c r="CB310" s="114"/>
      <c r="CC310" s="114"/>
      <c r="CD310" s="114"/>
      <c r="CE310" s="114"/>
      <c r="CF310" s="114"/>
      <c r="CG310" s="114"/>
      <c r="CH310" s="114"/>
      <c r="CI310" s="114"/>
      <c r="CJ310" s="114"/>
      <c r="CK310" s="114"/>
      <c r="CL310" s="114"/>
      <c r="CM310" s="114"/>
      <c r="CN310" s="114"/>
      <c r="CO310" s="114"/>
      <c r="CP310" s="114"/>
      <c r="CQ310" s="114"/>
      <c r="CR310" s="114"/>
      <c r="CS310" s="114"/>
      <c r="CT310" s="114"/>
      <c r="CU310" s="114"/>
      <c r="CV310" s="114"/>
      <c r="CW310" s="114"/>
      <c r="CX310" s="114"/>
      <c r="CY310" s="114"/>
      <c r="CZ310" s="114"/>
      <c r="DA310" s="114"/>
      <c r="DB310" s="114"/>
      <c r="DC310" s="114"/>
      <c r="DD310" s="114"/>
      <c r="DE310" s="114"/>
      <c r="DF310" s="114"/>
      <c r="DG310" s="114"/>
      <c r="DH310" s="114"/>
      <c r="DI310" s="114"/>
      <c r="DJ310" s="114"/>
      <c r="DK310" s="114"/>
      <c r="DL310" s="114"/>
      <c r="DM310" s="114"/>
      <c r="DN310" s="114"/>
      <c r="DO310" s="114"/>
      <c r="DP310" s="114"/>
      <c r="DQ310" s="114"/>
      <c r="DR310" s="114"/>
      <c r="DS310" s="114"/>
      <c r="FY310" s="116"/>
      <c r="FZ310" s="45"/>
      <c r="GA310" s="45"/>
      <c r="GB310" s="45"/>
      <c r="GC310" s="45"/>
      <c r="GD310" s="45"/>
      <c r="GE310" s="45"/>
      <c r="GF310" s="45"/>
      <c r="GG310" s="45"/>
      <c r="GH310" s="45"/>
      <c r="GI310" s="45"/>
      <c r="GJ310" s="45"/>
      <c r="GK310" s="45"/>
      <c r="GL310" s="45"/>
      <c r="GM310" s="45"/>
      <c r="GN310" s="45"/>
      <c r="GO310" s="45"/>
      <c r="GP310" s="45"/>
      <c r="GQ310" s="45"/>
      <c r="GR310" s="45"/>
      <c r="GS310" s="45"/>
      <c r="GT310" s="45"/>
      <c r="GU310" s="45"/>
      <c r="GV310" s="45"/>
      <c r="GW310" s="45"/>
      <c r="GX310" s="45"/>
      <c r="GY310" s="45"/>
      <c r="GZ310" s="45"/>
      <c r="HA310" s="45"/>
      <c r="HB310" s="45"/>
      <c r="HC310" s="45"/>
      <c r="HD310" s="45"/>
    </row>
    <row r="311" spans="1:212" x14ac:dyDescent="0.25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4"/>
      <c r="CH311" s="114"/>
      <c r="CI311" s="114"/>
      <c r="CJ311" s="114"/>
      <c r="CK311" s="114"/>
      <c r="CL311" s="114"/>
      <c r="CM311" s="114"/>
      <c r="CN311" s="114"/>
      <c r="CO311" s="114"/>
      <c r="CP311" s="114"/>
      <c r="CQ311" s="114"/>
      <c r="CR311" s="114"/>
      <c r="CS311" s="114"/>
      <c r="CT311" s="114"/>
      <c r="CU311" s="114"/>
      <c r="CV311" s="114"/>
      <c r="CW311" s="114"/>
      <c r="CX311" s="114"/>
      <c r="CY311" s="114"/>
      <c r="CZ311" s="114"/>
      <c r="DA311" s="114"/>
      <c r="DB311" s="114"/>
      <c r="DC311" s="114"/>
      <c r="DD311" s="114"/>
      <c r="DE311" s="114"/>
      <c r="DF311" s="114"/>
      <c r="DG311" s="114"/>
      <c r="DH311" s="114"/>
      <c r="DI311" s="114"/>
      <c r="DJ311" s="114"/>
      <c r="DK311" s="114"/>
      <c r="DL311" s="114"/>
      <c r="DM311" s="114"/>
      <c r="DN311" s="114"/>
      <c r="DO311" s="114"/>
      <c r="DP311" s="114"/>
      <c r="DQ311" s="114"/>
      <c r="DR311" s="114"/>
      <c r="DS311" s="114"/>
      <c r="FY311" s="116"/>
      <c r="FZ311" s="45"/>
      <c r="GA311" s="45"/>
      <c r="GB311" s="45"/>
      <c r="GC311" s="45"/>
      <c r="GD311" s="45"/>
      <c r="GE311" s="45"/>
      <c r="GF311" s="45"/>
      <c r="GG311" s="45"/>
      <c r="GH311" s="45"/>
      <c r="GI311" s="45"/>
      <c r="GJ311" s="45"/>
      <c r="GK311" s="45"/>
      <c r="GL311" s="45"/>
      <c r="GM311" s="45"/>
      <c r="GN311" s="45"/>
      <c r="GO311" s="45"/>
      <c r="GP311" s="45"/>
      <c r="GQ311" s="45"/>
      <c r="GR311" s="45"/>
      <c r="GS311" s="45"/>
      <c r="GT311" s="45"/>
      <c r="GU311" s="45"/>
      <c r="GV311" s="45"/>
      <c r="GW311" s="45"/>
      <c r="GX311" s="45"/>
      <c r="GY311" s="45"/>
      <c r="GZ311" s="45"/>
      <c r="HA311" s="45"/>
      <c r="HB311" s="45"/>
      <c r="HC311" s="45"/>
      <c r="HD311" s="45"/>
    </row>
    <row r="312" spans="1:212" x14ac:dyDescent="0.25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4"/>
      <c r="CH312" s="114"/>
      <c r="CI312" s="114"/>
      <c r="CJ312" s="114"/>
      <c r="CK312" s="114"/>
      <c r="CL312" s="114"/>
      <c r="CM312" s="114"/>
      <c r="CN312" s="114"/>
      <c r="CO312" s="114"/>
      <c r="CP312" s="114"/>
      <c r="CQ312" s="114"/>
      <c r="CR312" s="114"/>
      <c r="CS312" s="114"/>
      <c r="CT312" s="114"/>
      <c r="CU312" s="114"/>
      <c r="CV312" s="114"/>
      <c r="CW312" s="114"/>
      <c r="CX312" s="114"/>
      <c r="CY312" s="114"/>
      <c r="CZ312" s="114"/>
      <c r="DA312" s="114"/>
      <c r="DB312" s="114"/>
      <c r="DC312" s="114"/>
      <c r="DD312" s="114"/>
      <c r="DE312" s="114"/>
      <c r="DF312" s="114"/>
      <c r="DG312" s="114"/>
      <c r="DH312" s="114"/>
      <c r="DI312" s="114"/>
      <c r="DJ312" s="114"/>
      <c r="DK312" s="114"/>
      <c r="DL312" s="114"/>
      <c r="DM312" s="114"/>
      <c r="DN312" s="114"/>
      <c r="DO312" s="114"/>
      <c r="DP312" s="114"/>
      <c r="DQ312" s="114"/>
      <c r="DR312" s="114"/>
      <c r="DS312" s="114"/>
      <c r="FY312" s="116"/>
      <c r="FZ312" s="45"/>
      <c r="GA312" s="45"/>
      <c r="GB312" s="45"/>
      <c r="GC312" s="45"/>
      <c r="GD312" s="45"/>
      <c r="GE312" s="45"/>
      <c r="GF312" s="45"/>
      <c r="GG312" s="45"/>
      <c r="GH312" s="45"/>
      <c r="GI312" s="45"/>
      <c r="GJ312" s="45"/>
      <c r="GK312" s="45"/>
      <c r="GL312" s="45"/>
      <c r="GM312" s="45"/>
      <c r="GN312" s="45"/>
      <c r="GO312" s="45"/>
      <c r="GP312" s="45"/>
      <c r="GQ312" s="45"/>
      <c r="GR312" s="45"/>
      <c r="GS312" s="45"/>
      <c r="GT312" s="45"/>
      <c r="GU312" s="45"/>
      <c r="GV312" s="45"/>
      <c r="GW312" s="45"/>
      <c r="GX312" s="45"/>
      <c r="GY312" s="45"/>
      <c r="GZ312" s="45"/>
      <c r="HA312" s="45"/>
      <c r="HB312" s="45"/>
      <c r="HC312" s="45"/>
      <c r="HD312" s="45"/>
    </row>
    <row r="313" spans="1:212" x14ac:dyDescent="0.25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4"/>
      <c r="CH313" s="114"/>
      <c r="CI313" s="114"/>
      <c r="CJ313" s="114"/>
      <c r="CK313" s="114"/>
      <c r="CL313" s="114"/>
      <c r="CM313" s="114"/>
      <c r="CN313" s="114"/>
      <c r="CO313" s="114"/>
      <c r="CP313" s="114"/>
      <c r="CQ313" s="114"/>
      <c r="CR313" s="114"/>
      <c r="CS313" s="114"/>
      <c r="CT313" s="114"/>
      <c r="CU313" s="114"/>
      <c r="CV313" s="114"/>
      <c r="CW313" s="114"/>
      <c r="CX313" s="114"/>
      <c r="CY313" s="114"/>
      <c r="CZ313" s="114"/>
      <c r="DA313" s="114"/>
      <c r="DB313" s="114"/>
      <c r="DC313" s="114"/>
      <c r="DD313" s="114"/>
      <c r="DE313" s="114"/>
      <c r="DF313" s="114"/>
      <c r="DG313" s="114"/>
      <c r="DH313" s="114"/>
      <c r="DI313" s="114"/>
      <c r="DJ313" s="114"/>
      <c r="DK313" s="114"/>
      <c r="DL313" s="114"/>
      <c r="DM313" s="114"/>
      <c r="DN313" s="114"/>
      <c r="DO313" s="114"/>
      <c r="DP313" s="114"/>
      <c r="DQ313" s="114"/>
      <c r="DR313" s="114"/>
      <c r="DS313" s="114"/>
      <c r="FY313" s="116"/>
      <c r="FZ313" s="45"/>
      <c r="GA313" s="45"/>
      <c r="GB313" s="45"/>
      <c r="GC313" s="45"/>
      <c r="GD313" s="45"/>
      <c r="GE313" s="45"/>
      <c r="GF313" s="45"/>
      <c r="GG313" s="45"/>
      <c r="GH313" s="45"/>
      <c r="GI313" s="45"/>
      <c r="GJ313" s="45"/>
      <c r="GK313" s="45"/>
      <c r="GL313" s="45"/>
      <c r="GM313" s="45"/>
      <c r="GN313" s="45"/>
      <c r="GO313" s="45"/>
      <c r="GP313" s="45"/>
      <c r="GQ313" s="45"/>
      <c r="GR313" s="45"/>
      <c r="GS313" s="45"/>
      <c r="GT313" s="45"/>
      <c r="GU313" s="45"/>
      <c r="GV313" s="45"/>
      <c r="GW313" s="45"/>
      <c r="GX313" s="45"/>
      <c r="GY313" s="45"/>
      <c r="GZ313" s="45"/>
      <c r="HA313" s="45"/>
      <c r="HB313" s="45"/>
      <c r="HC313" s="45"/>
      <c r="HD313" s="45"/>
    </row>
    <row r="314" spans="1:212" x14ac:dyDescent="0.25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4"/>
      <c r="CH314" s="114"/>
      <c r="CI314" s="114"/>
      <c r="CJ314" s="114"/>
      <c r="CK314" s="114"/>
      <c r="CL314" s="114"/>
      <c r="CM314" s="114"/>
      <c r="CN314" s="114"/>
      <c r="CO314" s="114"/>
      <c r="CP314" s="114"/>
      <c r="CQ314" s="114"/>
      <c r="CR314" s="114"/>
      <c r="CS314" s="114"/>
      <c r="CT314" s="114"/>
      <c r="CU314" s="114"/>
      <c r="CV314" s="114"/>
      <c r="CW314" s="114"/>
      <c r="CX314" s="114"/>
      <c r="CY314" s="114"/>
      <c r="CZ314" s="114"/>
      <c r="DA314" s="114"/>
      <c r="DB314" s="114"/>
      <c r="DC314" s="114"/>
      <c r="DD314" s="114"/>
      <c r="DE314" s="114"/>
      <c r="DF314" s="114"/>
      <c r="DG314" s="114"/>
      <c r="DH314" s="114"/>
      <c r="DI314" s="114"/>
      <c r="DJ314" s="114"/>
      <c r="DK314" s="114"/>
      <c r="DL314" s="114"/>
      <c r="DM314" s="114"/>
      <c r="DN314" s="114"/>
      <c r="DO314" s="114"/>
      <c r="DP314" s="114"/>
      <c r="DQ314" s="114"/>
      <c r="DR314" s="114"/>
      <c r="DS314" s="114"/>
      <c r="FY314" s="116"/>
      <c r="FZ314" s="45"/>
      <c r="GA314" s="45"/>
      <c r="GB314" s="45"/>
      <c r="GC314" s="45"/>
      <c r="GD314" s="45"/>
      <c r="GE314" s="45"/>
      <c r="GF314" s="45"/>
      <c r="GG314" s="45"/>
      <c r="GH314" s="45"/>
      <c r="GI314" s="45"/>
      <c r="GJ314" s="45"/>
      <c r="GK314" s="45"/>
      <c r="GL314" s="45"/>
      <c r="GM314" s="45"/>
      <c r="GN314" s="45"/>
      <c r="GO314" s="45"/>
      <c r="GP314" s="45"/>
      <c r="GQ314" s="45"/>
      <c r="GR314" s="45"/>
      <c r="GS314" s="45"/>
      <c r="GT314" s="45"/>
      <c r="GU314" s="45"/>
      <c r="GV314" s="45"/>
      <c r="GW314" s="45"/>
      <c r="GX314" s="45"/>
      <c r="GY314" s="45"/>
      <c r="GZ314" s="45"/>
      <c r="HA314" s="45"/>
      <c r="HB314" s="45"/>
      <c r="HC314" s="45"/>
      <c r="HD314" s="45"/>
    </row>
    <row r="315" spans="1:212" x14ac:dyDescent="0.25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4"/>
      <c r="AQ315" s="114"/>
      <c r="AR315" s="114"/>
      <c r="AS315" s="114"/>
      <c r="AT315" s="114"/>
      <c r="AU315" s="114"/>
      <c r="AV315" s="114"/>
      <c r="AW315" s="114"/>
      <c r="AX315" s="114"/>
      <c r="AY315" s="114"/>
      <c r="AZ315" s="114"/>
      <c r="BA315" s="114"/>
      <c r="BB315" s="114"/>
      <c r="BC315" s="114"/>
      <c r="BD315" s="114"/>
      <c r="BE315" s="114"/>
      <c r="BF315" s="114"/>
      <c r="BG315" s="114"/>
      <c r="BH315" s="114"/>
      <c r="BI315" s="114"/>
      <c r="BJ315" s="114"/>
      <c r="BK315" s="114"/>
      <c r="BL315" s="114"/>
      <c r="BM315" s="114"/>
      <c r="BN315" s="114"/>
      <c r="BO315" s="114"/>
      <c r="BP315" s="114"/>
      <c r="BQ315" s="114"/>
      <c r="BR315" s="114"/>
      <c r="BS315" s="114"/>
      <c r="BT315" s="114"/>
      <c r="BU315" s="114"/>
      <c r="BV315" s="114"/>
      <c r="BW315" s="114"/>
      <c r="BX315" s="114"/>
      <c r="BY315" s="114"/>
      <c r="BZ315" s="114"/>
      <c r="CA315" s="114"/>
      <c r="CB315" s="114"/>
      <c r="CC315" s="114"/>
      <c r="CD315" s="114"/>
      <c r="CE315" s="114"/>
      <c r="CF315" s="114"/>
      <c r="CG315" s="114"/>
      <c r="CH315" s="114"/>
      <c r="CI315" s="114"/>
      <c r="CJ315" s="114"/>
      <c r="CK315" s="114"/>
      <c r="CL315" s="114"/>
      <c r="CM315" s="114"/>
      <c r="CN315" s="114"/>
      <c r="CO315" s="114"/>
      <c r="CP315" s="114"/>
      <c r="CQ315" s="114"/>
      <c r="CR315" s="114"/>
      <c r="CS315" s="114"/>
      <c r="CT315" s="114"/>
      <c r="CU315" s="114"/>
      <c r="CV315" s="114"/>
      <c r="CW315" s="114"/>
      <c r="CX315" s="114"/>
      <c r="CY315" s="114"/>
      <c r="CZ315" s="114"/>
      <c r="DA315" s="114"/>
      <c r="DB315" s="114"/>
      <c r="DC315" s="114"/>
      <c r="DD315" s="114"/>
      <c r="DE315" s="114"/>
      <c r="DF315" s="114"/>
      <c r="DG315" s="114"/>
      <c r="DH315" s="114"/>
      <c r="DI315" s="114"/>
      <c r="DJ315" s="114"/>
      <c r="DK315" s="114"/>
      <c r="DL315" s="114"/>
      <c r="DM315" s="114"/>
      <c r="DN315" s="114"/>
      <c r="DO315" s="114"/>
      <c r="DP315" s="114"/>
      <c r="DQ315" s="114"/>
      <c r="DR315" s="114"/>
      <c r="DS315" s="114"/>
      <c r="FY315" s="116"/>
      <c r="FZ315" s="45"/>
      <c r="GA315" s="45"/>
      <c r="GB315" s="45"/>
      <c r="GC315" s="45"/>
      <c r="GD315" s="45"/>
      <c r="GE315" s="45"/>
      <c r="GF315" s="45"/>
      <c r="GG315" s="45"/>
      <c r="GH315" s="45"/>
      <c r="GI315" s="45"/>
      <c r="GJ315" s="45"/>
      <c r="GK315" s="45"/>
      <c r="GL315" s="45"/>
      <c r="GM315" s="45"/>
      <c r="GN315" s="45"/>
      <c r="GO315" s="45"/>
      <c r="GP315" s="45"/>
      <c r="GQ315" s="45"/>
      <c r="GR315" s="45"/>
      <c r="GS315" s="45"/>
      <c r="GT315" s="45"/>
      <c r="GU315" s="45"/>
      <c r="GV315" s="45"/>
      <c r="GW315" s="45"/>
      <c r="GX315" s="45"/>
      <c r="GY315" s="45"/>
      <c r="GZ315" s="45"/>
      <c r="HA315" s="45"/>
      <c r="HB315" s="45"/>
      <c r="HC315" s="45"/>
      <c r="HD315" s="45"/>
    </row>
    <row r="316" spans="1:212" x14ac:dyDescent="0.25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14"/>
      <c r="AO316" s="114"/>
      <c r="AP316" s="114"/>
      <c r="AQ316" s="114"/>
      <c r="AR316" s="114"/>
      <c r="AS316" s="114"/>
      <c r="AT316" s="114"/>
      <c r="AU316" s="114"/>
      <c r="AV316" s="114"/>
      <c r="AW316" s="114"/>
      <c r="AX316" s="114"/>
      <c r="AY316" s="114"/>
      <c r="AZ316" s="114"/>
      <c r="BA316" s="114"/>
      <c r="BB316" s="114"/>
      <c r="BC316" s="114"/>
      <c r="BD316" s="114"/>
      <c r="BE316" s="114"/>
      <c r="BF316" s="114"/>
      <c r="BG316" s="114"/>
      <c r="BH316" s="114"/>
      <c r="BI316" s="114"/>
      <c r="BJ316" s="114"/>
      <c r="BK316" s="114"/>
      <c r="BL316" s="114"/>
      <c r="BM316" s="114"/>
      <c r="BN316" s="114"/>
      <c r="BO316" s="114"/>
      <c r="BP316" s="114"/>
      <c r="BQ316" s="114"/>
      <c r="BR316" s="114"/>
      <c r="BS316" s="114"/>
      <c r="BT316" s="114"/>
      <c r="BU316" s="114"/>
      <c r="BV316" s="114"/>
      <c r="BW316" s="114"/>
      <c r="BX316" s="114"/>
      <c r="BY316" s="114"/>
      <c r="BZ316" s="114"/>
      <c r="CA316" s="114"/>
      <c r="CB316" s="114"/>
      <c r="CC316" s="114"/>
      <c r="CD316" s="114"/>
      <c r="CE316" s="114"/>
      <c r="CF316" s="114"/>
      <c r="CG316" s="114"/>
      <c r="CH316" s="114"/>
      <c r="CI316" s="114"/>
      <c r="CJ316" s="114"/>
      <c r="CK316" s="114"/>
      <c r="CL316" s="114"/>
      <c r="CM316" s="114"/>
      <c r="CN316" s="114"/>
      <c r="CO316" s="114"/>
      <c r="CP316" s="114"/>
      <c r="CQ316" s="114"/>
      <c r="CR316" s="114"/>
      <c r="CS316" s="114"/>
      <c r="CT316" s="114"/>
      <c r="CU316" s="114"/>
      <c r="CV316" s="114"/>
      <c r="CW316" s="114"/>
      <c r="CX316" s="114"/>
      <c r="CY316" s="114"/>
      <c r="CZ316" s="114"/>
      <c r="DA316" s="114"/>
      <c r="DB316" s="114"/>
      <c r="DC316" s="114"/>
      <c r="DD316" s="114"/>
      <c r="DE316" s="114"/>
      <c r="DF316" s="114"/>
      <c r="DG316" s="114"/>
      <c r="DH316" s="114"/>
      <c r="DI316" s="114"/>
      <c r="DJ316" s="114"/>
      <c r="DK316" s="114"/>
      <c r="DL316" s="114"/>
      <c r="DM316" s="114"/>
      <c r="DN316" s="114"/>
      <c r="DO316" s="114"/>
      <c r="DP316" s="114"/>
      <c r="DQ316" s="114"/>
      <c r="DR316" s="114"/>
      <c r="DS316" s="114"/>
      <c r="FY316" s="116"/>
      <c r="FZ316" s="45"/>
      <c r="GA316" s="45"/>
      <c r="GB316" s="45"/>
      <c r="GC316" s="45"/>
      <c r="GD316" s="45"/>
      <c r="GE316" s="45"/>
      <c r="GF316" s="45"/>
      <c r="GG316" s="45"/>
      <c r="GH316" s="45"/>
      <c r="GI316" s="45"/>
      <c r="GJ316" s="45"/>
      <c r="GK316" s="45"/>
      <c r="GL316" s="45"/>
      <c r="GM316" s="45"/>
      <c r="GN316" s="45"/>
      <c r="GO316" s="45"/>
      <c r="GP316" s="45"/>
      <c r="GQ316" s="45"/>
      <c r="GR316" s="45"/>
      <c r="GS316" s="45"/>
      <c r="GT316" s="45"/>
      <c r="GU316" s="45"/>
      <c r="GV316" s="45"/>
      <c r="GW316" s="45"/>
      <c r="GX316" s="45"/>
      <c r="GY316" s="45"/>
      <c r="GZ316" s="45"/>
      <c r="HA316" s="45"/>
      <c r="HB316" s="45"/>
      <c r="HC316" s="45"/>
      <c r="HD316" s="45"/>
    </row>
    <row r="317" spans="1:212" x14ac:dyDescent="0.25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  <c r="AQ317" s="114"/>
      <c r="AR317" s="114"/>
      <c r="AS317" s="114"/>
      <c r="AT317" s="114"/>
      <c r="AU317" s="114"/>
      <c r="AV317" s="114"/>
      <c r="AW317" s="114"/>
      <c r="AX317" s="114"/>
      <c r="AY317" s="114"/>
      <c r="AZ317" s="114"/>
      <c r="BA317" s="114"/>
      <c r="BB317" s="114"/>
      <c r="BC317" s="114"/>
      <c r="BD317" s="114"/>
      <c r="BE317" s="114"/>
      <c r="BF317" s="114"/>
      <c r="BG317" s="114"/>
      <c r="BH317" s="114"/>
      <c r="BI317" s="114"/>
      <c r="BJ317" s="114"/>
      <c r="BK317" s="114"/>
      <c r="BL317" s="114"/>
      <c r="BM317" s="114"/>
      <c r="BN317" s="114"/>
      <c r="BO317" s="114"/>
      <c r="BP317" s="114"/>
      <c r="BQ317" s="114"/>
      <c r="BR317" s="114"/>
      <c r="BS317" s="114"/>
      <c r="BT317" s="114"/>
      <c r="BU317" s="114"/>
      <c r="BV317" s="114"/>
      <c r="BW317" s="114"/>
      <c r="BX317" s="114"/>
      <c r="BY317" s="114"/>
      <c r="BZ317" s="114"/>
      <c r="CA317" s="114"/>
      <c r="CB317" s="114"/>
      <c r="CC317" s="114"/>
      <c r="CD317" s="114"/>
      <c r="CE317" s="114"/>
      <c r="CF317" s="114"/>
      <c r="CG317" s="114"/>
      <c r="CH317" s="114"/>
      <c r="CI317" s="114"/>
      <c r="CJ317" s="114"/>
      <c r="CK317" s="114"/>
      <c r="CL317" s="114"/>
      <c r="CM317" s="114"/>
      <c r="CN317" s="114"/>
      <c r="CO317" s="114"/>
      <c r="CP317" s="114"/>
      <c r="CQ317" s="114"/>
      <c r="CR317" s="114"/>
      <c r="CS317" s="114"/>
      <c r="CT317" s="114"/>
      <c r="CU317" s="114"/>
      <c r="CV317" s="114"/>
      <c r="CW317" s="114"/>
      <c r="CX317" s="114"/>
      <c r="CY317" s="114"/>
      <c r="CZ317" s="114"/>
      <c r="DA317" s="114"/>
      <c r="DB317" s="114"/>
      <c r="DC317" s="114"/>
      <c r="DD317" s="114"/>
      <c r="DE317" s="114"/>
      <c r="DF317" s="114"/>
      <c r="DG317" s="114"/>
      <c r="DH317" s="114"/>
      <c r="DI317" s="114"/>
      <c r="DJ317" s="114"/>
      <c r="DK317" s="114"/>
      <c r="DL317" s="114"/>
      <c r="DM317" s="114"/>
      <c r="DN317" s="114"/>
      <c r="DO317" s="114"/>
      <c r="DP317" s="114"/>
      <c r="DQ317" s="114"/>
      <c r="DR317" s="114"/>
      <c r="DS317" s="114"/>
      <c r="FY317" s="116"/>
      <c r="FZ317" s="45"/>
      <c r="GA317" s="45"/>
      <c r="GB317" s="45"/>
      <c r="GC317" s="45"/>
      <c r="GD317" s="45"/>
      <c r="GE317" s="45"/>
      <c r="GF317" s="45"/>
      <c r="GG317" s="45"/>
      <c r="GH317" s="45"/>
      <c r="GI317" s="45"/>
      <c r="GJ317" s="45"/>
      <c r="GK317" s="45"/>
      <c r="GL317" s="45"/>
      <c r="GM317" s="45"/>
      <c r="GN317" s="45"/>
      <c r="GO317" s="45"/>
      <c r="GP317" s="45"/>
      <c r="GQ317" s="45"/>
      <c r="GR317" s="45"/>
      <c r="GS317" s="45"/>
      <c r="GT317" s="45"/>
      <c r="GU317" s="45"/>
      <c r="GV317" s="45"/>
      <c r="GW317" s="45"/>
      <c r="GX317" s="45"/>
      <c r="GY317" s="45"/>
      <c r="GZ317" s="45"/>
      <c r="HA317" s="45"/>
      <c r="HB317" s="45"/>
      <c r="HC317" s="45"/>
      <c r="HD317" s="45"/>
    </row>
    <row r="318" spans="1:212" x14ac:dyDescent="0.25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4"/>
      <c r="CH318" s="114"/>
      <c r="CI318" s="114"/>
      <c r="CJ318" s="114"/>
      <c r="CK318" s="114"/>
      <c r="CL318" s="114"/>
      <c r="CM318" s="114"/>
      <c r="CN318" s="114"/>
      <c r="CO318" s="114"/>
      <c r="CP318" s="114"/>
      <c r="CQ318" s="114"/>
      <c r="CR318" s="114"/>
      <c r="CS318" s="114"/>
      <c r="CT318" s="114"/>
      <c r="CU318" s="114"/>
      <c r="CV318" s="114"/>
      <c r="CW318" s="114"/>
      <c r="CX318" s="114"/>
      <c r="CY318" s="114"/>
      <c r="CZ318" s="114"/>
      <c r="DA318" s="114"/>
      <c r="DB318" s="114"/>
      <c r="DC318" s="114"/>
      <c r="DD318" s="114"/>
      <c r="DE318" s="114"/>
      <c r="DF318" s="114"/>
      <c r="DG318" s="114"/>
      <c r="DH318" s="114"/>
      <c r="DI318" s="114"/>
      <c r="DJ318" s="114"/>
      <c r="DK318" s="114"/>
      <c r="DL318" s="114"/>
      <c r="DM318" s="114"/>
      <c r="DN318" s="114"/>
      <c r="DO318" s="114"/>
      <c r="DP318" s="114"/>
      <c r="DQ318" s="114"/>
      <c r="DR318" s="114"/>
      <c r="DS318" s="114"/>
      <c r="FY318" s="116"/>
      <c r="FZ318" s="45"/>
      <c r="GA318" s="45"/>
      <c r="GB318" s="45"/>
      <c r="GC318" s="45"/>
      <c r="GD318" s="45"/>
      <c r="GE318" s="45"/>
      <c r="GF318" s="45"/>
      <c r="GG318" s="45"/>
      <c r="GH318" s="45"/>
      <c r="GI318" s="45"/>
      <c r="GJ318" s="45"/>
      <c r="GK318" s="45"/>
      <c r="GL318" s="45"/>
      <c r="GM318" s="45"/>
      <c r="GN318" s="45"/>
      <c r="GO318" s="45"/>
      <c r="GP318" s="45"/>
      <c r="GQ318" s="45"/>
      <c r="GR318" s="45"/>
      <c r="GS318" s="45"/>
      <c r="GT318" s="45"/>
      <c r="GU318" s="45"/>
      <c r="GV318" s="45"/>
      <c r="GW318" s="45"/>
      <c r="GX318" s="45"/>
      <c r="GY318" s="45"/>
      <c r="GZ318" s="45"/>
      <c r="HA318" s="45"/>
      <c r="HB318" s="45"/>
      <c r="HC318" s="45"/>
      <c r="HD318" s="45"/>
    </row>
    <row r="319" spans="1:212" x14ac:dyDescent="0.25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4"/>
      <c r="CH319" s="114"/>
      <c r="CI319" s="114"/>
      <c r="CJ319" s="114"/>
      <c r="CK319" s="114"/>
      <c r="CL319" s="114"/>
      <c r="CM319" s="114"/>
      <c r="CN319" s="114"/>
      <c r="CO319" s="114"/>
      <c r="CP319" s="114"/>
      <c r="CQ319" s="114"/>
      <c r="CR319" s="114"/>
      <c r="CS319" s="114"/>
      <c r="CT319" s="114"/>
      <c r="CU319" s="114"/>
      <c r="CV319" s="114"/>
      <c r="CW319" s="114"/>
      <c r="CX319" s="114"/>
      <c r="CY319" s="114"/>
      <c r="CZ319" s="114"/>
      <c r="DA319" s="114"/>
      <c r="DB319" s="114"/>
      <c r="DC319" s="114"/>
      <c r="DD319" s="114"/>
      <c r="DE319" s="114"/>
      <c r="DF319" s="114"/>
      <c r="DG319" s="114"/>
      <c r="DH319" s="114"/>
      <c r="DI319" s="114"/>
      <c r="DJ319" s="114"/>
      <c r="DK319" s="114"/>
      <c r="DL319" s="114"/>
      <c r="DM319" s="114"/>
      <c r="DN319" s="114"/>
      <c r="DO319" s="114"/>
      <c r="DP319" s="114"/>
      <c r="DQ319" s="114"/>
      <c r="DR319" s="114"/>
      <c r="DS319" s="114"/>
      <c r="FY319" s="116"/>
      <c r="FZ319" s="45"/>
      <c r="GA319" s="45"/>
      <c r="GB319" s="45"/>
      <c r="GC319" s="45"/>
      <c r="GD319" s="45"/>
      <c r="GE319" s="45"/>
      <c r="GF319" s="45"/>
      <c r="GG319" s="45"/>
      <c r="GH319" s="45"/>
      <c r="GI319" s="45"/>
      <c r="GJ319" s="45"/>
      <c r="GK319" s="45"/>
      <c r="GL319" s="45"/>
      <c r="GM319" s="45"/>
      <c r="GN319" s="45"/>
      <c r="GO319" s="45"/>
      <c r="GP319" s="45"/>
      <c r="GQ319" s="45"/>
      <c r="GR319" s="45"/>
      <c r="GS319" s="45"/>
      <c r="GT319" s="45"/>
      <c r="GU319" s="45"/>
      <c r="GV319" s="45"/>
      <c r="GW319" s="45"/>
      <c r="GX319" s="45"/>
      <c r="GY319" s="45"/>
      <c r="GZ319" s="45"/>
      <c r="HA319" s="45"/>
      <c r="HB319" s="45"/>
      <c r="HC319" s="45"/>
      <c r="HD319" s="45"/>
    </row>
    <row r="320" spans="1:212" x14ac:dyDescent="0.25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4"/>
      <c r="CH320" s="114"/>
      <c r="CI320" s="114"/>
      <c r="CJ320" s="114"/>
      <c r="CK320" s="114"/>
      <c r="CL320" s="114"/>
      <c r="CM320" s="114"/>
      <c r="CN320" s="114"/>
      <c r="CO320" s="114"/>
      <c r="CP320" s="114"/>
      <c r="CQ320" s="114"/>
      <c r="CR320" s="114"/>
      <c r="CS320" s="114"/>
      <c r="CT320" s="114"/>
      <c r="CU320" s="114"/>
      <c r="CV320" s="114"/>
      <c r="CW320" s="114"/>
      <c r="CX320" s="114"/>
      <c r="CY320" s="114"/>
      <c r="CZ320" s="114"/>
      <c r="DA320" s="114"/>
      <c r="DB320" s="114"/>
      <c r="DC320" s="114"/>
      <c r="DD320" s="114"/>
      <c r="DE320" s="114"/>
      <c r="DF320" s="114"/>
      <c r="DG320" s="114"/>
      <c r="DH320" s="114"/>
      <c r="DI320" s="114"/>
      <c r="DJ320" s="114"/>
      <c r="DK320" s="114"/>
      <c r="DL320" s="114"/>
      <c r="DM320" s="114"/>
      <c r="DN320" s="114"/>
      <c r="DO320" s="114"/>
      <c r="DP320" s="114"/>
      <c r="DQ320" s="114"/>
      <c r="DR320" s="114"/>
      <c r="DS320" s="114"/>
      <c r="FY320" s="116"/>
      <c r="FZ320" s="45"/>
      <c r="GA320" s="45"/>
      <c r="GB320" s="45"/>
      <c r="GC320" s="45"/>
      <c r="GD320" s="45"/>
      <c r="GE320" s="45"/>
      <c r="GF320" s="45"/>
      <c r="GG320" s="45"/>
      <c r="GH320" s="45"/>
      <c r="GI320" s="45"/>
      <c r="GJ320" s="45"/>
      <c r="GK320" s="45"/>
      <c r="GL320" s="45"/>
      <c r="GM320" s="45"/>
      <c r="GN320" s="45"/>
      <c r="GO320" s="45"/>
      <c r="GP320" s="45"/>
      <c r="GQ320" s="45"/>
      <c r="GR320" s="45"/>
      <c r="GS320" s="45"/>
      <c r="GT320" s="45"/>
      <c r="GU320" s="45"/>
      <c r="GV320" s="45"/>
      <c r="GW320" s="45"/>
      <c r="GX320" s="45"/>
      <c r="GY320" s="45"/>
      <c r="GZ320" s="45"/>
      <c r="HA320" s="45"/>
      <c r="HB320" s="45"/>
      <c r="HC320" s="45"/>
      <c r="HD320" s="45"/>
    </row>
    <row r="321" spans="1:212" x14ac:dyDescent="0.25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4"/>
      <c r="CH321" s="114"/>
      <c r="CI321" s="114"/>
      <c r="CJ321" s="114"/>
      <c r="CK321" s="114"/>
      <c r="CL321" s="114"/>
      <c r="CM321" s="114"/>
      <c r="CN321" s="114"/>
      <c r="CO321" s="114"/>
      <c r="CP321" s="114"/>
      <c r="CQ321" s="114"/>
      <c r="CR321" s="114"/>
      <c r="CS321" s="114"/>
      <c r="CT321" s="114"/>
      <c r="CU321" s="114"/>
      <c r="CV321" s="114"/>
      <c r="CW321" s="114"/>
      <c r="CX321" s="114"/>
      <c r="CY321" s="114"/>
      <c r="CZ321" s="114"/>
      <c r="DA321" s="114"/>
      <c r="DB321" s="114"/>
      <c r="DC321" s="114"/>
      <c r="DD321" s="114"/>
      <c r="DE321" s="114"/>
      <c r="DF321" s="114"/>
      <c r="DG321" s="114"/>
      <c r="DH321" s="114"/>
      <c r="DI321" s="114"/>
      <c r="DJ321" s="114"/>
      <c r="DK321" s="114"/>
      <c r="DL321" s="114"/>
      <c r="DM321" s="114"/>
      <c r="DN321" s="114"/>
      <c r="DO321" s="114"/>
      <c r="DP321" s="114"/>
      <c r="DQ321" s="114"/>
      <c r="DR321" s="114"/>
      <c r="DS321" s="114"/>
      <c r="FY321" s="116"/>
      <c r="FZ321" s="45"/>
      <c r="GA321" s="45"/>
      <c r="GB321" s="45"/>
      <c r="GC321" s="45"/>
      <c r="GD321" s="45"/>
      <c r="GE321" s="45"/>
      <c r="GF321" s="45"/>
      <c r="GG321" s="45"/>
      <c r="GH321" s="45"/>
      <c r="GI321" s="45"/>
      <c r="GJ321" s="45"/>
      <c r="GK321" s="45"/>
      <c r="GL321" s="45"/>
      <c r="GM321" s="45"/>
      <c r="GN321" s="45"/>
      <c r="GO321" s="45"/>
      <c r="GP321" s="45"/>
      <c r="GQ321" s="45"/>
      <c r="GR321" s="45"/>
      <c r="GS321" s="45"/>
      <c r="GT321" s="45"/>
      <c r="GU321" s="45"/>
      <c r="GV321" s="45"/>
      <c r="GW321" s="45"/>
      <c r="GX321" s="45"/>
      <c r="GY321" s="45"/>
      <c r="GZ321" s="45"/>
      <c r="HA321" s="45"/>
      <c r="HB321" s="45"/>
      <c r="HC321" s="45"/>
      <c r="HD321" s="45"/>
    </row>
    <row r="322" spans="1:212" x14ac:dyDescent="0.25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  <c r="AQ322" s="114"/>
      <c r="AR322" s="114"/>
      <c r="AS322" s="114"/>
      <c r="AT322" s="114"/>
      <c r="AU322" s="114"/>
      <c r="AV322" s="114"/>
      <c r="AW322" s="114"/>
      <c r="AX322" s="114"/>
      <c r="AY322" s="114"/>
      <c r="AZ322" s="114"/>
      <c r="BA322" s="114"/>
      <c r="BB322" s="114"/>
      <c r="BC322" s="114"/>
      <c r="BD322" s="114"/>
      <c r="BE322" s="114"/>
      <c r="BF322" s="114"/>
      <c r="BG322" s="114"/>
      <c r="BH322" s="114"/>
      <c r="BI322" s="114"/>
      <c r="BJ322" s="114"/>
      <c r="BK322" s="114"/>
      <c r="BL322" s="114"/>
      <c r="BM322" s="114"/>
      <c r="BN322" s="114"/>
      <c r="BO322" s="114"/>
      <c r="BP322" s="114"/>
      <c r="BQ322" s="114"/>
      <c r="BR322" s="114"/>
      <c r="BS322" s="114"/>
      <c r="BT322" s="114"/>
      <c r="BU322" s="114"/>
      <c r="BV322" s="114"/>
      <c r="BW322" s="114"/>
      <c r="BX322" s="114"/>
      <c r="BY322" s="114"/>
      <c r="BZ322" s="114"/>
      <c r="CA322" s="114"/>
      <c r="CB322" s="114"/>
      <c r="CC322" s="114"/>
      <c r="CD322" s="114"/>
      <c r="CE322" s="114"/>
      <c r="CF322" s="114"/>
      <c r="CG322" s="114"/>
      <c r="CH322" s="114"/>
      <c r="CI322" s="114"/>
      <c r="CJ322" s="114"/>
      <c r="CK322" s="114"/>
      <c r="CL322" s="114"/>
      <c r="CM322" s="114"/>
      <c r="CN322" s="114"/>
      <c r="CO322" s="114"/>
      <c r="CP322" s="114"/>
      <c r="CQ322" s="114"/>
      <c r="CR322" s="114"/>
      <c r="CS322" s="114"/>
      <c r="CT322" s="114"/>
      <c r="CU322" s="114"/>
      <c r="CV322" s="114"/>
      <c r="CW322" s="114"/>
      <c r="CX322" s="114"/>
      <c r="CY322" s="114"/>
      <c r="CZ322" s="114"/>
      <c r="DA322" s="114"/>
      <c r="DB322" s="114"/>
      <c r="DC322" s="114"/>
      <c r="DD322" s="114"/>
      <c r="DE322" s="114"/>
      <c r="DF322" s="114"/>
      <c r="DG322" s="114"/>
      <c r="DH322" s="114"/>
      <c r="DI322" s="114"/>
      <c r="DJ322" s="114"/>
      <c r="DK322" s="114"/>
      <c r="DL322" s="114"/>
      <c r="DM322" s="114"/>
      <c r="DN322" s="114"/>
      <c r="DO322" s="114"/>
      <c r="DP322" s="114"/>
      <c r="DQ322" s="114"/>
      <c r="DR322" s="114"/>
      <c r="DS322" s="114"/>
      <c r="FY322" s="116"/>
      <c r="FZ322" s="45"/>
      <c r="GA322" s="45"/>
      <c r="GB322" s="45"/>
      <c r="GC322" s="45"/>
      <c r="GD322" s="45"/>
      <c r="GE322" s="45"/>
      <c r="GF322" s="45"/>
      <c r="GG322" s="45"/>
      <c r="GH322" s="45"/>
      <c r="GI322" s="45"/>
      <c r="GJ322" s="45"/>
      <c r="GK322" s="45"/>
      <c r="GL322" s="45"/>
      <c r="GM322" s="45"/>
      <c r="GN322" s="45"/>
      <c r="GO322" s="45"/>
      <c r="GP322" s="45"/>
      <c r="GQ322" s="45"/>
      <c r="GR322" s="45"/>
      <c r="GS322" s="45"/>
      <c r="GT322" s="45"/>
      <c r="GU322" s="45"/>
      <c r="GV322" s="45"/>
      <c r="GW322" s="45"/>
      <c r="GX322" s="45"/>
      <c r="GY322" s="45"/>
      <c r="GZ322" s="45"/>
      <c r="HA322" s="45"/>
      <c r="HB322" s="45"/>
      <c r="HC322" s="45"/>
      <c r="HD322" s="45"/>
    </row>
    <row r="323" spans="1:212" x14ac:dyDescent="0.25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114"/>
      <c r="BB323" s="114"/>
      <c r="BC323" s="114"/>
      <c r="BD323" s="114"/>
      <c r="BE323" s="114"/>
      <c r="BF323" s="114"/>
      <c r="BG323" s="114"/>
      <c r="BH323" s="114"/>
      <c r="BI323" s="114"/>
      <c r="BJ323" s="114"/>
      <c r="BK323" s="114"/>
      <c r="BL323" s="114"/>
      <c r="BM323" s="114"/>
      <c r="BN323" s="114"/>
      <c r="BO323" s="114"/>
      <c r="BP323" s="114"/>
      <c r="BQ323" s="114"/>
      <c r="BR323" s="114"/>
      <c r="BS323" s="114"/>
      <c r="BT323" s="114"/>
      <c r="BU323" s="114"/>
      <c r="BV323" s="114"/>
      <c r="BW323" s="114"/>
      <c r="BX323" s="114"/>
      <c r="BY323" s="114"/>
      <c r="BZ323" s="114"/>
      <c r="CA323" s="114"/>
      <c r="CB323" s="114"/>
      <c r="CC323" s="114"/>
      <c r="CD323" s="114"/>
      <c r="CE323" s="114"/>
      <c r="CF323" s="114"/>
      <c r="CG323" s="114"/>
      <c r="CH323" s="114"/>
      <c r="CI323" s="114"/>
      <c r="CJ323" s="114"/>
      <c r="CK323" s="114"/>
      <c r="CL323" s="114"/>
      <c r="CM323" s="114"/>
      <c r="CN323" s="114"/>
      <c r="CO323" s="114"/>
      <c r="CP323" s="114"/>
      <c r="CQ323" s="114"/>
      <c r="CR323" s="114"/>
      <c r="CS323" s="114"/>
      <c r="CT323" s="114"/>
      <c r="CU323" s="114"/>
      <c r="CV323" s="114"/>
      <c r="CW323" s="114"/>
      <c r="CX323" s="114"/>
      <c r="CY323" s="114"/>
      <c r="CZ323" s="114"/>
      <c r="DA323" s="114"/>
      <c r="DB323" s="114"/>
      <c r="DC323" s="114"/>
      <c r="DD323" s="114"/>
      <c r="DE323" s="114"/>
      <c r="DF323" s="114"/>
      <c r="DG323" s="114"/>
      <c r="DH323" s="114"/>
      <c r="DI323" s="114"/>
      <c r="DJ323" s="114"/>
      <c r="DK323" s="114"/>
      <c r="DL323" s="114"/>
      <c r="DM323" s="114"/>
      <c r="DN323" s="114"/>
      <c r="DO323" s="114"/>
      <c r="DP323" s="114"/>
      <c r="DQ323" s="114"/>
      <c r="DR323" s="114"/>
      <c r="DS323" s="114"/>
      <c r="FY323" s="116"/>
      <c r="FZ323" s="45"/>
      <c r="GA323" s="45"/>
      <c r="GB323" s="45"/>
      <c r="GC323" s="45"/>
      <c r="GD323" s="45"/>
      <c r="GE323" s="45"/>
      <c r="GF323" s="45"/>
      <c r="GG323" s="45"/>
      <c r="GH323" s="45"/>
      <c r="GI323" s="45"/>
      <c r="GJ323" s="45"/>
      <c r="GK323" s="45"/>
      <c r="GL323" s="45"/>
      <c r="GM323" s="45"/>
      <c r="GN323" s="45"/>
      <c r="GO323" s="45"/>
      <c r="GP323" s="45"/>
      <c r="GQ323" s="45"/>
      <c r="GR323" s="45"/>
      <c r="GS323" s="45"/>
      <c r="GT323" s="45"/>
      <c r="GU323" s="45"/>
      <c r="GV323" s="45"/>
      <c r="GW323" s="45"/>
      <c r="GX323" s="45"/>
      <c r="GY323" s="45"/>
      <c r="GZ323" s="45"/>
      <c r="HA323" s="45"/>
      <c r="HB323" s="45"/>
      <c r="HC323" s="45"/>
      <c r="HD323" s="45"/>
    </row>
    <row r="324" spans="1:212" x14ac:dyDescent="0.25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14"/>
      <c r="AO324" s="114"/>
      <c r="AP324" s="114"/>
      <c r="AQ324" s="114"/>
      <c r="AR324" s="114"/>
      <c r="AS324" s="114"/>
      <c r="AT324" s="114"/>
      <c r="AU324" s="114"/>
      <c r="AV324" s="114"/>
      <c r="AW324" s="114"/>
      <c r="AX324" s="114"/>
      <c r="AY324" s="114"/>
      <c r="AZ324" s="114"/>
      <c r="BA324" s="114"/>
      <c r="BB324" s="114"/>
      <c r="BC324" s="114"/>
      <c r="BD324" s="114"/>
      <c r="BE324" s="114"/>
      <c r="BF324" s="114"/>
      <c r="BG324" s="114"/>
      <c r="BH324" s="114"/>
      <c r="BI324" s="114"/>
      <c r="BJ324" s="114"/>
      <c r="BK324" s="114"/>
      <c r="BL324" s="114"/>
      <c r="BM324" s="114"/>
      <c r="BN324" s="114"/>
      <c r="BO324" s="114"/>
      <c r="BP324" s="114"/>
      <c r="BQ324" s="114"/>
      <c r="BR324" s="114"/>
      <c r="BS324" s="114"/>
      <c r="BT324" s="114"/>
      <c r="BU324" s="114"/>
      <c r="BV324" s="114"/>
      <c r="BW324" s="114"/>
      <c r="BX324" s="114"/>
      <c r="BY324" s="114"/>
      <c r="BZ324" s="114"/>
      <c r="CA324" s="114"/>
      <c r="CB324" s="114"/>
      <c r="CC324" s="114"/>
      <c r="CD324" s="114"/>
      <c r="CE324" s="114"/>
      <c r="CF324" s="114"/>
      <c r="CG324" s="114"/>
      <c r="CH324" s="114"/>
      <c r="CI324" s="114"/>
      <c r="CJ324" s="114"/>
      <c r="CK324" s="114"/>
      <c r="CL324" s="114"/>
      <c r="CM324" s="114"/>
      <c r="CN324" s="114"/>
      <c r="CO324" s="114"/>
      <c r="CP324" s="114"/>
      <c r="CQ324" s="114"/>
      <c r="CR324" s="114"/>
      <c r="CS324" s="114"/>
      <c r="CT324" s="114"/>
      <c r="CU324" s="114"/>
      <c r="CV324" s="114"/>
      <c r="CW324" s="114"/>
      <c r="CX324" s="114"/>
      <c r="CY324" s="114"/>
      <c r="CZ324" s="114"/>
      <c r="DA324" s="114"/>
      <c r="DB324" s="114"/>
      <c r="DC324" s="114"/>
      <c r="DD324" s="114"/>
      <c r="DE324" s="114"/>
      <c r="DF324" s="114"/>
      <c r="DG324" s="114"/>
      <c r="DH324" s="114"/>
      <c r="DI324" s="114"/>
      <c r="DJ324" s="114"/>
      <c r="DK324" s="114"/>
      <c r="DL324" s="114"/>
      <c r="DM324" s="114"/>
      <c r="DN324" s="114"/>
      <c r="DO324" s="114"/>
      <c r="DP324" s="114"/>
      <c r="DQ324" s="114"/>
      <c r="DR324" s="114"/>
      <c r="DS324" s="114"/>
      <c r="FY324" s="116"/>
      <c r="FZ324" s="45"/>
      <c r="GA324" s="45"/>
      <c r="GB324" s="45"/>
      <c r="GC324" s="45"/>
      <c r="GD324" s="45"/>
      <c r="GE324" s="45"/>
      <c r="GF324" s="45"/>
      <c r="GG324" s="45"/>
      <c r="GH324" s="45"/>
      <c r="GI324" s="45"/>
      <c r="GJ324" s="45"/>
      <c r="GK324" s="45"/>
      <c r="GL324" s="45"/>
      <c r="GM324" s="45"/>
      <c r="GN324" s="45"/>
      <c r="GO324" s="45"/>
      <c r="GP324" s="45"/>
      <c r="GQ324" s="45"/>
      <c r="GR324" s="45"/>
      <c r="GS324" s="45"/>
      <c r="GT324" s="45"/>
      <c r="GU324" s="45"/>
      <c r="GV324" s="45"/>
      <c r="GW324" s="45"/>
      <c r="GX324" s="45"/>
      <c r="GY324" s="45"/>
      <c r="GZ324" s="45"/>
      <c r="HA324" s="45"/>
      <c r="HB324" s="45"/>
      <c r="HC324" s="45"/>
      <c r="HD324" s="45"/>
    </row>
    <row r="325" spans="1:212" x14ac:dyDescent="0.25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4"/>
      <c r="CH325" s="114"/>
      <c r="CI325" s="114"/>
      <c r="CJ325" s="114"/>
      <c r="CK325" s="114"/>
      <c r="CL325" s="114"/>
      <c r="CM325" s="114"/>
      <c r="CN325" s="114"/>
      <c r="CO325" s="114"/>
      <c r="CP325" s="114"/>
      <c r="CQ325" s="114"/>
      <c r="CR325" s="114"/>
      <c r="CS325" s="114"/>
      <c r="CT325" s="114"/>
      <c r="CU325" s="114"/>
      <c r="CV325" s="114"/>
      <c r="CW325" s="114"/>
      <c r="CX325" s="114"/>
      <c r="CY325" s="114"/>
      <c r="CZ325" s="114"/>
      <c r="DA325" s="114"/>
      <c r="DB325" s="114"/>
      <c r="DC325" s="114"/>
      <c r="DD325" s="114"/>
      <c r="DE325" s="114"/>
      <c r="DF325" s="114"/>
      <c r="DG325" s="114"/>
      <c r="DH325" s="114"/>
      <c r="DI325" s="114"/>
      <c r="DJ325" s="114"/>
      <c r="DK325" s="114"/>
      <c r="DL325" s="114"/>
      <c r="DM325" s="114"/>
      <c r="DN325" s="114"/>
      <c r="DO325" s="114"/>
      <c r="DP325" s="114"/>
      <c r="DQ325" s="114"/>
      <c r="DR325" s="114"/>
      <c r="DS325" s="114"/>
      <c r="FY325" s="116"/>
      <c r="FZ325" s="45"/>
      <c r="GA325" s="45"/>
      <c r="GB325" s="45"/>
      <c r="GC325" s="45"/>
      <c r="GD325" s="45"/>
      <c r="GE325" s="45"/>
      <c r="GF325" s="45"/>
      <c r="GG325" s="45"/>
      <c r="GH325" s="45"/>
      <c r="GI325" s="45"/>
      <c r="GJ325" s="45"/>
      <c r="GK325" s="45"/>
      <c r="GL325" s="45"/>
      <c r="GM325" s="45"/>
      <c r="GN325" s="45"/>
      <c r="GO325" s="45"/>
      <c r="GP325" s="45"/>
      <c r="GQ325" s="45"/>
      <c r="GR325" s="45"/>
      <c r="GS325" s="45"/>
      <c r="GT325" s="45"/>
      <c r="GU325" s="45"/>
      <c r="GV325" s="45"/>
      <c r="GW325" s="45"/>
      <c r="GX325" s="45"/>
      <c r="GY325" s="45"/>
      <c r="GZ325" s="45"/>
      <c r="HA325" s="45"/>
      <c r="HB325" s="45"/>
      <c r="HC325" s="45"/>
      <c r="HD325" s="45"/>
    </row>
    <row r="326" spans="1:212" x14ac:dyDescent="0.25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4"/>
      <c r="CH326" s="114"/>
      <c r="CI326" s="114"/>
      <c r="CJ326" s="114"/>
      <c r="CK326" s="114"/>
      <c r="CL326" s="114"/>
      <c r="CM326" s="114"/>
      <c r="CN326" s="114"/>
      <c r="CO326" s="114"/>
      <c r="CP326" s="114"/>
      <c r="CQ326" s="114"/>
      <c r="CR326" s="114"/>
      <c r="CS326" s="114"/>
      <c r="CT326" s="114"/>
      <c r="CU326" s="114"/>
      <c r="CV326" s="114"/>
      <c r="CW326" s="114"/>
      <c r="CX326" s="114"/>
      <c r="CY326" s="114"/>
      <c r="CZ326" s="114"/>
      <c r="DA326" s="114"/>
      <c r="DB326" s="114"/>
      <c r="DC326" s="114"/>
      <c r="DD326" s="114"/>
      <c r="DE326" s="114"/>
      <c r="DF326" s="114"/>
      <c r="DG326" s="114"/>
      <c r="DH326" s="114"/>
      <c r="DI326" s="114"/>
      <c r="DJ326" s="114"/>
      <c r="DK326" s="114"/>
      <c r="DL326" s="114"/>
      <c r="DM326" s="114"/>
      <c r="DN326" s="114"/>
      <c r="DO326" s="114"/>
      <c r="DP326" s="114"/>
      <c r="DQ326" s="114"/>
      <c r="DR326" s="114"/>
      <c r="DS326" s="114"/>
      <c r="FY326" s="116"/>
      <c r="FZ326" s="45"/>
      <c r="GA326" s="45"/>
      <c r="GB326" s="45"/>
      <c r="GC326" s="45"/>
      <c r="GD326" s="45"/>
      <c r="GE326" s="45"/>
      <c r="GF326" s="45"/>
      <c r="GG326" s="45"/>
      <c r="GH326" s="45"/>
      <c r="GI326" s="45"/>
      <c r="GJ326" s="45"/>
      <c r="GK326" s="45"/>
      <c r="GL326" s="45"/>
      <c r="GM326" s="45"/>
      <c r="GN326" s="45"/>
      <c r="GO326" s="45"/>
      <c r="GP326" s="45"/>
      <c r="GQ326" s="45"/>
      <c r="GR326" s="45"/>
      <c r="GS326" s="45"/>
      <c r="GT326" s="45"/>
      <c r="GU326" s="45"/>
      <c r="GV326" s="45"/>
      <c r="GW326" s="45"/>
      <c r="GX326" s="45"/>
      <c r="GY326" s="45"/>
      <c r="GZ326" s="45"/>
      <c r="HA326" s="45"/>
      <c r="HB326" s="45"/>
      <c r="HC326" s="45"/>
      <c r="HD326" s="45"/>
    </row>
    <row r="327" spans="1:212" x14ac:dyDescent="0.25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4"/>
      <c r="CH327" s="114"/>
      <c r="CI327" s="114"/>
      <c r="CJ327" s="114"/>
      <c r="CK327" s="114"/>
      <c r="CL327" s="114"/>
      <c r="CM327" s="114"/>
      <c r="CN327" s="114"/>
      <c r="CO327" s="114"/>
      <c r="CP327" s="114"/>
      <c r="CQ327" s="114"/>
      <c r="CR327" s="114"/>
      <c r="CS327" s="114"/>
      <c r="CT327" s="114"/>
      <c r="CU327" s="114"/>
      <c r="CV327" s="114"/>
      <c r="CW327" s="114"/>
      <c r="CX327" s="114"/>
      <c r="CY327" s="114"/>
      <c r="CZ327" s="114"/>
      <c r="DA327" s="114"/>
      <c r="DB327" s="114"/>
      <c r="DC327" s="114"/>
      <c r="DD327" s="114"/>
      <c r="DE327" s="114"/>
      <c r="DF327" s="114"/>
      <c r="DG327" s="114"/>
      <c r="DH327" s="114"/>
      <c r="DI327" s="114"/>
      <c r="DJ327" s="114"/>
      <c r="DK327" s="114"/>
      <c r="DL327" s="114"/>
      <c r="DM327" s="114"/>
      <c r="DN327" s="114"/>
      <c r="DO327" s="114"/>
      <c r="DP327" s="114"/>
      <c r="DQ327" s="114"/>
      <c r="DR327" s="114"/>
      <c r="DS327" s="114"/>
      <c r="FY327" s="116"/>
      <c r="FZ327" s="45"/>
      <c r="GA327" s="45"/>
      <c r="GB327" s="45"/>
      <c r="GC327" s="45"/>
      <c r="GD327" s="45"/>
      <c r="GE327" s="45"/>
      <c r="GF327" s="45"/>
      <c r="GG327" s="45"/>
      <c r="GH327" s="45"/>
      <c r="GI327" s="45"/>
      <c r="GJ327" s="45"/>
      <c r="GK327" s="45"/>
      <c r="GL327" s="45"/>
      <c r="GM327" s="45"/>
      <c r="GN327" s="45"/>
      <c r="GO327" s="45"/>
      <c r="GP327" s="45"/>
      <c r="GQ327" s="45"/>
      <c r="GR327" s="45"/>
      <c r="GS327" s="45"/>
      <c r="GT327" s="45"/>
      <c r="GU327" s="45"/>
      <c r="GV327" s="45"/>
      <c r="GW327" s="45"/>
      <c r="GX327" s="45"/>
      <c r="GY327" s="45"/>
      <c r="GZ327" s="45"/>
      <c r="HA327" s="45"/>
      <c r="HB327" s="45"/>
      <c r="HC327" s="45"/>
      <c r="HD327" s="45"/>
    </row>
    <row r="328" spans="1:212" x14ac:dyDescent="0.25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4"/>
      <c r="CH328" s="114"/>
      <c r="CI328" s="114"/>
      <c r="CJ328" s="114"/>
      <c r="CK328" s="114"/>
      <c r="CL328" s="114"/>
      <c r="CM328" s="114"/>
      <c r="CN328" s="114"/>
      <c r="CO328" s="114"/>
      <c r="CP328" s="114"/>
      <c r="CQ328" s="114"/>
      <c r="CR328" s="114"/>
      <c r="CS328" s="114"/>
      <c r="CT328" s="114"/>
      <c r="CU328" s="114"/>
      <c r="CV328" s="114"/>
      <c r="CW328" s="114"/>
      <c r="CX328" s="114"/>
      <c r="CY328" s="114"/>
      <c r="CZ328" s="114"/>
      <c r="DA328" s="114"/>
      <c r="DB328" s="114"/>
      <c r="DC328" s="114"/>
      <c r="DD328" s="114"/>
      <c r="DE328" s="114"/>
      <c r="DF328" s="114"/>
      <c r="DG328" s="114"/>
      <c r="DH328" s="114"/>
      <c r="DI328" s="114"/>
      <c r="DJ328" s="114"/>
      <c r="DK328" s="114"/>
      <c r="DL328" s="114"/>
      <c r="DM328" s="114"/>
      <c r="DN328" s="114"/>
      <c r="DO328" s="114"/>
      <c r="DP328" s="114"/>
      <c r="DQ328" s="114"/>
      <c r="DR328" s="114"/>
      <c r="DS328" s="114"/>
      <c r="FY328" s="116"/>
      <c r="FZ328" s="45"/>
      <c r="GA328" s="45"/>
      <c r="GB328" s="45"/>
      <c r="GC328" s="45"/>
      <c r="GD328" s="45"/>
      <c r="GE328" s="45"/>
      <c r="GF328" s="45"/>
      <c r="GG328" s="45"/>
      <c r="GH328" s="45"/>
      <c r="GI328" s="45"/>
      <c r="GJ328" s="45"/>
      <c r="GK328" s="45"/>
      <c r="GL328" s="45"/>
      <c r="GM328" s="45"/>
      <c r="GN328" s="45"/>
      <c r="GO328" s="45"/>
      <c r="GP328" s="45"/>
      <c r="GQ328" s="45"/>
      <c r="GR328" s="45"/>
      <c r="GS328" s="45"/>
      <c r="GT328" s="45"/>
      <c r="GU328" s="45"/>
      <c r="GV328" s="45"/>
      <c r="GW328" s="45"/>
      <c r="GX328" s="45"/>
      <c r="GY328" s="45"/>
      <c r="GZ328" s="45"/>
      <c r="HA328" s="45"/>
      <c r="HB328" s="45"/>
      <c r="HC328" s="45"/>
      <c r="HD328" s="45"/>
    </row>
    <row r="329" spans="1:212" x14ac:dyDescent="0.25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  <c r="AQ329" s="114"/>
      <c r="AR329" s="114"/>
      <c r="AS329" s="114"/>
      <c r="AT329" s="114"/>
      <c r="AU329" s="114"/>
      <c r="AV329" s="114"/>
      <c r="AW329" s="114"/>
      <c r="AX329" s="114"/>
      <c r="AY329" s="114"/>
      <c r="AZ329" s="114"/>
      <c r="BA329" s="114"/>
      <c r="BB329" s="114"/>
      <c r="BC329" s="114"/>
      <c r="BD329" s="114"/>
      <c r="BE329" s="114"/>
      <c r="BF329" s="114"/>
      <c r="BG329" s="114"/>
      <c r="BH329" s="114"/>
      <c r="BI329" s="114"/>
      <c r="BJ329" s="114"/>
      <c r="BK329" s="114"/>
      <c r="BL329" s="114"/>
      <c r="BM329" s="114"/>
      <c r="BN329" s="114"/>
      <c r="BO329" s="114"/>
      <c r="BP329" s="114"/>
      <c r="BQ329" s="114"/>
      <c r="BR329" s="114"/>
      <c r="BS329" s="114"/>
      <c r="BT329" s="114"/>
      <c r="BU329" s="114"/>
      <c r="BV329" s="114"/>
      <c r="BW329" s="114"/>
      <c r="BX329" s="114"/>
      <c r="BY329" s="114"/>
      <c r="BZ329" s="114"/>
      <c r="CA329" s="114"/>
      <c r="CB329" s="114"/>
      <c r="CC329" s="114"/>
      <c r="CD329" s="114"/>
      <c r="CE329" s="114"/>
      <c r="CF329" s="114"/>
      <c r="CG329" s="114"/>
      <c r="CH329" s="114"/>
      <c r="CI329" s="114"/>
      <c r="CJ329" s="114"/>
      <c r="CK329" s="114"/>
      <c r="CL329" s="114"/>
      <c r="CM329" s="114"/>
      <c r="CN329" s="114"/>
      <c r="CO329" s="114"/>
      <c r="CP329" s="114"/>
      <c r="CQ329" s="114"/>
      <c r="CR329" s="114"/>
      <c r="CS329" s="114"/>
      <c r="CT329" s="114"/>
      <c r="CU329" s="114"/>
      <c r="CV329" s="114"/>
      <c r="CW329" s="114"/>
      <c r="CX329" s="114"/>
      <c r="CY329" s="114"/>
      <c r="CZ329" s="114"/>
      <c r="DA329" s="114"/>
      <c r="DB329" s="114"/>
      <c r="DC329" s="114"/>
      <c r="DD329" s="114"/>
      <c r="DE329" s="114"/>
      <c r="DF329" s="114"/>
      <c r="DG329" s="114"/>
      <c r="DH329" s="114"/>
      <c r="DI329" s="114"/>
      <c r="DJ329" s="114"/>
      <c r="DK329" s="114"/>
      <c r="DL329" s="114"/>
      <c r="DM329" s="114"/>
      <c r="DN329" s="114"/>
      <c r="DO329" s="114"/>
      <c r="DP329" s="114"/>
      <c r="DQ329" s="114"/>
      <c r="DR329" s="114"/>
      <c r="DS329" s="114"/>
      <c r="FY329" s="116"/>
      <c r="FZ329" s="45"/>
      <c r="GA329" s="45"/>
      <c r="GB329" s="45"/>
      <c r="GC329" s="45"/>
      <c r="GD329" s="45"/>
      <c r="GE329" s="45"/>
      <c r="GF329" s="45"/>
      <c r="GG329" s="45"/>
      <c r="GH329" s="45"/>
      <c r="GI329" s="45"/>
      <c r="GJ329" s="45"/>
      <c r="GK329" s="45"/>
      <c r="GL329" s="45"/>
      <c r="GM329" s="45"/>
      <c r="GN329" s="45"/>
      <c r="GO329" s="45"/>
      <c r="GP329" s="45"/>
      <c r="GQ329" s="45"/>
      <c r="GR329" s="45"/>
      <c r="GS329" s="45"/>
      <c r="GT329" s="45"/>
      <c r="GU329" s="45"/>
      <c r="GV329" s="45"/>
      <c r="GW329" s="45"/>
      <c r="GX329" s="45"/>
      <c r="GY329" s="45"/>
      <c r="GZ329" s="45"/>
      <c r="HA329" s="45"/>
      <c r="HB329" s="45"/>
      <c r="HC329" s="45"/>
      <c r="HD329" s="45"/>
    </row>
    <row r="330" spans="1:212" x14ac:dyDescent="0.25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  <c r="AB330" s="114"/>
      <c r="AC330" s="114"/>
      <c r="AD330" s="114"/>
      <c r="AE330" s="114"/>
      <c r="AF330" s="114"/>
      <c r="AG330" s="114"/>
      <c r="AH330" s="114"/>
      <c r="AI330" s="114"/>
      <c r="AJ330" s="114"/>
      <c r="AK330" s="114"/>
      <c r="AL330" s="114"/>
      <c r="AM330" s="114"/>
      <c r="AN330" s="114"/>
      <c r="AO330" s="114"/>
      <c r="AP330" s="114"/>
      <c r="AQ330" s="114"/>
      <c r="AR330" s="114"/>
      <c r="AS330" s="114"/>
      <c r="AT330" s="114"/>
      <c r="AU330" s="114"/>
      <c r="AV330" s="114"/>
      <c r="AW330" s="114"/>
      <c r="AX330" s="114"/>
      <c r="AY330" s="114"/>
      <c r="AZ330" s="114"/>
      <c r="BA330" s="114"/>
      <c r="BB330" s="114"/>
      <c r="BC330" s="114"/>
      <c r="BD330" s="114"/>
      <c r="BE330" s="114"/>
      <c r="BF330" s="114"/>
      <c r="BG330" s="114"/>
      <c r="BH330" s="114"/>
      <c r="BI330" s="114"/>
      <c r="BJ330" s="114"/>
      <c r="BK330" s="114"/>
      <c r="BL330" s="114"/>
      <c r="BM330" s="114"/>
      <c r="BN330" s="114"/>
      <c r="BO330" s="114"/>
      <c r="BP330" s="114"/>
      <c r="BQ330" s="114"/>
      <c r="BR330" s="114"/>
      <c r="BS330" s="114"/>
      <c r="BT330" s="114"/>
      <c r="BU330" s="114"/>
      <c r="BV330" s="114"/>
      <c r="BW330" s="114"/>
      <c r="BX330" s="114"/>
      <c r="BY330" s="114"/>
      <c r="BZ330" s="114"/>
      <c r="CA330" s="114"/>
      <c r="CB330" s="114"/>
      <c r="CC330" s="114"/>
      <c r="CD330" s="114"/>
      <c r="CE330" s="114"/>
      <c r="CF330" s="114"/>
      <c r="CG330" s="114"/>
      <c r="CH330" s="114"/>
      <c r="CI330" s="114"/>
      <c r="CJ330" s="114"/>
      <c r="CK330" s="114"/>
      <c r="CL330" s="114"/>
      <c r="CM330" s="114"/>
      <c r="CN330" s="114"/>
      <c r="CO330" s="114"/>
      <c r="CP330" s="114"/>
      <c r="CQ330" s="114"/>
      <c r="CR330" s="114"/>
      <c r="CS330" s="114"/>
      <c r="CT330" s="114"/>
      <c r="CU330" s="114"/>
      <c r="CV330" s="114"/>
      <c r="CW330" s="114"/>
      <c r="CX330" s="114"/>
      <c r="CY330" s="114"/>
      <c r="CZ330" s="114"/>
      <c r="DA330" s="114"/>
      <c r="DB330" s="114"/>
      <c r="DC330" s="114"/>
      <c r="DD330" s="114"/>
      <c r="DE330" s="114"/>
      <c r="DF330" s="114"/>
      <c r="DG330" s="114"/>
      <c r="DH330" s="114"/>
      <c r="DI330" s="114"/>
      <c r="DJ330" s="114"/>
      <c r="DK330" s="114"/>
      <c r="DL330" s="114"/>
      <c r="DM330" s="114"/>
      <c r="DN330" s="114"/>
      <c r="DO330" s="114"/>
      <c r="DP330" s="114"/>
      <c r="DQ330" s="114"/>
      <c r="DR330" s="114"/>
      <c r="DS330" s="114"/>
      <c r="FY330" s="116"/>
      <c r="FZ330" s="45"/>
      <c r="GA330" s="45"/>
      <c r="GB330" s="45"/>
      <c r="GC330" s="45"/>
      <c r="GD330" s="45"/>
      <c r="GE330" s="45"/>
      <c r="GF330" s="45"/>
      <c r="GG330" s="45"/>
      <c r="GH330" s="45"/>
      <c r="GI330" s="45"/>
      <c r="GJ330" s="45"/>
      <c r="GK330" s="45"/>
      <c r="GL330" s="45"/>
      <c r="GM330" s="45"/>
      <c r="GN330" s="45"/>
      <c r="GO330" s="45"/>
      <c r="GP330" s="45"/>
      <c r="GQ330" s="45"/>
      <c r="GR330" s="45"/>
      <c r="GS330" s="45"/>
      <c r="GT330" s="45"/>
      <c r="GU330" s="45"/>
      <c r="GV330" s="45"/>
      <c r="GW330" s="45"/>
      <c r="GX330" s="45"/>
      <c r="GY330" s="45"/>
      <c r="GZ330" s="45"/>
      <c r="HA330" s="45"/>
      <c r="HB330" s="45"/>
      <c r="HC330" s="45"/>
      <c r="HD330" s="45"/>
    </row>
    <row r="331" spans="1:212" x14ac:dyDescent="0.25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  <c r="AB331" s="114"/>
      <c r="AC331" s="114"/>
      <c r="AD331" s="114"/>
      <c r="AE331" s="114"/>
      <c r="AF331" s="114"/>
      <c r="AG331" s="114"/>
      <c r="AH331" s="114"/>
      <c r="AI331" s="114"/>
      <c r="AJ331" s="114"/>
      <c r="AK331" s="114"/>
      <c r="AL331" s="114"/>
      <c r="AM331" s="114"/>
      <c r="AN331" s="114"/>
      <c r="AO331" s="114"/>
      <c r="AP331" s="114"/>
      <c r="AQ331" s="114"/>
      <c r="AR331" s="114"/>
      <c r="AS331" s="114"/>
      <c r="AT331" s="114"/>
      <c r="AU331" s="114"/>
      <c r="AV331" s="114"/>
      <c r="AW331" s="114"/>
      <c r="AX331" s="114"/>
      <c r="AY331" s="114"/>
      <c r="AZ331" s="114"/>
      <c r="BA331" s="114"/>
      <c r="BB331" s="114"/>
      <c r="BC331" s="114"/>
      <c r="BD331" s="114"/>
      <c r="BE331" s="114"/>
      <c r="BF331" s="114"/>
      <c r="BG331" s="114"/>
      <c r="BH331" s="114"/>
      <c r="BI331" s="114"/>
      <c r="BJ331" s="114"/>
      <c r="BK331" s="114"/>
      <c r="BL331" s="114"/>
      <c r="BM331" s="114"/>
      <c r="BN331" s="114"/>
      <c r="BO331" s="114"/>
      <c r="BP331" s="114"/>
      <c r="BQ331" s="114"/>
      <c r="BR331" s="114"/>
      <c r="BS331" s="114"/>
      <c r="BT331" s="114"/>
      <c r="BU331" s="114"/>
      <c r="BV331" s="114"/>
      <c r="BW331" s="114"/>
      <c r="BX331" s="114"/>
      <c r="BY331" s="114"/>
      <c r="BZ331" s="114"/>
      <c r="CA331" s="114"/>
      <c r="CB331" s="114"/>
      <c r="CC331" s="114"/>
      <c r="CD331" s="114"/>
      <c r="CE331" s="114"/>
      <c r="CF331" s="114"/>
      <c r="CG331" s="114"/>
      <c r="CH331" s="114"/>
      <c r="CI331" s="114"/>
      <c r="CJ331" s="114"/>
      <c r="CK331" s="114"/>
      <c r="CL331" s="114"/>
      <c r="CM331" s="114"/>
      <c r="CN331" s="114"/>
      <c r="CO331" s="114"/>
      <c r="CP331" s="114"/>
      <c r="CQ331" s="114"/>
      <c r="CR331" s="114"/>
      <c r="CS331" s="114"/>
      <c r="CT331" s="114"/>
      <c r="CU331" s="114"/>
      <c r="CV331" s="114"/>
      <c r="CW331" s="114"/>
      <c r="CX331" s="114"/>
      <c r="CY331" s="114"/>
      <c r="CZ331" s="114"/>
      <c r="DA331" s="114"/>
      <c r="DB331" s="114"/>
      <c r="DC331" s="114"/>
      <c r="DD331" s="114"/>
      <c r="DE331" s="114"/>
      <c r="DF331" s="114"/>
      <c r="DG331" s="114"/>
      <c r="DH331" s="114"/>
      <c r="DI331" s="114"/>
      <c r="DJ331" s="114"/>
      <c r="DK331" s="114"/>
      <c r="DL331" s="114"/>
      <c r="DM331" s="114"/>
      <c r="DN331" s="114"/>
      <c r="DO331" s="114"/>
      <c r="DP331" s="114"/>
      <c r="DQ331" s="114"/>
      <c r="DR331" s="114"/>
      <c r="DS331" s="114"/>
      <c r="FY331" s="116"/>
      <c r="FZ331" s="45"/>
      <c r="GA331" s="45"/>
      <c r="GB331" s="45"/>
      <c r="GC331" s="45"/>
      <c r="GD331" s="45"/>
      <c r="GE331" s="45"/>
      <c r="GF331" s="45"/>
      <c r="GG331" s="45"/>
      <c r="GH331" s="45"/>
      <c r="GI331" s="45"/>
      <c r="GJ331" s="45"/>
      <c r="GK331" s="45"/>
      <c r="GL331" s="45"/>
      <c r="GM331" s="45"/>
      <c r="GN331" s="45"/>
      <c r="GO331" s="45"/>
      <c r="GP331" s="45"/>
      <c r="GQ331" s="45"/>
      <c r="GR331" s="45"/>
      <c r="GS331" s="45"/>
      <c r="GT331" s="45"/>
      <c r="GU331" s="45"/>
      <c r="GV331" s="45"/>
      <c r="GW331" s="45"/>
      <c r="GX331" s="45"/>
      <c r="GY331" s="45"/>
      <c r="GZ331" s="45"/>
      <c r="HA331" s="45"/>
      <c r="HB331" s="45"/>
      <c r="HC331" s="45"/>
      <c r="HD331" s="45"/>
    </row>
    <row r="332" spans="1:212" x14ac:dyDescent="0.25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4"/>
      <c r="CH332" s="114"/>
      <c r="CI332" s="114"/>
      <c r="CJ332" s="114"/>
      <c r="CK332" s="114"/>
      <c r="CL332" s="114"/>
      <c r="CM332" s="114"/>
      <c r="CN332" s="114"/>
      <c r="CO332" s="114"/>
      <c r="CP332" s="114"/>
      <c r="CQ332" s="114"/>
      <c r="CR332" s="114"/>
      <c r="CS332" s="114"/>
      <c r="CT332" s="114"/>
      <c r="CU332" s="114"/>
      <c r="CV332" s="114"/>
      <c r="CW332" s="114"/>
      <c r="CX332" s="114"/>
      <c r="CY332" s="114"/>
      <c r="CZ332" s="114"/>
      <c r="DA332" s="114"/>
      <c r="DB332" s="114"/>
      <c r="DC332" s="114"/>
      <c r="DD332" s="114"/>
      <c r="DE332" s="114"/>
      <c r="DF332" s="114"/>
      <c r="DG332" s="114"/>
      <c r="DH332" s="114"/>
      <c r="DI332" s="114"/>
      <c r="DJ332" s="114"/>
      <c r="DK332" s="114"/>
      <c r="DL332" s="114"/>
      <c r="DM332" s="114"/>
      <c r="DN332" s="114"/>
      <c r="DO332" s="114"/>
      <c r="DP332" s="114"/>
      <c r="DQ332" s="114"/>
      <c r="DR332" s="114"/>
      <c r="DS332" s="114"/>
      <c r="FY332" s="116"/>
      <c r="FZ332" s="45"/>
      <c r="GA332" s="45"/>
      <c r="GB332" s="45"/>
      <c r="GC332" s="45"/>
      <c r="GD332" s="45"/>
      <c r="GE332" s="45"/>
      <c r="GF332" s="45"/>
      <c r="GG332" s="45"/>
      <c r="GH332" s="45"/>
      <c r="GI332" s="45"/>
      <c r="GJ332" s="45"/>
      <c r="GK332" s="45"/>
      <c r="GL332" s="45"/>
      <c r="GM332" s="45"/>
      <c r="GN332" s="45"/>
      <c r="GO332" s="45"/>
      <c r="GP332" s="45"/>
      <c r="GQ332" s="45"/>
      <c r="GR332" s="45"/>
      <c r="GS332" s="45"/>
      <c r="GT332" s="45"/>
      <c r="GU332" s="45"/>
      <c r="GV332" s="45"/>
      <c r="GW332" s="45"/>
      <c r="GX332" s="45"/>
      <c r="GY332" s="45"/>
      <c r="GZ332" s="45"/>
      <c r="HA332" s="45"/>
      <c r="HB332" s="45"/>
      <c r="HC332" s="45"/>
      <c r="HD332" s="45"/>
    </row>
    <row r="333" spans="1:212" x14ac:dyDescent="0.25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4"/>
      <c r="CH333" s="114"/>
      <c r="CI333" s="114"/>
      <c r="CJ333" s="114"/>
      <c r="CK333" s="114"/>
      <c r="CL333" s="114"/>
      <c r="CM333" s="114"/>
      <c r="CN333" s="114"/>
      <c r="CO333" s="114"/>
      <c r="CP333" s="114"/>
      <c r="CQ333" s="114"/>
      <c r="CR333" s="114"/>
      <c r="CS333" s="114"/>
      <c r="CT333" s="114"/>
      <c r="CU333" s="114"/>
      <c r="CV333" s="114"/>
      <c r="CW333" s="114"/>
      <c r="CX333" s="114"/>
      <c r="CY333" s="114"/>
      <c r="CZ333" s="114"/>
      <c r="DA333" s="114"/>
      <c r="DB333" s="114"/>
      <c r="DC333" s="114"/>
      <c r="DD333" s="114"/>
      <c r="DE333" s="114"/>
      <c r="DF333" s="114"/>
      <c r="DG333" s="114"/>
      <c r="DH333" s="114"/>
      <c r="DI333" s="114"/>
      <c r="DJ333" s="114"/>
      <c r="DK333" s="114"/>
      <c r="DL333" s="114"/>
      <c r="DM333" s="114"/>
      <c r="DN333" s="114"/>
      <c r="DO333" s="114"/>
      <c r="DP333" s="114"/>
      <c r="DQ333" s="114"/>
      <c r="DR333" s="114"/>
      <c r="DS333" s="114"/>
      <c r="FY333" s="116"/>
      <c r="FZ333" s="45"/>
      <c r="GA333" s="45"/>
      <c r="GB333" s="45"/>
      <c r="GC333" s="45"/>
      <c r="GD333" s="45"/>
      <c r="GE333" s="45"/>
      <c r="GF333" s="45"/>
      <c r="GG333" s="45"/>
      <c r="GH333" s="45"/>
      <c r="GI333" s="45"/>
      <c r="GJ333" s="45"/>
      <c r="GK333" s="45"/>
      <c r="GL333" s="45"/>
      <c r="GM333" s="45"/>
      <c r="GN333" s="45"/>
      <c r="GO333" s="45"/>
      <c r="GP333" s="45"/>
      <c r="GQ333" s="45"/>
      <c r="GR333" s="45"/>
      <c r="GS333" s="45"/>
      <c r="GT333" s="45"/>
      <c r="GU333" s="45"/>
      <c r="GV333" s="45"/>
      <c r="GW333" s="45"/>
      <c r="GX333" s="45"/>
      <c r="GY333" s="45"/>
      <c r="GZ333" s="45"/>
      <c r="HA333" s="45"/>
      <c r="HB333" s="45"/>
      <c r="HC333" s="45"/>
      <c r="HD333" s="45"/>
    </row>
    <row r="334" spans="1:212" x14ac:dyDescent="0.25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4"/>
      <c r="CH334" s="114"/>
      <c r="CI334" s="114"/>
      <c r="CJ334" s="114"/>
      <c r="CK334" s="114"/>
      <c r="CL334" s="114"/>
      <c r="CM334" s="114"/>
      <c r="CN334" s="114"/>
      <c r="CO334" s="114"/>
      <c r="CP334" s="114"/>
      <c r="CQ334" s="114"/>
      <c r="CR334" s="114"/>
      <c r="CS334" s="114"/>
      <c r="CT334" s="114"/>
      <c r="CU334" s="114"/>
      <c r="CV334" s="114"/>
      <c r="CW334" s="114"/>
      <c r="CX334" s="114"/>
      <c r="CY334" s="114"/>
      <c r="CZ334" s="114"/>
      <c r="DA334" s="114"/>
      <c r="DB334" s="114"/>
      <c r="DC334" s="114"/>
      <c r="DD334" s="114"/>
      <c r="DE334" s="114"/>
      <c r="DF334" s="114"/>
      <c r="DG334" s="114"/>
      <c r="DH334" s="114"/>
      <c r="DI334" s="114"/>
      <c r="DJ334" s="114"/>
      <c r="DK334" s="114"/>
      <c r="DL334" s="114"/>
      <c r="DM334" s="114"/>
      <c r="DN334" s="114"/>
      <c r="DO334" s="114"/>
      <c r="DP334" s="114"/>
      <c r="DQ334" s="114"/>
      <c r="DR334" s="114"/>
      <c r="DS334" s="114"/>
      <c r="FY334" s="116"/>
      <c r="FZ334" s="45"/>
      <c r="GA334" s="45"/>
      <c r="GB334" s="45"/>
      <c r="GC334" s="45"/>
      <c r="GD334" s="45"/>
      <c r="GE334" s="45"/>
      <c r="GF334" s="45"/>
      <c r="GG334" s="45"/>
      <c r="GH334" s="45"/>
      <c r="GI334" s="45"/>
      <c r="GJ334" s="45"/>
      <c r="GK334" s="45"/>
      <c r="GL334" s="45"/>
      <c r="GM334" s="45"/>
      <c r="GN334" s="45"/>
      <c r="GO334" s="45"/>
      <c r="GP334" s="45"/>
      <c r="GQ334" s="45"/>
      <c r="GR334" s="45"/>
      <c r="GS334" s="45"/>
      <c r="GT334" s="45"/>
      <c r="GU334" s="45"/>
      <c r="GV334" s="45"/>
      <c r="GW334" s="45"/>
      <c r="GX334" s="45"/>
      <c r="GY334" s="45"/>
      <c r="GZ334" s="45"/>
      <c r="HA334" s="45"/>
      <c r="HB334" s="45"/>
      <c r="HC334" s="45"/>
      <c r="HD334" s="45"/>
    </row>
    <row r="335" spans="1:212" x14ac:dyDescent="0.25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4"/>
      <c r="CH335" s="114"/>
      <c r="CI335" s="114"/>
      <c r="CJ335" s="114"/>
      <c r="CK335" s="114"/>
      <c r="CL335" s="114"/>
      <c r="CM335" s="114"/>
      <c r="CN335" s="114"/>
      <c r="CO335" s="114"/>
      <c r="CP335" s="114"/>
      <c r="CQ335" s="114"/>
      <c r="CR335" s="114"/>
      <c r="CS335" s="114"/>
      <c r="CT335" s="114"/>
      <c r="CU335" s="114"/>
      <c r="CV335" s="114"/>
      <c r="CW335" s="114"/>
      <c r="CX335" s="114"/>
      <c r="CY335" s="114"/>
      <c r="CZ335" s="114"/>
      <c r="DA335" s="114"/>
      <c r="DB335" s="114"/>
      <c r="DC335" s="114"/>
      <c r="DD335" s="114"/>
      <c r="DE335" s="114"/>
      <c r="DF335" s="114"/>
      <c r="DG335" s="114"/>
      <c r="DH335" s="114"/>
      <c r="DI335" s="114"/>
      <c r="DJ335" s="114"/>
      <c r="DK335" s="114"/>
      <c r="DL335" s="114"/>
      <c r="DM335" s="114"/>
      <c r="DN335" s="114"/>
      <c r="DO335" s="114"/>
      <c r="DP335" s="114"/>
      <c r="DQ335" s="114"/>
      <c r="DR335" s="114"/>
      <c r="DS335" s="114"/>
      <c r="FY335" s="116"/>
      <c r="FZ335" s="45"/>
      <c r="GA335" s="45"/>
      <c r="GB335" s="45"/>
      <c r="GC335" s="45"/>
      <c r="GD335" s="45"/>
      <c r="GE335" s="45"/>
      <c r="GF335" s="45"/>
      <c r="GG335" s="45"/>
      <c r="GH335" s="45"/>
      <c r="GI335" s="45"/>
      <c r="GJ335" s="45"/>
      <c r="GK335" s="45"/>
      <c r="GL335" s="45"/>
      <c r="GM335" s="45"/>
      <c r="GN335" s="45"/>
      <c r="GO335" s="45"/>
      <c r="GP335" s="45"/>
      <c r="GQ335" s="45"/>
      <c r="GR335" s="45"/>
      <c r="GS335" s="45"/>
      <c r="GT335" s="45"/>
      <c r="GU335" s="45"/>
      <c r="GV335" s="45"/>
      <c r="GW335" s="45"/>
      <c r="GX335" s="45"/>
      <c r="GY335" s="45"/>
      <c r="GZ335" s="45"/>
      <c r="HA335" s="45"/>
      <c r="HB335" s="45"/>
      <c r="HC335" s="45"/>
      <c r="HD335" s="45"/>
    </row>
    <row r="336" spans="1:212" x14ac:dyDescent="0.25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  <c r="AG336" s="114"/>
      <c r="AH336" s="114"/>
      <c r="AI336" s="114"/>
      <c r="AJ336" s="114"/>
      <c r="AK336" s="114"/>
      <c r="AL336" s="114"/>
      <c r="AM336" s="114"/>
      <c r="AN336" s="114"/>
      <c r="AO336" s="114"/>
      <c r="AP336" s="114"/>
      <c r="AQ336" s="114"/>
      <c r="AR336" s="114"/>
      <c r="AS336" s="114"/>
      <c r="AT336" s="114"/>
      <c r="AU336" s="114"/>
      <c r="AV336" s="114"/>
      <c r="AW336" s="114"/>
      <c r="AX336" s="114"/>
      <c r="AY336" s="114"/>
      <c r="AZ336" s="114"/>
      <c r="BA336" s="114"/>
      <c r="BB336" s="114"/>
      <c r="BC336" s="114"/>
      <c r="BD336" s="114"/>
      <c r="BE336" s="114"/>
      <c r="BF336" s="114"/>
      <c r="BG336" s="114"/>
      <c r="BH336" s="114"/>
      <c r="BI336" s="114"/>
      <c r="BJ336" s="114"/>
      <c r="BK336" s="114"/>
      <c r="BL336" s="114"/>
      <c r="BM336" s="114"/>
      <c r="BN336" s="114"/>
      <c r="BO336" s="114"/>
      <c r="BP336" s="114"/>
      <c r="BQ336" s="114"/>
      <c r="BR336" s="114"/>
      <c r="BS336" s="114"/>
      <c r="BT336" s="114"/>
      <c r="BU336" s="114"/>
      <c r="BV336" s="114"/>
      <c r="BW336" s="114"/>
      <c r="BX336" s="114"/>
      <c r="BY336" s="114"/>
      <c r="BZ336" s="114"/>
      <c r="CA336" s="114"/>
      <c r="CB336" s="114"/>
      <c r="CC336" s="114"/>
      <c r="CD336" s="114"/>
      <c r="CE336" s="114"/>
      <c r="CF336" s="114"/>
      <c r="CG336" s="114"/>
      <c r="CH336" s="114"/>
      <c r="CI336" s="114"/>
      <c r="CJ336" s="114"/>
      <c r="CK336" s="114"/>
      <c r="CL336" s="114"/>
      <c r="CM336" s="114"/>
      <c r="CN336" s="114"/>
      <c r="CO336" s="114"/>
      <c r="CP336" s="114"/>
      <c r="CQ336" s="114"/>
      <c r="CR336" s="114"/>
      <c r="CS336" s="114"/>
      <c r="CT336" s="114"/>
      <c r="CU336" s="114"/>
      <c r="CV336" s="114"/>
      <c r="CW336" s="114"/>
      <c r="CX336" s="114"/>
      <c r="CY336" s="114"/>
      <c r="CZ336" s="114"/>
      <c r="DA336" s="114"/>
      <c r="DB336" s="114"/>
      <c r="DC336" s="114"/>
      <c r="DD336" s="114"/>
      <c r="DE336" s="114"/>
      <c r="DF336" s="114"/>
      <c r="DG336" s="114"/>
      <c r="DH336" s="114"/>
      <c r="DI336" s="114"/>
      <c r="DJ336" s="114"/>
      <c r="DK336" s="114"/>
      <c r="DL336" s="114"/>
      <c r="DM336" s="114"/>
      <c r="DN336" s="114"/>
      <c r="DO336" s="114"/>
      <c r="DP336" s="114"/>
      <c r="DQ336" s="114"/>
      <c r="DR336" s="114"/>
      <c r="DS336" s="114"/>
      <c r="FY336" s="116"/>
      <c r="FZ336" s="45"/>
      <c r="GA336" s="45"/>
      <c r="GB336" s="45"/>
      <c r="GC336" s="45"/>
      <c r="GD336" s="45"/>
      <c r="GE336" s="45"/>
      <c r="GF336" s="45"/>
      <c r="GG336" s="45"/>
      <c r="GH336" s="45"/>
      <c r="GI336" s="45"/>
      <c r="GJ336" s="45"/>
      <c r="GK336" s="45"/>
      <c r="GL336" s="45"/>
      <c r="GM336" s="45"/>
      <c r="GN336" s="45"/>
      <c r="GO336" s="45"/>
      <c r="GP336" s="45"/>
      <c r="GQ336" s="45"/>
      <c r="GR336" s="45"/>
      <c r="GS336" s="45"/>
      <c r="GT336" s="45"/>
      <c r="GU336" s="45"/>
      <c r="GV336" s="45"/>
      <c r="GW336" s="45"/>
      <c r="GX336" s="45"/>
      <c r="GY336" s="45"/>
      <c r="GZ336" s="45"/>
      <c r="HA336" s="45"/>
      <c r="HB336" s="45"/>
      <c r="HC336" s="45"/>
      <c r="HD336" s="45"/>
    </row>
    <row r="337" spans="1:212" x14ac:dyDescent="0.25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4"/>
      <c r="AQ337" s="114"/>
      <c r="AR337" s="114"/>
      <c r="AS337" s="114"/>
      <c r="AT337" s="114"/>
      <c r="AU337" s="114"/>
      <c r="AV337" s="114"/>
      <c r="AW337" s="114"/>
      <c r="AX337" s="114"/>
      <c r="AY337" s="114"/>
      <c r="AZ337" s="114"/>
      <c r="BA337" s="114"/>
      <c r="BB337" s="114"/>
      <c r="BC337" s="114"/>
      <c r="BD337" s="114"/>
      <c r="BE337" s="114"/>
      <c r="BF337" s="114"/>
      <c r="BG337" s="114"/>
      <c r="BH337" s="114"/>
      <c r="BI337" s="114"/>
      <c r="BJ337" s="114"/>
      <c r="BK337" s="114"/>
      <c r="BL337" s="114"/>
      <c r="BM337" s="114"/>
      <c r="BN337" s="114"/>
      <c r="BO337" s="114"/>
      <c r="BP337" s="114"/>
      <c r="BQ337" s="114"/>
      <c r="BR337" s="114"/>
      <c r="BS337" s="114"/>
      <c r="BT337" s="114"/>
      <c r="BU337" s="114"/>
      <c r="BV337" s="114"/>
      <c r="BW337" s="114"/>
      <c r="BX337" s="114"/>
      <c r="BY337" s="114"/>
      <c r="BZ337" s="114"/>
      <c r="CA337" s="114"/>
      <c r="CB337" s="114"/>
      <c r="CC337" s="114"/>
      <c r="CD337" s="114"/>
      <c r="CE337" s="114"/>
      <c r="CF337" s="114"/>
      <c r="CG337" s="114"/>
      <c r="CH337" s="114"/>
      <c r="CI337" s="114"/>
      <c r="CJ337" s="114"/>
      <c r="CK337" s="114"/>
      <c r="CL337" s="114"/>
      <c r="CM337" s="114"/>
      <c r="CN337" s="114"/>
      <c r="CO337" s="114"/>
      <c r="CP337" s="114"/>
      <c r="CQ337" s="114"/>
      <c r="CR337" s="114"/>
      <c r="CS337" s="114"/>
      <c r="CT337" s="114"/>
      <c r="CU337" s="114"/>
      <c r="CV337" s="114"/>
      <c r="CW337" s="114"/>
      <c r="CX337" s="114"/>
      <c r="CY337" s="114"/>
      <c r="CZ337" s="114"/>
      <c r="DA337" s="114"/>
      <c r="DB337" s="114"/>
      <c r="DC337" s="114"/>
      <c r="DD337" s="114"/>
      <c r="DE337" s="114"/>
      <c r="DF337" s="114"/>
      <c r="DG337" s="114"/>
      <c r="DH337" s="114"/>
      <c r="DI337" s="114"/>
      <c r="DJ337" s="114"/>
      <c r="DK337" s="114"/>
      <c r="DL337" s="114"/>
      <c r="DM337" s="114"/>
      <c r="DN337" s="114"/>
      <c r="DO337" s="114"/>
      <c r="DP337" s="114"/>
      <c r="DQ337" s="114"/>
      <c r="DR337" s="114"/>
      <c r="DS337" s="114"/>
      <c r="FY337" s="116"/>
      <c r="FZ337" s="45"/>
      <c r="GA337" s="45"/>
      <c r="GB337" s="45"/>
      <c r="GC337" s="45"/>
      <c r="GD337" s="45"/>
      <c r="GE337" s="45"/>
      <c r="GF337" s="45"/>
      <c r="GG337" s="45"/>
      <c r="GH337" s="45"/>
      <c r="GI337" s="45"/>
      <c r="GJ337" s="45"/>
      <c r="GK337" s="45"/>
      <c r="GL337" s="45"/>
      <c r="GM337" s="45"/>
      <c r="GN337" s="45"/>
      <c r="GO337" s="45"/>
      <c r="GP337" s="45"/>
      <c r="GQ337" s="45"/>
      <c r="GR337" s="45"/>
      <c r="GS337" s="45"/>
      <c r="GT337" s="45"/>
      <c r="GU337" s="45"/>
      <c r="GV337" s="45"/>
      <c r="GW337" s="45"/>
      <c r="GX337" s="45"/>
      <c r="GY337" s="45"/>
      <c r="GZ337" s="45"/>
      <c r="HA337" s="45"/>
      <c r="HB337" s="45"/>
      <c r="HC337" s="45"/>
      <c r="HD337" s="45"/>
    </row>
    <row r="338" spans="1:212" x14ac:dyDescent="0.25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4"/>
      <c r="AQ338" s="114"/>
      <c r="AR338" s="114"/>
      <c r="AS338" s="114"/>
      <c r="AT338" s="114"/>
      <c r="AU338" s="114"/>
      <c r="AV338" s="114"/>
      <c r="AW338" s="114"/>
      <c r="AX338" s="114"/>
      <c r="AY338" s="114"/>
      <c r="AZ338" s="114"/>
      <c r="BA338" s="114"/>
      <c r="BB338" s="114"/>
      <c r="BC338" s="114"/>
      <c r="BD338" s="114"/>
      <c r="BE338" s="114"/>
      <c r="BF338" s="114"/>
      <c r="BG338" s="114"/>
      <c r="BH338" s="114"/>
      <c r="BI338" s="114"/>
      <c r="BJ338" s="114"/>
      <c r="BK338" s="114"/>
      <c r="BL338" s="114"/>
      <c r="BM338" s="114"/>
      <c r="BN338" s="114"/>
      <c r="BO338" s="114"/>
      <c r="BP338" s="114"/>
      <c r="BQ338" s="114"/>
      <c r="BR338" s="114"/>
      <c r="BS338" s="114"/>
      <c r="BT338" s="114"/>
      <c r="BU338" s="114"/>
      <c r="BV338" s="114"/>
      <c r="BW338" s="114"/>
      <c r="BX338" s="114"/>
      <c r="BY338" s="114"/>
      <c r="BZ338" s="114"/>
      <c r="CA338" s="114"/>
      <c r="CB338" s="114"/>
      <c r="CC338" s="114"/>
      <c r="CD338" s="114"/>
      <c r="CE338" s="114"/>
      <c r="CF338" s="114"/>
      <c r="CG338" s="114"/>
      <c r="CH338" s="114"/>
      <c r="CI338" s="114"/>
      <c r="CJ338" s="114"/>
      <c r="CK338" s="114"/>
      <c r="CL338" s="114"/>
      <c r="CM338" s="114"/>
      <c r="CN338" s="114"/>
      <c r="CO338" s="114"/>
      <c r="CP338" s="114"/>
      <c r="CQ338" s="114"/>
      <c r="CR338" s="114"/>
      <c r="CS338" s="114"/>
      <c r="CT338" s="114"/>
      <c r="CU338" s="114"/>
      <c r="CV338" s="114"/>
      <c r="CW338" s="114"/>
      <c r="CX338" s="114"/>
      <c r="CY338" s="114"/>
      <c r="CZ338" s="114"/>
      <c r="DA338" s="114"/>
      <c r="DB338" s="114"/>
      <c r="DC338" s="114"/>
      <c r="DD338" s="114"/>
      <c r="DE338" s="114"/>
      <c r="DF338" s="114"/>
      <c r="DG338" s="114"/>
      <c r="DH338" s="114"/>
      <c r="DI338" s="114"/>
      <c r="DJ338" s="114"/>
      <c r="DK338" s="114"/>
      <c r="DL338" s="114"/>
      <c r="DM338" s="114"/>
      <c r="DN338" s="114"/>
      <c r="DO338" s="114"/>
      <c r="DP338" s="114"/>
      <c r="DQ338" s="114"/>
      <c r="DR338" s="114"/>
      <c r="DS338" s="114"/>
      <c r="FY338" s="116"/>
      <c r="FZ338" s="45"/>
      <c r="GA338" s="45"/>
      <c r="GB338" s="45"/>
      <c r="GC338" s="45"/>
      <c r="GD338" s="45"/>
      <c r="GE338" s="45"/>
      <c r="GF338" s="45"/>
      <c r="GG338" s="45"/>
      <c r="GH338" s="45"/>
      <c r="GI338" s="45"/>
      <c r="GJ338" s="45"/>
      <c r="GK338" s="45"/>
      <c r="GL338" s="45"/>
      <c r="GM338" s="45"/>
      <c r="GN338" s="45"/>
      <c r="GO338" s="45"/>
      <c r="GP338" s="45"/>
      <c r="GQ338" s="45"/>
      <c r="GR338" s="45"/>
      <c r="GS338" s="45"/>
      <c r="GT338" s="45"/>
      <c r="GU338" s="45"/>
      <c r="GV338" s="45"/>
      <c r="GW338" s="45"/>
      <c r="GX338" s="45"/>
      <c r="GY338" s="45"/>
      <c r="GZ338" s="45"/>
      <c r="HA338" s="45"/>
      <c r="HB338" s="45"/>
      <c r="HC338" s="45"/>
      <c r="HD338" s="45"/>
    </row>
    <row r="339" spans="1:212" x14ac:dyDescent="0.25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4"/>
      <c r="CH339" s="114"/>
      <c r="CI339" s="114"/>
      <c r="CJ339" s="114"/>
      <c r="CK339" s="114"/>
      <c r="CL339" s="114"/>
      <c r="CM339" s="114"/>
      <c r="CN339" s="114"/>
      <c r="CO339" s="114"/>
      <c r="CP339" s="114"/>
      <c r="CQ339" s="114"/>
      <c r="CR339" s="114"/>
      <c r="CS339" s="114"/>
      <c r="CT339" s="114"/>
      <c r="CU339" s="114"/>
      <c r="CV339" s="114"/>
      <c r="CW339" s="114"/>
      <c r="CX339" s="114"/>
      <c r="CY339" s="114"/>
      <c r="CZ339" s="114"/>
      <c r="DA339" s="114"/>
      <c r="DB339" s="114"/>
      <c r="DC339" s="114"/>
      <c r="DD339" s="114"/>
      <c r="DE339" s="114"/>
      <c r="DF339" s="114"/>
      <c r="DG339" s="114"/>
      <c r="DH339" s="114"/>
      <c r="DI339" s="114"/>
      <c r="DJ339" s="114"/>
      <c r="DK339" s="114"/>
      <c r="DL339" s="114"/>
      <c r="DM339" s="114"/>
      <c r="DN339" s="114"/>
      <c r="DO339" s="114"/>
      <c r="DP339" s="114"/>
      <c r="DQ339" s="114"/>
      <c r="DR339" s="114"/>
      <c r="DS339" s="114"/>
      <c r="FY339" s="116"/>
      <c r="FZ339" s="45"/>
      <c r="GA339" s="45"/>
      <c r="GB339" s="45"/>
      <c r="GC339" s="45"/>
      <c r="GD339" s="45"/>
      <c r="GE339" s="45"/>
      <c r="GF339" s="45"/>
      <c r="GG339" s="45"/>
      <c r="GH339" s="45"/>
      <c r="GI339" s="45"/>
      <c r="GJ339" s="45"/>
      <c r="GK339" s="45"/>
      <c r="GL339" s="45"/>
      <c r="GM339" s="45"/>
      <c r="GN339" s="45"/>
      <c r="GO339" s="45"/>
      <c r="GP339" s="45"/>
      <c r="GQ339" s="45"/>
      <c r="GR339" s="45"/>
      <c r="GS339" s="45"/>
      <c r="GT339" s="45"/>
      <c r="GU339" s="45"/>
      <c r="GV339" s="45"/>
      <c r="GW339" s="45"/>
      <c r="GX339" s="45"/>
      <c r="GY339" s="45"/>
      <c r="GZ339" s="45"/>
      <c r="HA339" s="45"/>
      <c r="HB339" s="45"/>
      <c r="HC339" s="45"/>
      <c r="HD339" s="45"/>
    </row>
    <row r="340" spans="1:212" x14ac:dyDescent="0.25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4"/>
      <c r="CH340" s="114"/>
      <c r="CI340" s="114"/>
      <c r="CJ340" s="114"/>
      <c r="CK340" s="114"/>
      <c r="CL340" s="114"/>
      <c r="CM340" s="114"/>
      <c r="CN340" s="114"/>
      <c r="CO340" s="114"/>
      <c r="CP340" s="114"/>
      <c r="CQ340" s="114"/>
      <c r="CR340" s="114"/>
      <c r="CS340" s="114"/>
      <c r="CT340" s="114"/>
      <c r="CU340" s="114"/>
      <c r="CV340" s="114"/>
      <c r="CW340" s="114"/>
      <c r="CX340" s="114"/>
      <c r="CY340" s="114"/>
      <c r="CZ340" s="114"/>
      <c r="DA340" s="114"/>
      <c r="DB340" s="114"/>
      <c r="DC340" s="114"/>
      <c r="DD340" s="114"/>
      <c r="DE340" s="114"/>
      <c r="DF340" s="114"/>
      <c r="DG340" s="114"/>
      <c r="DH340" s="114"/>
      <c r="DI340" s="114"/>
      <c r="DJ340" s="114"/>
      <c r="DK340" s="114"/>
      <c r="DL340" s="114"/>
      <c r="DM340" s="114"/>
      <c r="DN340" s="114"/>
      <c r="DO340" s="114"/>
      <c r="DP340" s="114"/>
      <c r="DQ340" s="114"/>
      <c r="DR340" s="114"/>
      <c r="DS340" s="114"/>
      <c r="FY340" s="116"/>
      <c r="FZ340" s="45"/>
      <c r="GA340" s="45"/>
      <c r="GB340" s="45"/>
      <c r="GC340" s="45"/>
      <c r="GD340" s="45"/>
      <c r="GE340" s="45"/>
      <c r="GF340" s="45"/>
      <c r="GG340" s="45"/>
      <c r="GH340" s="45"/>
      <c r="GI340" s="45"/>
      <c r="GJ340" s="45"/>
      <c r="GK340" s="45"/>
      <c r="GL340" s="45"/>
      <c r="GM340" s="45"/>
      <c r="GN340" s="45"/>
      <c r="GO340" s="45"/>
      <c r="GP340" s="45"/>
      <c r="GQ340" s="45"/>
      <c r="GR340" s="45"/>
      <c r="GS340" s="45"/>
      <c r="GT340" s="45"/>
      <c r="GU340" s="45"/>
      <c r="GV340" s="45"/>
      <c r="GW340" s="45"/>
      <c r="GX340" s="45"/>
      <c r="GY340" s="45"/>
      <c r="GZ340" s="45"/>
      <c r="HA340" s="45"/>
      <c r="HB340" s="45"/>
      <c r="HC340" s="45"/>
      <c r="HD340" s="45"/>
    </row>
    <row r="341" spans="1:212" x14ac:dyDescent="0.25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4"/>
      <c r="CH341" s="114"/>
      <c r="CI341" s="114"/>
      <c r="CJ341" s="114"/>
      <c r="CK341" s="114"/>
      <c r="CL341" s="114"/>
      <c r="CM341" s="114"/>
      <c r="CN341" s="114"/>
      <c r="CO341" s="114"/>
      <c r="CP341" s="114"/>
      <c r="CQ341" s="114"/>
      <c r="CR341" s="114"/>
      <c r="CS341" s="114"/>
      <c r="CT341" s="114"/>
      <c r="CU341" s="114"/>
      <c r="CV341" s="114"/>
      <c r="CW341" s="114"/>
      <c r="CX341" s="114"/>
      <c r="CY341" s="114"/>
      <c r="CZ341" s="114"/>
      <c r="DA341" s="114"/>
      <c r="DB341" s="114"/>
      <c r="DC341" s="114"/>
      <c r="DD341" s="114"/>
      <c r="DE341" s="114"/>
      <c r="DF341" s="114"/>
      <c r="DG341" s="114"/>
      <c r="DH341" s="114"/>
      <c r="DI341" s="114"/>
      <c r="DJ341" s="114"/>
      <c r="DK341" s="114"/>
      <c r="DL341" s="114"/>
      <c r="DM341" s="114"/>
      <c r="DN341" s="114"/>
      <c r="DO341" s="114"/>
      <c r="DP341" s="114"/>
      <c r="DQ341" s="114"/>
      <c r="DR341" s="114"/>
      <c r="DS341" s="114"/>
      <c r="FY341" s="116"/>
      <c r="FZ341" s="45"/>
      <c r="GA341" s="45"/>
      <c r="GB341" s="45"/>
      <c r="GC341" s="45"/>
      <c r="GD341" s="45"/>
      <c r="GE341" s="45"/>
      <c r="GF341" s="45"/>
      <c r="GG341" s="45"/>
      <c r="GH341" s="45"/>
      <c r="GI341" s="45"/>
      <c r="GJ341" s="45"/>
      <c r="GK341" s="45"/>
      <c r="GL341" s="45"/>
      <c r="GM341" s="45"/>
      <c r="GN341" s="45"/>
      <c r="GO341" s="45"/>
      <c r="GP341" s="45"/>
      <c r="GQ341" s="45"/>
      <c r="GR341" s="45"/>
      <c r="GS341" s="45"/>
      <c r="GT341" s="45"/>
      <c r="GU341" s="45"/>
      <c r="GV341" s="45"/>
      <c r="GW341" s="45"/>
      <c r="GX341" s="45"/>
      <c r="GY341" s="45"/>
      <c r="GZ341" s="45"/>
      <c r="HA341" s="45"/>
      <c r="HB341" s="45"/>
      <c r="HC341" s="45"/>
      <c r="HD341" s="45"/>
    </row>
    <row r="342" spans="1:212" x14ac:dyDescent="0.25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4"/>
      <c r="CH342" s="114"/>
      <c r="CI342" s="114"/>
      <c r="CJ342" s="114"/>
      <c r="CK342" s="114"/>
      <c r="CL342" s="114"/>
      <c r="CM342" s="114"/>
      <c r="CN342" s="114"/>
      <c r="CO342" s="114"/>
      <c r="CP342" s="114"/>
      <c r="CQ342" s="114"/>
      <c r="CR342" s="114"/>
      <c r="CS342" s="114"/>
      <c r="CT342" s="114"/>
      <c r="CU342" s="114"/>
      <c r="CV342" s="114"/>
      <c r="CW342" s="114"/>
      <c r="CX342" s="114"/>
      <c r="CY342" s="114"/>
      <c r="CZ342" s="114"/>
      <c r="DA342" s="114"/>
      <c r="DB342" s="114"/>
      <c r="DC342" s="114"/>
      <c r="DD342" s="114"/>
      <c r="DE342" s="114"/>
      <c r="DF342" s="114"/>
      <c r="DG342" s="114"/>
      <c r="DH342" s="114"/>
      <c r="DI342" s="114"/>
      <c r="DJ342" s="114"/>
      <c r="DK342" s="114"/>
      <c r="DL342" s="114"/>
      <c r="DM342" s="114"/>
      <c r="DN342" s="114"/>
      <c r="DO342" s="114"/>
      <c r="DP342" s="114"/>
      <c r="DQ342" s="114"/>
      <c r="DR342" s="114"/>
      <c r="DS342" s="114"/>
      <c r="FY342" s="116"/>
      <c r="FZ342" s="45"/>
      <c r="GA342" s="45"/>
      <c r="GB342" s="45"/>
      <c r="GC342" s="45"/>
      <c r="GD342" s="45"/>
      <c r="GE342" s="45"/>
      <c r="GF342" s="45"/>
      <c r="GG342" s="45"/>
      <c r="GH342" s="45"/>
      <c r="GI342" s="45"/>
      <c r="GJ342" s="45"/>
      <c r="GK342" s="45"/>
      <c r="GL342" s="45"/>
      <c r="GM342" s="45"/>
      <c r="GN342" s="45"/>
      <c r="GO342" s="45"/>
      <c r="GP342" s="45"/>
      <c r="GQ342" s="45"/>
      <c r="GR342" s="45"/>
      <c r="GS342" s="45"/>
      <c r="GT342" s="45"/>
      <c r="GU342" s="45"/>
      <c r="GV342" s="45"/>
      <c r="GW342" s="45"/>
      <c r="GX342" s="45"/>
      <c r="GY342" s="45"/>
      <c r="GZ342" s="45"/>
      <c r="HA342" s="45"/>
      <c r="HB342" s="45"/>
      <c r="HC342" s="45"/>
      <c r="HD342" s="45"/>
    </row>
    <row r="343" spans="1:212" x14ac:dyDescent="0.25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4"/>
      <c r="CH343" s="114"/>
      <c r="CI343" s="114"/>
      <c r="CJ343" s="114"/>
      <c r="CK343" s="114"/>
      <c r="CL343" s="114"/>
      <c r="CM343" s="114"/>
      <c r="CN343" s="114"/>
      <c r="CO343" s="114"/>
      <c r="CP343" s="114"/>
      <c r="CQ343" s="114"/>
      <c r="CR343" s="114"/>
      <c r="CS343" s="114"/>
      <c r="CT343" s="114"/>
      <c r="CU343" s="114"/>
      <c r="CV343" s="114"/>
      <c r="CW343" s="114"/>
      <c r="CX343" s="114"/>
      <c r="CY343" s="114"/>
      <c r="CZ343" s="114"/>
      <c r="DA343" s="114"/>
      <c r="DB343" s="114"/>
      <c r="DC343" s="114"/>
      <c r="DD343" s="114"/>
      <c r="DE343" s="114"/>
      <c r="DF343" s="114"/>
      <c r="DG343" s="114"/>
      <c r="DH343" s="114"/>
      <c r="DI343" s="114"/>
      <c r="DJ343" s="114"/>
      <c r="DK343" s="114"/>
      <c r="DL343" s="114"/>
      <c r="DM343" s="114"/>
      <c r="DN343" s="114"/>
      <c r="DO343" s="114"/>
      <c r="DP343" s="114"/>
      <c r="DQ343" s="114"/>
      <c r="DR343" s="114"/>
      <c r="DS343" s="114"/>
      <c r="FY343" s="116"/>
      <c r="FZ343" s="45"/>
      <c r="GA343" s="45"/>
      <c r="GB343" s="45"/>
      <c r="GC343" s="45"/>
      <c r="GD343" s="45"/>
      <c r="GE343" s="45"/>
      <c r="GF343" s="45"/>
      <c r="GG343" s="45"/>
      <c r="GH343" s="45"/>
      <c r="GI343" s="45"/>
      <c r="GJ343" s="45"/>
      <c r="GK343" s="45"/>
      <c r="GL343" s="45"/>
      <c r="GM343" s="45"/>
      <c r="GN343" s="45"/>
      <c r="GO343" s="45"/>
      <c r="GP343" s="45"/>
      <c r="GQ343" s="45"/>
      <c r="GR343" s="45"/>
      <c r="GS343" s="45"/>
      <c r="GT343" s="45"/>
      <c r="GU343" s="45"/>
      <c r="GV343" s="45"/>
      <c r="GW343" s="45"/>
      <c r="GX343" s="45"/>
      <c r="GY343" s="45"/>
      <c r="GZ343" s="45"/>
      <c r="HA343" s="45"/>
      <c r="HB343" s="45"/>
      <c r="HC343" s="45"/>
      <c r="HD343" s="45"/>
    </row>
    <row r="344" spans="1:212" x14ac:dyDescent="0.25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4"/>
      <c r="CH344" s="114"/>
      <c r="CI344" s="114"/>
      <c r="CJ344" s="114"/>
      <c r="CK344" s="114"/>
      <c r="CL344" s="114"/>
      <c r="CM344" s="114"/>
      <c r="CN344" s="114"/>
      <c r="CO344" s="114"/>
      <c r="CP344" s="114"/>
      <c r="CQ344" s="114"/>
      <c r="CR344" s="114"/>
      <c r="CS344" s="114"/>
      <c r="CT344" s="114"/>
      <c r="CU344" s="114"/>
      <c r="CV344" s="114"/>
      <c r="CW344" s="114"/>
      <c r="CX344" s="114"/>
      <c r="CY344" s="114"/>
      <c r="CZ344" s="114"/>
      <c r="DA344" s="114"/>
      <c r="DB344" s="114"/>
      <c r="DC344" s="114"/>
      <c r="DD344" s="114"/>
      <c r="DE344" s="114"/>
      <c r="DF344" s="114"/>
      <c r="DG344" s="114"/>
      <c r="DH344" s="114"/>
      <c r="DI344" s="114"/>
      <c r="DJ344" s="114"/>
      <c r="DK344" s="114"/>
      <c r="DL344" s="114"/>
      <c r="DM344" s="114"/>
      <c r="DN344" s="114"/>
      <c r="DO344" s="114"/>
      <c r="DP344" s="114"/>
      <c r="DQ344" s="114"/>
      <c r="DR344" s="114"/>
      <c r="DS344" s="114"/>
      <c r="FY344" s="116"/>
      <c r="FZ344" s="45"/>
      <c r="GA344" s="45"/>
      <c r="GB344" s="45"/>
      <c r="GC344" s="45"/>
      <c r="GD344" s="45"/>
      <c r="GE344" s="45"/>
      <c r="GF344" s="45"/>
      <c r="GG344" s="45"/>
      <c r="GH344" s="45"/>
      <c r="GI344" s="45"/>
      <c r="GJ344" s="45"/>
      <c r="GK344" s="45"/>
      <c r="GL344" s="45"/>
      <c r="GM344" s="45"/>
      <c r="GN344" s="45"/>
      <c r="GO344" s="45"/>
      <c r="GP344" s="45"/>
      <c r="GQ344" s="45"/>
      <c r="GR344" s="45"/>
      <c r="GS344" s="45"/>
      <c r="GT344" s="45"/>
      <c r="GU344" s="45"/>
      <c r="GV344" s="45"/>
      <c r="GW344" s="45"/>
      <c r="GX344" s="45"/>
      <c r="GY344" s="45"/>
      <c r="GZ344" s="45"/>
      <c r="HA344" s="45"/>
      <c r="HB344" s="45"/>
      <c r="HC344" s="45"/>
      <c r="HD344" s="45"/>
    </row>
    <row r="345" spans="1:212" x14ac:dyDescent="0.25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  <c r="AQ345" s="114"/>
      <c r="AR345" s="114"/>
      <c r="AS345" s="114"/>
      <c r="AT345" s="114"/>
      <c r="AU345" s="114"/>
      <c r="AV345" s="114"/>
      <c r="AW345" s="114"/>
      <c r="AX345" s="114"/>
      <c r="AY345" s="114"/>
      <c r="AZ345" s="114"/>
      <c r="BA345" s="114"/>
      <c r="BB345" s="114"/>
      <c r="BC345" s="114"/>
      <c r="BD345" s="114"/>
      <c r="BE345" s="114"/>
      <c r="BF345" s="114"/>
      <c r="BG345" s="114"/>
      <c r="BH345" s="114"/>
      <c r="BI345" s="114"/>
      <c r="BJ345" s="114"/>
      <c r="BK345" s="114"/>
      <c r="BL345" s="114"/>
      <c r="BM345" s="114"/>
      <c r="BN345" s="114"/>
      <c r="BO345" s="114"/>
      <c r="BP345" s="114"/>
      <c r="BQ345" s="114"/>
      <c r="BR345" s="114"/>
      <c r="BS345" s="114"/>
      <c r="BT345" s="114"/>
      <c r="BU345" s="114"/>
      <c r="BV345" s="114"/>
      <c r="BW345" s="114"/>
      <c r="BX345" s="114"/>
      <c r="BY345" s="114"/>
      <c r="BZ345" s="114"/>
      <c r="CA345" s="114"/>
      <c r="CB345" s="114"/>
      <c r="CC345" s="114"/>
      <c r="CD345" s="114"/>
      <c r="CE345" s="114"/>
      <c r="CF345" s="114"/>
      <c r="CG345" s="114"/>
      <c r="CH345" s="114"/>
      <c r="CI345" s="114"/>
      <c r="CJ345" s="114"/>
      <c r="CK345" s="114"/>
      <c r="CL345" s="114"/>
      <c r="CM345" s="114"/>
      <c r="CN345" s="114"/>
      <c r="CO345" s="114"/>
      <c r="CP345" s="114"/>
      <c r="CQ345" s="114"/>
      <c r="CR345" s="114"/>
      <c r="CS345" s="114"/>
      <c r="CT345" s="114"/>
      <c r="CU345" s="114"/>
      <c r="CV345" s="114"/>
      <c r="CW345" s="114"/>
      <c r="CX345" s="114"/>
      <c r="CY345" s="114"/>
      <c r="CZ345" s="114"/>
      <c r="DA345" s="114"/>
      <c r="DB345" s="114"/>
      <c r="DC345" s="114"/>
      <c r="DD345" s="114"/>
      <c r="DE345" s="114"/>
      <c r="DF345" s="114"/>
      <c r="DG345" s="114"/>
      <c r="DH345" s="114"/>
      <c r="DI345" s="114"/>
      <c r="DJ345" s="114"/>
      <c r="DK345" s="114"/>
      <c r="DL345" s="114"/>
      <c r="DM345" s="114"/>
      <c r="DN345" s="114"/>
      <c r="DO345" s="114"/>
      <c r="DP345" s="114"/>
      <c r="DQ345" s="114"/>
      <c r="DR345" s="114"/>
      <c r="DS345" s="114"/>
      <c r="FY345" s="116"/>
      <c r="FZ345" s="45"/>
      <c r="GA345" s="45"/>
      <c r="GB345" s="45"/>
      <c r="GC345" s="45"/>
      <c r="GD345" s="45"/>
      <c r="GE345" s="45"/>
      <c r="GF345" s="45"/>
      <c r="GG345" s="45"/>
      <c r="GH345" s="45"/>
      <c r="GI345" s="45"/>
      <c r="GJ345" s="45"/>
      <c r="GK345" s="45"/>
      <c r="GL345" s="45"/>
      <c r="GM345" s="45"/>
      <c r="GN345" s="45"/>
      <c r="GO345" s="45"/>
      <c r="GP345" s="45"/>
      <c r="GQ345" s="45"/>
      <c r="GR345" s="45"/>
      <c r="GS345" s="45"/>
      <c r="GT345" s="45"/>
      <c r="GU345" s="45"/>
      <c r="GV345" s="45"/>
      <c r="GW345" s="45"/>
      <c r="GX345" s="45"/>
      <c r="GY345" s="45"/>
      <c r="GZ345" s="45"/>
      <c r="HA345" s="45"/>
      <c r="HB345" s="45"/>
      <c r="HC345" s="45"/>
      <c r="HD345" s="45"/>
    </row>
    <row r="346" spans="1:212" x14ac:dyDescent="0.25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4"/>
      <c r="CH346" s="114"/>
      <c r="CI346" s="114"/>
      <c r="CJ346" s="114"/>
      <c r="CK346" s="114"/>
      <c r="CL346" s="114"/>
      <c r="CM346" s="114"/>
      <c r="CN346" s="114"/>
      <c r="CO346" s="114"/>
      <c r="CP346" s="114"/>
      <c r="CQ346" s="114"/>
      <c r="CR346" s="114"/>
      <c r="CS346" s="114"/>
      <c r="CT346" s="114"/>
      <c r="CU346" s="114"/>
      <c r="CV346" s="114"/>
      <c r="CW346" s="114"/>
      <c r="CX346" s="114"/>
      <c r="CY346" s="114"/>
      <c r="CZ346" s="114"/>
      <c r="DA346" s="114"/>
      <c r="DB346" s="114"/>
      <c r="DC346" s="114"/>
      <c r="DD346" s="114"/>
      <c r="DE346" s="114"/>
      <c r="DF346" s="114"/>
      <c r="DG346" s="114"/>
      <c r="DH346" s="114"/>
      <c r="DI346" s="114"/>
      <c r="DJ346" s="114"/>
      <c r="DK346" s="114"/>
      <c r="DL346" s="114"/>
      <c r="DM346" s="114"/>
      <c r="DN346" s="114"/>
      <c r="DO346" s="114"/>
      <c r="DP346" s="114"/>
      <c r="DQ346" s="114"/>
      <c r="DR346" s="114"/>
      <c r="DS346" s="114"/>
      <c r="FY346" s="116"/>
      <c r="FZ346" s="45"/>
      <c r="GA346" s="45"/>
      <c r="GB346" s="45"/>
      <c r="GC346" s="45"/>
      <c r="GD346" s="45"/>
      <c r="GE346" s="45"/>
      <c r="GF346" s="45"/>
      <c r="GG346" s="45"/>
      <c r="GH346" s="45"/>
      <c r="GI346" s="45"/>
      <c r="GJ346" s="45"/>
      <c r="GK346" s="45"/>
      <c r="GL346" s="45"/>
      <c r="GM346" s="45"/>
      <c r="GN346" s="45"/>
      <c r="GO346" s="45"/>
      <c r="GP346" s="45"/>
      <c r="GQ346" s="45"/>
      <c r="GR346" s="45"/>
      <c r="GS346" s="45"/>
      <c r="GT346" s="45"/>
      <c r="GU346" s="45"/>
      <c r="GV346" s="45"/>
      <c r="GW346" s="45"/>
      <c r="GX346" s="45"/>
      <c r="GY346" s="45"/>
      <c r="GZ346" s="45"/>
      <c r="HA346" s="45"/>
      <c r="HB346" s="45"/>
      <c r="HC346" s="45"/>
      <c r="HD346" s="45"/>
    </row>
    <row r="347" spans="1:212" x14ac:dyDescent="0.25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4"/>
      <c r="CH347" s="114"/>
      <c r="CI347" s="114"/>
      <c r="CJ347" s="114"/>
      <c r="CK347" s="114"/>
      <c r="CL347" s="114"/>
      <c r="CM347" s="114"/>
      <c r="CN347" s="114"/>
      <c r="CO347" s="114"/>
      <c r="CP347" s="114"/>
      <c r="CQ347" s="114"/>
      <c r="CR347" s="114"/>
      <c r="CS347" s="114"/>
      <c r="CT347" s="114"/>
      <c r="CU347" s="114"/>
      <c r="CV347" s="114"/>
      <c r="CW347" s="114"/>
      <c r="CX347" s="114"/>
      <c r="CY347" s="114"/>
      <c r="CZ347" s="114"/>
      <c r="DA347" s="114"/>
      <c r="DB347" s="114"/>
      <c r="DC347" s="114"/>
      <c r="DD347" s="114"/>
      <c r="DE347" s="114"/>
      <c r="DF347" s="114"/>
      <c r="DG347" s="114"/>
      <c r="DH347" s="114"/>
      <c r="DI347" s="114"/>
      <c r="DJ347" s="114"/>
      <c r="DK347" s="114"/>
      <c r="DL347" s="114"/>
      <c r="DM347" s="114"/>
      <c r="DN347" s="114"/>
      <c r="DO347" s="114"/>
      <c r="DP347" s="114"/>
      <c r="DQ347" s="114"/>
      <c r="DR347" s="114"/>
      <c r="DS347" s="114"/>
      <c r="FY347" s="116"/>
      <c r="FZ347" s="45"/>
      <c r="GA347" s="45"/>
      <c r="GB347" s="45"/>
      <c r="GC347" s="45"/>
      <c r="GD347" s="45"/>
      <c r="GE347" s="45"/>
      <c r="GF347" s="45"/>
      <c r="GG347" s="45"/>
      <c r="GH347" s="45"/>
      <c r="GI347" s="45"/>
      <c r="GJ347" s="45"/>
      <c r="GK347" s="45"/>
      <c r="GL347" s="45"/>
      <c r="GM347" s="45"/>
      <c r="GN347" s="45"/>
      <c r="GO347" s="45"/>
      <c r="GP347" s="45"/>
      <c r="GQ347" s="45"/>
      <c r="GR347" s="45"/>
      <c r="GS347" s="45"/>
      <c r="GT347" s="45"/>
      <c r="GU347" s="45"/>
      <c r="GV347" s="45"/>
      <c r="GW347" s="45"/>
      <c r="GX347" s="45"/>
      <c r="GY347" s="45"/>
      <c r="GZ347" s="45"/>
      <c r="HA347" s="45"/>
      <c r="HB347" s="45"/>
      <c r="HC347" s="45"/>
      <c r="HD347" s="45"/>
    </row>
    <row r="348" spans="1:212" x14ac:dyDescent="0.25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4"/>
      <c r="CH348" s="114"/>
      <c r="CI348" s="114"/>
      <c r="CJ348" s="114"/>
      <c r="CK348" s="114"/>
      <c r="CL348" s="114"/>
      <c r="CM348" s="114"/>
      <c r="CN348" s="114"/>
      <c r="CO348" s="114"/>
      <c r="CP348" s="114"/>
      <c r="CQ348" s="114"/>
      <c r="CR348" s="114"/>
      <c r="CS348" s="114"/>
      <c r="CT348" s="114"/>
      <c r="CU348" s="114"/>
      <c r="CV348" s="114"/>
      <c r="CW348" s="114"/>
      <c r="CX348" s="114"/>
      <c r="CY348" s="114"/>
      <c r="CZ348" s="114"/>
      <c r="DA348" s="114"/>
      <c r="DB348" s="114"/>
      <c r="DC348" s="114"/>
      <c r="DD348" s="114"/>
      <c r="DE348" s="114"/>
      <c r="DF348" s="114"/>
      <c r="DG348" s="114"/>
      <c r="DH348" s="114"/>
      <c r="DI348" s="114"/>
      <c r="DJ348" s="114"/>
      <c r="DK348" s="114"/>
      <c r="DL348" s="114"/>
      <c r="DM348" s="114"/>
      <c r="DN348" s="114"/>
      <c r="DO348" s="114"/>
      <c r="DP348" s="114"/>
      <c r="DQ348" s="114"/>
      <c r="DR348" s="114"/>
      <c r="DS348" s="114"/>
      <c r="FY348" s="116"/>
      <c r="FZ348" s="45"/>
      <c r="GA348" s="45"/>
      <c r="GB348" s="45"/>
      <c r="GC348" s="45"/>
      <c r="GD348" s="45"/>
      <c r="GE348" s="45"/>
      <c r="GF348" s="45"/>
      <c r="GG348" s="45"/>
      <c r="GH348" s="45"/>
      <c r="GI348" s="45"/>
      <c r="GJ348" s="45"/>
      <c r="GK348" s="45"/>
      <c r="GL348" s="45"/>
      <c r="GM348" s="45"/>
      <c r="GN348" s="45"/>
      <c r="GO348" s="45"/>
      <c r="GP348" s="45"/>
      <c r="GQ348" s="45"/>
      <c r="GR348" s="45"/>
      <c r="GS348" s="45"/>
      <c r="GT348" s="45"/>
      <c r="GU348" s="45"/>
      <c r="GV348" s="45"/>
      <c r="GW348" s="45"/>
      <c r="GX348" s="45"/>
      <c r="GY348" s="45"/>
      <c r="GZ348" s="45"/>
      <c r="HA348" s="45"/>
      <c r="HB348" s="45"/>
      <c r="HC348" s="45"/>
      <c r="HD348" s="45"/>
    </row>
    <row r="349" spans="1:212" x14ac:dyDescent="0.25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4"/>
      <c r="CH349" s="114"/>
      <c r="CI349" s="114"/>
      <c r="CJ349" s="114"/>
      <c r="CK349" s="114"/>
      <c r="CL349" s="114"/>
      <c r="CM349" s="114"/>
      <c r="CN349" s="114"/>
      <c r="CO349" s="114"/>
      <c r="CP349" s="114"/>
      <c r="CQ349" s="114"/>
      <c r="CR349" s="114"/>
      <c r="CS349" s="114"/>
      <c r="CT349" s="114"/>
      <c r="CU349" s="114"/>
      <c r="CV349" s="114"/>
      <c r="CW349" s="114"/>
      <c r="CX349" s="114"/>
      <c r="CY349" s="114"/>
      <c r="CZ349" s="114"/>
      <c r="DA349" s="114"/>
      <c r="DB349" s="114"/>
      <c r="DC349" s="114"/>
      <c r="DD349" s="114"/>
      <c r="DE349" s="114"/>
      <c r="DF349" s="114"/>
      <c r="DG349" s="114"/>
      <c r="DH349" s="114"/>
      <c r="DI349" s="114"/>
      <c r="DJ349" s="114"/>
      <c r="DK349" s="114"/>
      <c r="DL349" s="114"/>
      <c r="DM349" s="114"/>
      <c r="DN349" s="114"/>
      <c r="DO349" s="114"/>
      <c r="DP349" s="114"/>
      <c r="DQ349" s="114"/>
      <c r="DR349" s="114"/>
      <c r="DS349" s="114"/>
      <c r="FY349" s="116"/>
      <c r="FZ349" s="45"/>
      <c r="GA349" s="45"/>
      <c r="GB349" s="45"/>
      <c r="GC349" s="45"/>
      <c r="GD349" s="45"/>
      <c r="GE349" s="45"/>
      <c r="GF349" s="45"/>
      <c r="GG349" s="45"/>
      <c r="GH349" s="45"/>
      <c r="GI349" s="45"/>
      <c r="GJ349" s="45"/>
      <c r="GK349" s="45"/>
      <c r="GL349" s="45"/>
      <c r="GM349" s="45"/>
      <c r="GN349" s="45"/>
      <c r="GO349" s="45"/>
      <c r="GP349" s="45"/>
      <c r="GQ349" s="45"/>
      <c r="GR349" s="45"/>
      <c r="GS349" s="45"/>
      <c r="GT349" s="45"/>
      <c r="GU349" s="45"/>
      <c r="GV349" s="45"/>
      <c r="GW349" s="45"/>
      <c r="GX349" s="45"/>
      <c r="GY349" s="45"/>
      <c r="GZ349" s="45"/>
      <c r="HA349" s="45"/>
      <c r="HB349" s="45"/>
      <c r="HC349" s="45"/>
      <c r="HD349" s="45"/>
    </row>
    <row r="350" spans="1:212" x14ac:dyDescent="0.25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4"/>
      <c r="CH350" s="114"/>
      <c r="CI350" s="114"/>
      <c r="CJ350" s="114"/>
      <c r="CK350" s="114"/>
      <c r="CL350" s="114"/>
      <c r="CM350" s="114"/>
      <c r="CN350" s="114"/>
      <c r="CO350" s="114"/>
      <c r="CP350" s="114"/>
      <c r="CQ350" s="114"/>
      <c r="CR350" s="114"/>
      <c r="CS350" s="114"/>
      <c r="CT350" s="114"/>
      <c r="CU350" s="114"/>
      <c r="CV350" s="114"/>
      <c r="CW350" s="114"/>
      <c r="CX350" s="114"/>
      <c r="CY350" s="114"/>
      <c r="CZ350" s="114"/>
      <c r="DA350" s="114"/>
      <c r="DB350" s="114"/>
      <c r="DC350" s="114"/>
      <c r="DD350" s="114"/>
      <c r="DE350" s="114"/>
      <c r="DF350" s="114"/>
      <c r="DG350" s="114"/>
      <c r="DH350" s="114"/>
      <c r="DI350" s="114"/>
      <c r="DJ350" s="114"/>
      <c r="DK350" s="114"/>
      <c r="DL350" s="114"/>
      <c r="DM350" s="114"/>
      <c r="DN350" s="114"/>
      <c r="DO350" s="114"/>
      <c r="DP350" s="114"/>
      <c r="DQ350" s="114"/>
      <c r="DR350" s="114"/>
      <c r="DS350" s="114"/>
      <c r="FY350" s="116"/>
      <c r="FZ350" s="45"/>
      <c r="GA350" s="45"/>
      <c r="GB350" s="45"/>
      <c r="GC350" s="45"/>
      <c r="GD350" s="45"/>
      <c r="GE350" s="45"/>
      <c r="GF350" s="45"/>
      <c r="GG350" s="45"/>
      <c r="GH350" s="45"/>
      <c r="GI350" s="45"/>
      <c r="GJ350" s="45"/>
      <c r="GK350" s="45"/>
      <c r="GL350" s="45"/>
      <c r="GM350" s="45"/>
      <c r="GN350" s="45"/>
      <c r="GO350" s="45"/>
      <c r="GP350" s="45"/>
      <c r="GQ350" s="45"/>
      <c r="GR350" s="45"/>
      <c r="GS350" s="45"/>
      <c r="GT350" s="45"/>
      <c r="GU350" s="45"/>
      <c r="GV350" s="45"/>
      <c r="GW350" s="45"/>
      <c r="GX350" s="45"/>
      <c r="GY350" s="45"/>
      <c r="GZ350" s="45"/>
      <c r="HA350" s="45"/>
      <c r="HB350" s="45"/>
      <c r="HC350" s="45"/>
      <c r="HD350" s="45"/>
    </row>
    <row r="351" spans="1:212" x14ac:dyDescent="0.25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4"/>
      <c r="CH351" s="114"/>
      <c r="CI351" s="114"/>
      <c r="CJ351" s="114"/>
      <c r="CK351" s="114"/>
      <c r="CL351" s="114"/>
      <c r="CM351" s="114"/>
      <c r="CN351" s="114"/>
      <c r="CO351" s="114"/>
      <c r="CP351" s="114"/>
      <c r="CQ351" s="114"/>
      <c r="CR351" s="114"/>
      <c r="CS351" s="114"/>
      <c r="CT351" s="114"/>
      <c r="CU351" s="114"/>
      <c r="CV351" s="114"/>
      <c r="CW351" s="114"/>
      <c r="CX351" s="114"/>
      <c r="CY351" s="114"/>
      <c r="CZ351" s="114"/>
      <c r="DA351" s="114"/>
      <c r="DB351" s="114"/>
      <c r="DC351" s="114"/>
      <c r="DD351" s="114"/>
      <c r="DE351" s="114"/>
      <c r="DF351" s="114"/>
      <c r="DG351" s="114"/>
      <c r="DH351" s="114"/>
      <c r="DI351" s="114"/>
      <c r="DJ351" s="114"/>
      <c r="DK351" s="114"/>
      <c r="DL351" s="114"/>
      <c r="DM351" s="114"/>
      <c r="DN351" s="114"/>
      <c r="DO351" s="114"/>
      <c r="DP351" s="114"/>
      <c r="DQ351" s="114"/>
      <c r="DR351" s="114"/>
      <c r="DS351" s="114"/>
      <c r="FY351" s="116"/>
      <c r="FZ351" s="45"/>
      <c r="GA351" s="45"/>
      <c r="GB351" s="45"/>
      <c r="GC351" s="45"/>
      <c r="GD351" s="45"/>
      <c r="GE351" s="45"/>
      <c r="GF351" s="45"/>
      <c r="GG351" s="45"/>
      <c r="GH351" s="45"/>
      <c r="GI351" s="45"/>
      <c r="GJ351" s="45"/>
      <c r="GK351" s="45"/>
      <c r="GL351" s="45"/>
      <c r="GM351" s="45"/>
      <c r="GN351" s="45"/>
      <c r="GO351" s="45"/>
      <c r="GP351" s="45"/>
      <c r="GQ351" s="45"/>
      <c r="GR351" s="45"/>
      <c r="GS351" s="45"/>
      <c r="GT351" s="45"/>
      <c r="GU351" s="45"/>
      <c r="GV351" s="45"/>
      <c r="GW351" s="45"/>
      <c r="GX351" s="45"/>
      <c r="GY351" s="45"/>
      <c r="GZ351" s="45"/>
      <c r="HA351" s="45"/>
      <c r="HB351" s="45"/>
      <c r="HC351" s="45"/>
      <c r="HD351" s="45"/>
    </row>
    <row r="352" spans="1:212" x14ac:dyDescent="0.25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  <c r="AQ352" s="114"/>
      <c r="AR352" s="114"/>
      <c r="AS352" s="114"/>
      <c r="AT352" s="114"/>
      <c r="AU352" s="114"/>
      <c r="AV352" s="114"/>
      <c r="AW352" s="114"/>
      <c r="AX352" s="114"/>
      <c r="AY352" s="114"/>
      <c r="AZ352" s="114"/>
      <c r="BA352" s="114"/>
      <c r="BB352" s="114"/>
      <c r="BC352" s="114"/>
      <c r="BD352" s="114"/>
      <c r="BE352" s="114"/>
      <c r="BF352" s="114"/>
      <c r="BG352" s="114"/>
      <c r="BH352" s="114"/>
      <c r="BI352" s="114"/>
      <c r="BJ352" s="114"/>
      <c r="BK352" s="114"/>
      <c r="BL352" s="114"/>
      <c r="BM352" s="114"/>
      <c r="BN352" s="114"/>
      <c r="BO352" s="114"/>
      <c r="BP352" s="114"/>
      <c r="BQ352" s="114"/>
      <c r="BR352" s="114"/>
      <c r="BS352" s="114"/>
      <c r="BT352" s="114"/>
      <c r="BU352" s="114"/>
      <c r="BV352" s="114"/>
      <c r="BW352" s="114"/>
      <c r="BX352" s="114"/>
      <c r="BY352" s="114"/>
      <c r="BZ352" s="114"/>
      <c r="CA352" s="114"/>
      <c r="CB352" s="114"/>
      <c r="CC352" s="114"/>
      <c r="CD352" s="114"/>
      <c r="CE352" s="114"/>
      <c r="CF352" s="114"/>
      <c r="CG352" s="114"/>
      <c r="CH352" s="114"/>
      <c r="CI352" s="114"/>
      <c r="CJ352" s="114"/>
      <c r="CK352" s="114"/>
      <c r="CL352" s="114"/>
      <c r="CM352" s="114"/>
      <c r="CN352" s="114"/>
      <c r="CO352" s="114"/>
      <c r="CP352" s="114"/>
      <c r="CQ352" s="114"/>
      <c r="CR352" s="114"/>
      <c r="CS352" s="114"/>
      <c r="CT352" s="114"/>
      <c r="CU352" s="114"/>
      <c r="CV352" s="114"/>
      <c r="CW352" s="114"/>
      <c r="CX352" s="114"/>
      <c r="CY352" s="114"/>
      <c r="CZ352" s="114"/>
      <c r="DA352" s="114"/>
      <c r="DB352" s="114"/>
      <c r="DC352" s="114"/>
      <c r="DD352" s="114"/>
      <c r="DE352" s="114"/>
      <c r="DF352" s="114"/>
      <c r="DG352" s="114"/>
      <c r="DH352" s="114"/>
      <c r="DI352" s="114"/>
      <c r="DJ352" s="114"/>
      <c r="DK352" s="114"/>
      <c r="DL352" s="114"/>
      <c r="DM352" s="114"/>
      <c r="DN352" s="114"/>
      <c r="DO352" s="114"/>
      <c r="DP352" s="114"/>
      <c r="DQ352" s="114"/>
      <c r="DR352" s="114"/>
      <c r="DS352" s="114"/>
      <c r="FY352" s="116"/>
      <c r="FZ352" s="45"/>
      <c r="GA352" s="45"/>
      <c r="GB352" s="45"/>
      <c r="GC352" s="45"/>
      <c r="GD352" s="45"/>
      <c r="GE352" s="45"/>
      <c r="GF352" s="45"/>
      <c r="GG352" s="45"/>
      <c r="GH352" s="45"/>
      <c r="GI352" s="45"/>
      <c r="GJ352" s="45"/>
      <c r="GK352" s="45"/>
      <c r="GL352" s="45"/>
      <c r="GM352" s="45"/>
      <c r="GN352" s="45"/>
      <c r="GO352" s="45"/>
      <c r="GP352" s="45"/>
      <c r="GQ352" s="45"/>
      <c r="GR352" s="45"/>
      <c r="GS352" s="45"/>
      <c r="GT352" s="45"/>
      <c r="GU352" s="45"/>
      <c r="GV352" s="45"/>
      <c r="GW352" s="45"/>
      <c r="GX352" s="45"/>
      <c r="GY352" s="45"/>
      <c r="GZ352" s="45"/>
      <c r="HA352" s="45"/>
      <c r="HB352" s="45"/>
      <c r="HC352" s="45"/>
      <c r="HD352" s="45"/>
    </row>
    <row r="353" spans="1:212" x14ac:dyDescent="0.25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4"/>
      <c r="CH353" s="114"/>
      <c r="CI353" s="114"/>
      <c r="CJ353" s="114"/>
      <c r="CK353" s="114"/>
      <c r="CL353" s="114"/>
      <c r="CM353" s="114"/>
      <c r="CN353" s="114"/>
      <c r="CO353" s="114"/>
      <c r="CP353" s="114"/>
      <c r="CQ353" s="114"/>
      <c r="CR353" s="114"/>
      <c r="CS353" s="114"/>
      <c r="CT353" s="114"/>
      <c r="CU353" s="114"/>
      <c r="CV353" s="114"/>
      <c r="CW353" s="114"/>
      <c r="CX353" s="114"/>
      <c r="CY353" s="114"/>
      <c r="CZ353" s="114"/>
      <c r="DA353" s="114"/>
      <c r="DB353" s="114"/>
      <c r="DC353" s="114"/>
      <c r="DD353" s="114"/>
      <c r="DE353" s="114"/>
      <c r="DF353" s="114"/>
      <c r="DG353" s="114"/>
      <c r="DH353" s="114"/>
      <c r="DI353" s="114"/>
      <c r="DJ353" s="114"/>
      <c r="DK353" s="114"/>
      <c r="DL353" s="114"/>
      <c r="DM353" s="114"/>
      <c r="DN353" s="114"/>
      <c r="DO353" s="114"/>
      <c r="DP353" s="114"/>
      <c r="DQ353" s="114"/>
      <c r="DR353" s="114"/>
      <c r="DS353" s="114"/>
      <c r="FY353" s="116"/>
      <c r="FZ353" s="45"/>
      <c r="GA353" s="45"/>
      <c r="GB353" s="45"/>
      <c r="GC353" s="45"/>
      <c r="GD353" s="45"/>
      <c r="GE353" s="45"/>
      <c r="GF353" s="45"/>
      <c r="GG353" s="45"/>
      <c r="GH353" s="45"/>
      <c r="GI353" s="45"/>
      <c r="GJ353" s="45"/>
      <c r="GK353" s="45"/>
      <c r="GL353" s="45"/>
      <c r="GM353" s="45"/>
      <c r="GN353" s="45"/>
      <c r="GO353" s="45"/>
      <c r="GP353" s="45"/>
      <c r="GQ353" s="45"/>
      <c r="GR353" s="45"/>
      <c r="GS353" s="45"/>
      <c r="GT353" s="45"/>
      <c r="GU353" s="45"/>
      <c r="GV353" s="45"/>
      <c r="GW353" s="45"/>
      <c r="GX353" s="45"/>
      <c r="GY353" s="45"/>
      <c r="GZ353" s="45"/>
      <c r="HA353" s="45"/>
      <c r="HB353" s="45"/>
      <c r="HC353" s="45"/>
      <c r="HD353" s="45"/>
    </row>
    <row r="354" spans="1:212" x14ac:dyDescent="0.25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4"/>
      <c r="CH354" s="114"/>
      <c r="CI354" s="114"/>
      <c r="CJ354" s="114"/>
      <c r="CK354" s="114"/>
      <c r="CL354" s="114"/>
      <c r="CM354" s="114"/>
      <c r="CN354" s="114"/>
      <c r="CO354" s="114"/>
      <c r="CP354" s="114"/>
      <c r="CQ354" s="114"/>
      <c r="CR354" s="114"/>
      <c r="CS354" s="114"/>
      <c r="CT354" s="114"/>
      <c r="CU354" s="114"/>
      <c r="CV354" s="114"/>
      <c r="CW354" s="114"/>
      <c r="CX354" s="114"/>
      <c r="CY354" s="114"/>
      <c r="CZ354" s="114"/>
      <c r="DA354" s="114"/>
      <c r="DB354" s="114"/>
      <c r="DC354" s="114"/>
      <c r="DD354" s="114"/>
      <c r="DE354" s="114"/>
      <c r="DF354" s="114"/>
      <c r="DG354" s="114"/>
      <c r="DH354" s="114"/>
      <c r="DI354" s="114"/>
      <c r="DJ354" s="114"/>
      <c r="DK354" s="114"/>
      <c r="DL354" s="114"/>
      <c r="DM354" s="114"/>
      <c r="DN354" s="114"/>
      <c r="DO354" s="114"/>
      <c r="DP354" s="114"/>
      <c r="DQ354" s="114"/>
      <c r="DR354" s="114"/>
      <c r="DS354" s="114"/>
      <c r="FY354" s="116"/>
      <c r="FZ354" s="45"/>
      <c r="GA354" s="45"/>
      <c r="GB354" s="45"/>
      <c r="GC354" s="45"/>
      <c r="GD354" s="45"/>
      <c r="GE354" s="45"/>
      <c r="GF354" s="45"/>
      <c r="GG354" s="45"/>
      <c r="GH354" s="45"/>
      <c r="GI354" s="45"/>
      <c r="GJ354" s="45"/>
      <c r="GK354" s="45"/>
      <c r="GL354" s="45"/>
      <c r="GM354" s="45"/>
      <c r="GN354" s="45"/>
      <c r="GO354" s="45"/>
      <c r="GP354" s="45"/>
      <c r="GQ354" s="45"/>
      <c r="GR354" s="45"/>
      <c r="GS354" s="45"/>
      <c r="GT354" s="45"/>
      <c r="GU354" s="45"/>
      <c r="GV354" s="45"/>
      <c r="GW354" s="45"/>
      <c r="GX354" s="45"/>
      <c r="GY354" s="45"/>
      <c r="GZ354" s="45"/>
      <c r="HA354" s="45"/>
      <c r="HB354" s="45"/>
      <c r="HC354" s="45"/>
      <c r="HD354" s="45"/>
    </row>
    <row r="355" spans="1:212" x14ac:dyDescent="0.25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4"/>
      <c r="CH355" s="114"/>
      <c r="CI355" s="114"/>
      <c r="CJ355" s="114"/>
      <c r="CK355" s="114"/>
      <c r="CL355" s="114"/>
      <c r="CM355" s="114"/>
      <c r="CN355" s="114"/>
      <c r="CO355" s="114"/>
      <c r="CP355" s="114"/>
      <c r="CQ355" s="114"/>
      <c r="CR355" s="114"/>
      <c r="CS355" s="114"/>
      <c r="CT355" s="114"/>
      <c r="CU355" s="114"/>
      <c r="CV355" s="114"/>
      <c r="CW355" s="114"/>
      <c r="CX355" s="114"/>
      <c r="CY355" s="114"/>
      <c r="CZ355" s="114"/>
      <c r="DA355" s="114"/>
      <c r="DB355" s="114"/>
      <c r="DC355" s="114"/>
      <c r="DD355" s="114"/>
      <c r="DE355" s="114"/>
      <c r="DF355" s="114"/>
      <c r="DG355" s="114"/>
      <c r="DH355" s="114"/>
      <c r="DI355" s="114"/>
      <c r="DJ355" s="114"/>
      <c r="DK355" s="114"/>
      <c r="DL355" s="114"/>
      <c r="DM355" s="114"/>
      <c r="DN355" s="114"/>
      <c r="DO355" s="114"/>
      <c r="DP355" s="114"/>
      <c r="DQ355" s="114"/>
      <c r="DR355" s="114"/>
      <c r="DS355" s="114"/>
      <c r="FY355" s="116"/>
      <c r="FZ355" s="45"/>
      <c r="GA355" s="45"/>
      <c r="GB355" s="45"/>
      <c r="GC355" s="45"/>
      <c r="GD355" s="45"/>
      <c r="GE355" s="45"/>
      <c r="GF355" s="45"/>
      <c r="GG355" s="45"/>
      <c r="GH355" s="45"/>
      <c r="GI355" s="45"/>
      <c r="GJ355" s="45"/>
      <c r="GK355" s="45"/>
      <c r="GL355" s="45"/>
      <c r="GM355" s="45"/>
      <c r="GN355" s="45"/>
      <c r="GO355" s="45"/>
      <c r="GP355" s="45"/>
      <c r="GQ355" s="45"/>
      <c r="GR355" s="45"/>
      <c r="GS355" s="45"/>
      <c r="GT355" s="45"/>
      <c r="GU355" s="45"/>
      <c r="GV355" s="45"/>
      <c r="GW355" s="45"/>
      <c r="GX355" s="45"/>
      <c r="GY355" s="45"/>
      <c r="GZ355" s="45"/>
      <c r="HA355" s="45"/>
      <c r="HB355" s="45"/>
      <c r="HC355" s="45"/>
      <c r="HD355" s="45"/>
    </row>
    <row r="356" spans="1:212" x14ac:dyDescent="0.25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4"/>
      <c r="CH356" s="114"/>
      <c r="CI356" s="114"/>
      <c r="CJ356" s="114"/>
      <c r="CK356" s="114"/>
      <c r="CL356" s="114"/>
      <c r="CM356" s="114"/>
      <c r="CN356" s="114"/>
      <c r="CO356" s="114"/>
      <c r="CP356" s="114"/>
      <c r="CQ356" s="114"/>
      <c r="CR356" s="114"/>
      <c r="CS356" s="114"/>
      <c r="CT356" s="114"/>
      <c r="CU356" s="114"/>
      <c r="CV356" s="114"/>
      <c r="CW356" s="114"/>
      <c r="CX356" s="114"/>
      <c r="CY356" s="114"/>
      <c r="CZ356" s="114"/>
      <c r="DA356" s="114"/>
      <c r="DB356" s="114"/>
      <c r="DC356" s="114"/>
      <c r="DD356" s="114"/>
      <c r="DE356" s="114"/>
      <c r="DF356" s="114"/>
      <c r="DG356" s="114"/>
      <c r="DH356" s="114"/>
      <c r="DI356" s="114"/>
      <c r="DJ356" s="114"/>
      <c r="DK356" s="114"/>
      <c r="DL356" s="114"/>
      <c r="DM356" s="114"/>
      <c r="DN356" s="114"/>
      <c r="DO356" s="114"/>
      <c r="DP356" s="114"/>
      <c r="DQ356" s="114"/>
      <c r="DR356" s="114"/>
      <c r="DS356" s="114"/>
      <c r="FY356" s="116"/>
      <c r="FZ356" s="45"/>
      <c r="GA356" s="45"/>
      <c r="GB356" s="45"/>
      <c r="GC356" s="45"/>
      <c r="GD356" s="45"/>
      <c r="GE356" s="45"/>
      <c r="GF356" s="45"/>
      <c r="GG356" s="45"/>
      <c r="GH356" s="45"/>
      <c r="GI356" s="45"/>
      <c r="GJ356" s="45"/>
      <c r="GK356" s="45"/>
      <c r="GL356" s="45"/>
      <c r="GM356" s="45"/>
      <c r="GN356" s="45"/>
      <c r="GO356" s="45"/>
      <c r="GP356" s="45"/>
      <c r="GQ356" s="45"/>
      <c r="GR356" s="45"/>
      <c r="GS356" s="45"/>
      <c r="GT356" s="45"/>
      <c r="GU356" s="45"/>
      <c r="GV356" s="45"/>
      <c r="GW356" s="45"/>
      <c r="GX356" s="45"/>
      <c r="GY356" s="45"/>
      <c r="GZ356" s="45"/>
      <c r="HA356" s="45"/>
      <c r="HB356" s="45"/>
      <c r="HC356" s="45"/>
      <c r="HD356" s="45"/>
    </row>
    <row r="357" spans="1:212" x14ac:dyDescent="0.25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4"/>
      <c r="CH357" s="114"/>
      <c r="CI357" s="114"/>
      <c r="CJ357" s="114"/>
      <c r="CK357" s="114"/>
      <c r="CL357" s="114"/>
      <c r="CM357" s="114"/>
      <c r="CN357" s="114"/>
      <c r="CO357" s="114"/>
      <c r="CP357" s="114"/>
      <c r="CQ357" s="114"/>
      <c r="CR357" s="114"/>
      <c r="CS357" s="114"/>
      <c r="CT357" s="114"/>
      <c r="CU357" s="114"/>
      <c r="CV357" s="114"/>
      <c r="CW357" s="114"/>
      <c r="CX357" s="114"/>
      <c r="CY357" s="114"/>
      <c r="CZ357" s="114"/>
      <c r="DA357" s="114"/>
      <c r="DB357" s="114"/>
      <c r="DC357" s="114"/>
      <c r="DD357" s="114"/>
      <c r="DE357" s="114"/>
      <c r="DF357" s="114"/>
      <c r="DG357" s="114"/>
      <c r="DH357" s="114"/>
      <c r="DI357" s="114"/>
      <c r="DJ357" s="114"/>
      <c r="DK357" s="114"/>
      <c r="DL357" s="114"/>
      <c r="DM357" s="114"/>
      <c r="DN357" s="114"/>
      <c r="DO357" s="114"/>
      <c r="DP357" s="114"/>
      <c r="DQ357" s="114"/>
      <c r="DR357" s="114"/>
      <c r="DS357" s="114"/>
      <c r="FY357" s="116"/>
      <c r="FZ357" s="45"/>
      <c r="GA357" s="45"/>
      <c r="GB357" s="45"/>
      <c r="GC357" s="45"/>
      <c r="GD357" s="45"/>
      <c r="GE357" s="45"/>
      <c r="GF357" s="45"/>
      <c r="GG357" s="45"/>
      <c r="GH357" s="45"/>
      <c r="GI357" s="45"/>
      <c r="GJ357" s="45"/>
      <c r="GK357" s="45"/>
      <c r="GL357" s="45"/>
      <c r="GM357" s="45"/>
      <c r="GN357" s="45"/>
      <c r="GO357" s="45"/>
      <c r="GP357" s="45"/>
      <c r="GQ357" s="45"/>
      <c r="GR357" s="45"/>
      <c r="GS357" s="45"/>
      <c r="GT357" s="45"/>
      <c r="GU357" s="45"/>
      <c r="GV357" s="45"/>
      <c r="GW357" s="45"/>
      <c r="GX357" s="45"/>
      <c r="GY357" s="45"/>
      <c r="GZ357" s="45"/>
      <c r="HA357" s="45"/>
      <c r="HB357" s="45"/>
      <c r="HC357" s="45"/>
      <c r="HD357" s="45"/>
    </row>
    <row r="358" spans="1:212" x14ac:dyDescent="0.25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4"/>
      <c r="CH358" s="114"/>
      <c r="CI358" s="114"/>
      <c r="CJ358" s="114"/>
      <c r="CK358" s="114"/>
      <c r="CL358" s="114"/>
      <c r="CM358" s="114"/>
      <c r="CN358" s="114"/>
      <c r="CO358" s="114"/>
      <c r="CP358" s="114"/>
      <c r="CQ358" s="114"/>
      <c r="CR358" s="114"/>
      <c r="CS358" s="114"/>
      <c r="CT358" s="114"/>
      <c r="CU358" s="114"/>
      <c r="CV358" s="114"/>
      <c r="CW358" s="114"/>
      <c r="CX358" s="114"/>
      <c r="CY358" s="114"/>
      <c r="CZ358" s="114"/>
      <c r="DA358" s="114"/>
      <c r="DB358" s="114"/>
      <c r="DC358" s="114"/>
      <c r="DD358" s="114"/>
      <c r="DE358" s="114"/>
      <c r="DF358" s="114"/>
      <c r="DG358" s="114"/>
      <c r="DH358" s="114"/>
      <c r="DI358" s="114"/>
      <c r="DJ358" s="114"/>
      <c r="DK358" s="114"/>
      <c r="DL358" s="114"/>
      <c r="DM358" s="114"/>
      <c r="DN358" s="114"/>
      <c r="DO358" s="114"/>
      <c r="DP358" s="114"/>
      <c r="DQ358" s="114"/>
      <c r="DR358" s="114"/>
      <c r="DS358" s="114"/>
      <c r="FY358" s="116"/>
      <c r="FZ358" s="45"/>
      <c r="GA358" s="45"/>
      <c r="GB358" s="45"/>
      <c r="GC358" s="45"/>
      <c r="GD358" s="45"/>
      <c r="GE358" s="45"/>
      <c r="GF358" s="45"/>
      <c r="GG358" s="45"/>
      <c r="GH358" s="45"/>
      <c r="GI358" s="45"/>
      <c r="GJ358" s="45"/>
      <c r="GK358" s="45"/>
      <c r="GL358" s="45"/>
      <c r="GM358" s="45"/>
      <c r="GN358" s="45"/>
      <c r="GO358" s="45"/>
      <c r="GP358" s="45"/>
      <c r="GQ358" s="45"/>
      <c r="GR358" s="45"/>
      <c r="GS358" s="45"/>
      <c r="GT358" s="45"/>
      <c r="GU358" s="45"/>
      <c r="GV358" s="45"/>
      <c r="GW358" s="45"/>
      <c r="GX358" s="45"/>
      <c r="GY358" s="45"/>
      <c r="GZ358" s="45"/>
      <c r="HA358" s="45"/>
      <c r="HB358" s="45"/>
      <c r="HC358" s="45"/>
      <c r="HD358" s="45"/>
    </row>
    <row r="359" spans="1:212" x14ac:dyDescent="0.25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  <c r="AG359" s="114"/>
      <c r="AH359" s="114"/>
      <c r="AI359" s="114"/>
      <c r="AJ359" s="114"/>
      <c r="AK359" s="114"/>
      <c r="AL359" s="114"/>
      <c r="AM359" s="114"/>
      <c r="AN359" s="114"/>
      <c r="AO359" s="114"/>
      <c r="AP359" s="114"/>
      <c r="AQ359" s="114"/>
      <c r="AR359" s="114"/>
      <c r="AS359" s="114"/>
      <c r="AT359" s="114"/>
      <c r="AU359" s="114"/>
      <c r="AV359" s="114"/>
      <c r="AW359" s="114"/>
      <c r="AX359" s="114"/>
      <c r="AY359" s="114"/>
      <c r="AZ359" s="114"/>
      <c r="BA359" s="114"/>
      <c r="BB359" s="114"/>
      <c r="BC359" s="114"/>
      <c r="BD359" s="114"/>
      <c r="BE359" s="114"/>
      <c r="BF359" s="114"/>
      <c r="BG359" s="114"/>
      <c r="BH359" s="114"/>
      <c r="BI359" s="114"/>
      <c r="BJ359" s="114"/>
      <c r="BK359" s="114"/>
      <c r="BL359" s="114"/>
      <c r="BM359" s="114"/>
      <c r="BN359" s="114"/>
      <c r="BO359" s="114"/>
      <c r="BP359" s="114"/>
      <c r="BQ359" s="114"/>
      <c r="BR359" s="114"/>
      <c r="BS359" s="114"/>
      <c r="BT359" s="114"/>
      <c r="BU359" s="114"/>
      <c r="BV359" s="114"/>
      <c r="BW359" s="114"/>
      <c r="BX359" s="114"/>
      <c r="BY359" s="114"/>
      <c r="BZ359" s="114"/>
      <c r="CA359" s="114"/>
      <c r="CB359" s="114"/>
      <c r="CC359" s="114"/>
      <c r="CD359" s="114"/>
      <c r="CE359" s="114"/>
      <c r="CF359" s="114"/>
      <c r="CG359" s="114"/>
      <c r="CH359" s="114"/>
      <c r="CI359" s="114"/>
      <c r="CJ359" s="114"/>
      <c r="CK359" s="114"/>
      <c r="CL359" s="114"/>
      <c r="CM359" s="114"/>
      <c r="CN359" s="114"/>
      <c r="CO359" s="114"/>
      <c r="CP359" s="114"/>
      <c r="CQ359" s="114"/>
      <c r="CR359" s="114"/>
      <c r="CS359" s="114"/>
      <c r="CT359" s="114"/>
      <c r="CU359" s="114"/>
      <c r="CV359" s="114"/>
      <c r="CW359" s="114"/>
      <c r="CX359" s="114"/>
      <c r="CY359" s="114"/>
      <c r="CZ359" s="114"/>
      <c r="DA359" s="114"/>
      <c r="DB359" s="114"/>
      <c r="DC359" s="114"/>
      <c r="DD359" s="114"/>
      <c r="DE359" s="114"/>
      <c r="DF359" s="114"/>
      <c r="DG359" s="114"/>
      <c r="DH359" s="114"/>
      <c r="DI359" s="114"/>
      <c r="DJ359" s="114"/>
      <c r="DK359" s="114"/>
      <c r="DL359" s="114"/>
      <c r="DM359" s="114"/>
      <c r="DN359" s="114"/>
      <c r="DO359" s="114"/>
      <c r="DP359" s="114"/>
      <c r="DQ359" s="114"/>
      <c r="DR359" s="114"/>
      <c r="DS359" s="114"/>
      <c r="FY359" s="116"/>
      <c r="FZ359" s="45"/>
      <c r="GA359" s="45"/>
      <c r="GB359" s="45"/>
      <c r="GC359" s="45"/>
      <c r="GD359" s="45"/>
      <c r="GE359" s="45"/>
      <c r="GF359" s="45"/>
      <c r="GG359" s="45"/>
      <c r="GH359" s="45"/>
      <c r="GI359" s="45"/>
      <c r="GJ359" s="45"/>
      <c r="GK359" s="45"/>
      <c r="GL359" s="45"/>
      <c r="GM359" s="45"/>
      <c r="GN359" s="45"/>
      <c r="GO359" s="45"/>
      <c r="GP359" s="45"/>
      <c r="GQ359" s="45"/>
      <c r="GR359" s="45"/>
      <c r="GS359" s="45"/>
      <c r="GT359" s="45"/>
      <c r="GU359" s="45"/>
      <c r="GV359" s="45"/>
      <c r="GW359" s="45"/>
      <c r="GX359" s="45"/>
      <c r="GY359" s="45"/>
      <c r="GZ359" s="45"/>
      <c r="HA359" s="45"/>
      <c r="HB359" s="45"/>
      <c r="HC359" s="45"/>
      <c r="HD359" s="45"/>
    </row>
    <row r="360" spans="1:212" x14ac:dyDescent="0.25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4"/>
      <c r="CH360" s="114"/>
      <c r="CI360" s="114"/>
      <c r="CJ360" s="114"/>
      <c r="CK360" s="114"/>
      <c r="CL360" s="114"/>
      <c r="CM360" s="114"/>
      <c r="CN360" s="114"/>
      <c r="CO360" s="114"/>
      <c r="CP360" s="114"/>
      <c r="CQ360" s="114"/>
      <c r="CR360" s="114"/>
      <c r="CS360" s="114"/>
      <c r="CT360" s="114"/>
      <c r="CU360" s="114"/>
      <c r="CV360" s="114"/>
      <c r="CW360" s="114"/>
      <c r="CX360" s="114"/>
      <c r="CY360" s="114"/>
      <c r="CZ360" s="114"/>
      <c r="DA360" s="114"/>
      <c r="DB360" s="114"/>
      <c r="DC360" s="114"/>
      <c r="DD360" s="114"/>
      <c r="DE360" s="114"/>
      <c r="DF360" s="114"/>
      <c r="DG360" s="114"/>
      <c r="DH360" s="114"/>
      <c r="DI360" s="114"/>
      <c r="DJ360" s="114"/>
      <c r="DK360" s="114"/>
      <c r="DL360" s="114"/>
      <c r="DM360" s="114"/>
      <c r="DN360" s="114"/>
      <c r="DO360" s="114"/>
      <c r="DP360" s="114"/>
      <c r="DQ360" s="114"/>
      <c r="DR360" s="114"/>
      <c r="DS360" s="114"/>
      <c r="FY360" s="116"/>
      <c r="FZ360" s="45"/>
      <c r="GA360" s="45"/>
      <c r="GB360" s="45"/>
      <c r="GC360" s="45"/>
      <c r="GD360" s="45"/>
      <c r="GE360" s="45"/>
      <c r="GF360" s="45"/>
      <c r="GG360" s="45"/>
      <c r="GH360" s="45"/>
      <c r="GI360" s="45"/>
      <c r="GJ360" s="45"/>
      <c r="GK360" s="45"/>
      <c r="GL360" s="45"/>
      <c r="GM360" s="45"/>
      <c r="GN360" s="45"/>
      <c r="GO360" s="45"/>
      <c r="GP360" s="45"/>
      <c r="GQ360" s="45"/>
      <c r="GR360" s="45"/>
      <c r="GS360" s="45"/>
      <c r="GT360" s="45"/>
      <c r="GU360" s="45"/>
      <c r="GV360" s="45"/>
      <c r="GW360" s="45"/>
      <c r="GX360" s="45"/>
      <c r="GY360" s="45"/>
      <c r="GZ360" s="45"/>
      <c r="HA360" s="45"/>
      <c r="HB360" s="45"/>
      <c r="HC360" s="45"/>
      <c r="HD360" s="45"/>
    </row>
    <row r="361" spans="1:212" x14ac:dyDescent="0.25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4"/>
      <c r="CH361" s="114"/>
      <c r="CI361" s="114"/>
      <c r="CJ361" s="114"/>
      <c r="CK361" s="114"/>
      <c r="CL361" s="114"/>
      <c r="CM361" s="114"/>
      <c r="CN361" s="114"/>
      <c r="CO361" s="114"/>
      <c r="CP361" s="114"/>
      <c r="CQ361" s="114"/>
      <c r="CR361" s="114"/>
      <c r="CS361" s="114"/>
      <c r="CT361" s="114"/>
      <c r="CU361" s="114"/>
      <c r="CV361" s="114"/>
      <c r="CW361" s="114"/>
      <c r="CX361" s="114"/>
      <c r="CY361" s="114"/>
      <c r="CZ361" s="114"/>
      <c r="DA361" s="114"/>
      <c r="DB361" s="114"/>
      <c r="DC361" s="114"/>
      <c r="DD361" s="114"/>
      <c r="DE361" s="114"/>
      <c r="DF361" s="114"/>
      <c r="DG361" s="114"/>
      <c r="DH361" s="114"/>
      <c r="DI361" s="114"/>
      <c r="DJ361" s="114"/>
      <c r="DK361" s="114"/>
      <c r="DL361" s="114"/>
      <c r="DM361" s="114"/>
      <c r="DN361" s="114"/>
      <c r="DO361" s="114"/>
      <c r="DP361" s="114"/>
      <c r="DQ361" s="114"/>
      <c r="DR361" s="114"/>
      <c r="DS361" s="114"/>
      <c r="FY361" s="116"/>
      <c r="FZ361" s="45"/>
      <c r="GA361" s="45"/>
      <c r="GB361" s="45"/>
      <c r="GC361" s="45"/>
      <c r="GD361" s="45"/>
      <c r="GE361" s="45"/>
      <c r="GF361" s="45"/>
      <c r="GG361" s="45"/>
      <c r="GH361" s="45"/>
      <c r="GI361" s="45"/>
      <c r="GJ361" s="45"/>
      <c r="GK361" s="45"/>
      <c r="GL361" s="45"/>
      <c r="GM361" s="45"/>
      <c r="GN361" s="45"/>
      <c r="GO361" s="45"/>
      <c r="GP361" s="45"/>
      <c r="GQ361" s="45"/>
      <c r="GR361" s="45"/>
      <c r="GS361" s="45"/>
      <c r="GT361" s="45"/>
      <c r="GU361" s="45"/>
      <c r="GV361" s="45"/>
      <c r="GW361" s="45"/>
      <c r="GX361" s="45"/>
      <c r="GY361" s="45"/>
      <c r="GZ361" s="45"/>
      <c r="HA361" s="45"/>
      <c r="HB361" s="45"/>
      <c r="HC361" s="45"/>
      <c r="HD361" s="45"/>
    </row>
    <row r="362" spans="1:212" x14ac:dyDescent="0.25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4"/>
      <c r="CH362" s="114"/>
      <c r="CI362" s="114"/>
      <c r="CJ362" s="114"/>
      <c r="CK362" s="114"/>
      <c r="CL362" s="114"/>
      <c r="CM362" s="114"/>
      <c r="CN362" s="114"/>
      <c r="CO362" s="114"/>
      <c r="CP362" s="114"/>
      <c r="CQ362" s="114"/>
      <c r="CR362" s="114"/>
      <c r="CS362" s="114"/>
      <c r="CT362" s="114"/>
      <c r="CU362" s="114"/>
      <c r="CV362" s="114"/>
      <c r="CW362" s="114"/>
      <c r="CX362" s="114"/>
      <c r="CY362" s="114"/>
      <c r="CZ362" s="114"/>
      <c r="DA362" s="114"/>
      <c r="DB362" s="114"/>
      <c r="DC362" s="114"/>
      <c r="DD362" s="114"/>
      <c r="DE362" s="114"/>
      <c r="DF362" s="114"/>
      <c r="DG362" s="114"/>
      <c r="DH362" s="114"/>
      <c r="DI362" s="114"/>
      <c r="DJ362" s="114"/>
      <c r="DK362" s="114"/>
      <c r="DL362" s="114"/>
      <c r="DM362" s="114"/>
      <c r="DN362" s="114"/>
      <c r="DO362" s="114"/>
      <c r="DP362" s="114"/>
      <c r="DQ362" s="114"/>
      <c r="DR362" s="114"/>
      <c r="DS362" s="114"/>
      <c r="FY362" s="116"/>
      <c r="FZ362" s="45"/>
      <c r="GA362" s="45"/>
      <c r="GB362" s="45"/>
      <c r="GC362" s="45"/>
      <c r="GD362" s="45"/>
      <c r="GE362" s="45"/>
      <c r="GF362" s="45"/>
      <c r="GG362" s="45"/>
      <c r="GH362" s="45"/>
      <c r="GI362" s="45"/>
      <c r="GJ362" s="45"/>
      <c r="GK362" s="45"/>
      <c r="GL362" s="45"/>
      <c r="GM362" s="45"/>
      <c r="GN362" s="45"/>
      <c r="GO362" s="45"/>
      <c r="GP362" s="45"/>
      <c r="GQ362" s="45"/>
      <c r="GR362" s="45"/>
      <c r="GS362" s="45"/>
      <c r="GT362" s="45"/>
      <c r="GU362" s="45"/>
      <c r="GV362" s="45"/>
      <c r="GW362" s="45"/>
      <c r="GX362" s="45"/>
      <c r="GY362" s="45"/>
      <c r="GZ362" s="45"/>
      <c r="HA362" s="45"/>
      <c r="HB362" s="45"/>
      <c r="HC362" s="45"/>
      <c r="HD362" s="45"/>
    </row>
    <row r="363" spans="1:212" x14ac:dyDescent="0.25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4"/>
      <c r="CH363" s="114"/>
      <c r="CI363" s="114"/>
      <c r="CJ363" s="114"/>
      <c r="CK363" s="114"/>
      <c r="CL363" s="114"/>
      <c r="CM363" s="114"/>
      <c r="CN363" s="114"/>
      <c r="CO363" s="114"/>
      <c r="CP363" s="114"/>
      <c r="CQ363" s="114"/>
      <c r="CR363" s="114"/>
      <c r="CS363" s="114"/>
      <c r="CT363" s="114"/>
      <c r="CU363" s="114"/>
      <c r="CV363" s="114"/>
      <c r="CW363" s="114"/>
      <c r="CX363" s="114"/>
      <c r="CY363" s="114"/>
      <c r="CZ363" s="114"/>
      <c r="DA363" s="114"/>
      <c r="DB363" s="114"/>
      <c r="DC363" s="114"/>
      <c r="DD363" s="114"/>
      <c r="DE363" s="114"/>
      <c r="DF363" s="114"/>
      <c r="DG363" s="114"/>
      <c r="DH363" s="114"/>
      <c r="DI363" s="114"/>
      <c r="DJ363" s="114"/>
      <c r="DK363" s="114"/>
      <c r="DL363" s="114"/>
      <c r="DM363" s="114"/>
      <c r="DN363" s="114"/>
      <c r="DO363" s="114"/>
      <c r="DP363" s="114"/>
      <c r="DQ363" s="114"/>
      <c r="DR363" s="114"/>
      <c r="DS363" s="114"/>
      <c r="FY363" s="116"/>
      <c r="FZ363" s="45"/>
      <c r="GA363" s="45"/>
      <c r="GB363" s="45"/>
      <c r="GC363" s="45"/>
      <c r="GD363" s="45"/>
      <c r="GE363" s="45"/>
      <c r="GF363" s="45"/>
      <c r="GG363" s="45"/>
      <c r="GH363" s="45"/>
      <c r="GI363" s="45"/>
      <c r="GJ363" s="45"/>
      <c r="GK363" s="45"/>
      <c r="GL363" s="45"/>
      <c r="GM363" s="45"/>
      <c r="GN363" s="45"/>
      <c r="GO363" s="45"/>
      <c r="GP363" s="45"/>
      <c r="GQ363" s="45"/>
      <c r="GR363" s="45"/>
      <c r="GS363" s="45"/>
      <c r="GT363" s="45"/>
      <c r="GU363" s="45"/>
      <c r="GV363" s="45"/>
      <c r="GW363" s="45"/>
      <c r="GX363" s="45"/>
      <c r="GY363" s="45"/>
      <c r="GZ363" s="45"/>
      <c r="HA363" s="45"/>
      <c r="HB363" s="45"/>
      <c r="HC363" s="45"/>
      <c r="HD363" s="45"/>
    </row>
    <row r="364" spans="1:212" x14ac:dyDescent="0.25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  <c r="AG364" s="114"/>
      <c r="AH364" s="114"/>
      <c r="AI364" s="114"/>
      <c r="AJ364" s="114"/>
      <c r="AK364" s="114"/>
      <c r="AL364" s="114"/>
      <c r="AM364" s="114"/>
      <c r="AN364" s="114"/>
      <c r="AO364" s="114"/>
      <c r="AP364" s="114"/>
      <c r="AQ364" s="114"/>
      <c r="AR364" s="114"/>
      <c r="AS364" s="114"/>
      <c r="AT364" s="114"/>
      <c r="AU364" s="114"/>
      <c r="AV364" s="114"/>
      <c r="AW364" s="114"/>
      <c r="AX364" s="114"/>
      <c r="AY364" s="114"/>
      <c r="AZ364" s="114"/>
      <c r="BA364" s="114"/>
      <c r="BB364" s="114"/>
      <c r="BC364" s="114"/>
      <c r="BD364" s="114"/>
      <c r="BE364" s="114"/>
      <c r="BF364" s="114"/>
      <c r="BG364" s="114"/>
      <c r="BH364" s="114"/>
      <c r="BI364" s="114"/>
      <c r="BJ364" s="114"/>
      <c r="BK364" s="114"/>
      <c r="BL364" s="114"/>
      <c r="BM364" s="114"/>
      <c r="BN364" s="114"/>
      <c r="BO364" s="114"/>
      <c r="BP364" s="114"/>
      <c r="BQ364" s="114"/>
      <c r="BR364" s="114"/>
      <c r="BS364" s="114"/>
      <c r="BT364" s="114"/>
      <c r="BU364" s="114"/>
      <c r="BV364" s="114"/>
      <c r="BW364" s="114"/>
      <c r="BX364" s="114"/>
      <c r="BY364" s="114"/>
      <c r="BZ364" s="114"/>
      <c r="CA364" s="114"/>
      <c r="CB364" s="114"/>
      <c r="CC364" s="114"/>
      <c r="CD364" s="114"/>
      <c r="CE364" s="114"/>
      <c r="CF364" s="114"/>
      <c r="CG364" s="114"/>
      <c r="CH364" s="114"/>
      <c r="CI364" s="114"/>
      <c r="CJ364" s="114"/>
      <c r="CK364" s="114"/>
      <c r="CL364" s="114"/>
      <c r="CM364" s="114"/>
      <c r="CN364" s="114"/>
      <c r="CO364" s="114"/>
      <c r="CP364" s="114"/>
      <c r="CQ364" s="114"/>
      <c r="CR364" s="114"/>
      <c r="CS364" s="114"/>
      <c r="CT364" s="114"/>
      <c r="CU364" s="114"/>
      <c r="CV364" s="114"/>
      <c r="CW364" s="114"/>
      <c r="CX364" s="114"/>
      <c r="CY364" s="114"/>
      <c r="CZ364" s="114"/>
      <c r="DA364" s="114"/>
      <c r="DB364" s="114"/>
      <c r="DC364" s="114"/>
      <c r="DD364" s="114"/>
      <c r="DE364" s="114"/>
      <c r="DF364" s="114"/>
      <c r="DG364" s="114"/>
      <c r="DH364" s="114"/>
      <c r="DI364" s="114"/>
      <c r="DJ364" s="114"/>
      <c r="DK364" s="114"/>
      <c r="DL364" s="114"/>
      <c r="DM364" s="114"/>
      <c r="DN364" s="114"/>
      <c r="DO364" s="114"/>
      <c r="DP364" s="114"/>
      <c r="DQ364" s="114"/>
      <c r="DR364" s="114"/>
      <c r="DS364" s="114"/>
      <c r="FY364" s="116"/>
      <c r="FZ364" s="45"/>
      <c r="GA364" s="45"/>
      <c r="GB364" s="45"/>
      <c r="GC364" s="45"/>
      <c r="GD364" s="45"/>
      <c r="GE364" s="45"/>
      <c r="GF364" s="45"/>
      <c r="GG364" s="45"/>
      <c r="GH364" s="45"/>
      <c r="GI364" s="45"/>
      <c r="GJ364" s="45"/>
      <c r="GK364" s="45"/>
      <c r="GL364" s="45"/>
      <c r="GM364" s="45"/>
      <c r="GN364" s="45"/>
      <c r="GO364" s="45"/>
      <c r="GP364" s="45"/>
      <c r="GQ364" s="45"/>
      <c r="GR364" s="45"/>
      <c r="GS364" s="45"/>
      <c r="GT364" s="45"/>
      <c r="GU364" s="45"/>
      <c r="GV364" s="45"/>
      <c r="GW364" s="45"/>
      <c r="GX364" s="45"/>
      <c r="GY364" s="45"/>
      <c r="GZ364" s="45"/>
      <c r="HA364" s="45"/>
      <c r="HB364" s="45"/>
      <c r="HC364" s="45"/>
      <c r="HD364" s="45"/>
    </row>
    <row r="365" spans="1:212" x14ac:dyDescent="0.25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  <c r="AG365" s="114"/>
      <c r="AH365" s="114"/>
      <c r="AI365" s="114"/>
      <c r="AJ365" s="114"/>
      <c r="AK365" s="114"/>
      <c r="AL365" s="114"/>
      <c r="AM365" s="114"/>
      <c r="AN365" s="114"/>
      <c r="AO365" s="114"/>
      <c r="AP365" s="114"/>
      <c r="AQ365" s="114"/>
      <c r="AR365" s="114"/>
      <c r="AS365" s="114"/>
      <c r="AT365" s="114"/>
      <c r="AU365" s="114"/>
      <c r="AV365" s="114"/>
      <c r="AW365" s="114"/>
      <c r="AX365" s="114"/>
      <c r="AY365" s="114"/>
      <c r="AZ365" s="114"/>
      <c r="BA365" s="114"/>
      <c r="BB365" s="114"/>
      <c r="BC365" s="114"/>
      <c r="BD365" s="114"/>
      <c r="BE365" s="114"/>
      <c r="BF365" s="114"/>
      <c r="BG365" s="114"/>
      <c r="BH365" s="114"/>
      <c r="BI365" s="114"/>
      <c r="BJ365" s="114"/>
      <c r="BK365" s="114"/>
      <c r="BL365" s="114"/>
      <c r="BM365" s="114"/>
      <c r="BN365" s="114"/>
      <c r="BO365" s="114"/>
      <c r="BP365" s="114"/>
      <c r="BQ365" s="114"/>
      <c r="BR365" s="114"/>
      <c r="BS365" s="114"/>
      <c r="BT365" s="114"/>
      <c r="BU365" s="114"/>
      <c r="BV365" s="114"/>
      <c r="BW365" s="114"/>
      <c r="BX365" s="114"/>
      <c r="BY365" s="114"/>
      <c r="BZ365" s="114"/>
      <c r="CA365" s="114"/>
      <c r="CB365" s="114"/>
      <c r="CC365" s="114"/>
      <c r="CD365" s="114"/>
      <c r="CE365" s="114"/>
      <c r="CF365" s="114"/>
      <c r="CG365" s="114"/>
      <c r="CH365" s="114"/>
      <c r="CI365" s="114"/>
      <c r="CJ365" s="114"/>
      <c r="CK365" s="114"/>
      <c r="CL365" s="114"/>
      <c r="CM365" s="114"/>
      <c r="CN365" s="114"/>
      <c r="CO365" s="114"/>
      <c r="CP365" s="114"/>
      <c r="CQ365" s="114"/>
      <c r="CR365" s="114"/>
      <c r="CS365" s="114"/>
      <c r="CT365" s="114"/>
      <c r="CU365" s="114"/>
      <c r="CV365" s="114"/>
      <c r="CW365" s="114"/>
      <c r="CX365" s="114"/>
      <c r="CY365" s="114"/>
      <c r="CZ365" s="114"/>
      <c r="DA365" s="114"/>
      <c r="DB365" s="114"/>
      <c r="DC365" s="114"/>
      <c r="DD365" s="114"/>
      <c r="DE365" s="114"/>
      <c r="DF365" s="114"/>
      <c r="DG365" s="114"/>
      <c r="DH365" s="114"/>
      <c r="DI365" s="114"/>
      <c r="DJ365" s="114"/>
      <c r="DK365" s="114"/>
      <c r="DL365" s="114"/>
      <c r="DM365" s="114"/>
      <c r="DN365" s="114"/>
      <c r="DO365" s="114"/>
      <c r="DP365" s="114"/>
      <c r="DQ365" s="114"/>
      <c r="DR365" s="114"/>
      <c r="DS365" s="114"/>
      <c r="FY365" s="116"/>
      <c r="FZ365" s="45"/>
      <c r="GA365" s="45"/>
      <c r="GB365" s="45"/>
      <c r="GC365" s="45"/>
      <c r="GD365" s="45"/>
      <c r="GE365" s="45"/>
      <c r="GF365" s="45"/>
      <c r="GG365" s="45"/>
      <c r="GH365" s="45"/>
      <c r="GI365" s="45"/>
      <c r="GJ365" s="45"/>
      <c r="GK365" s="45"/>
      <c r="GL365" s="45"/>
      <c r="GM365" s="45"/>
      <c r="GN365" s="45"/>
      <c r="GO365" s="45"/>
      <c r="GP365" s="45"/>
      <c r="GQ365" s="45"/>
      <c r="GR365" s="45"/>
      <c r="GS365" s="45"/>
      <c r="GT365" s="45"/>
      <c r="GU365" s="45"/>
      <c r="GV365" s="45"/>
      <c r="GW365" s="45"/>
      <c r="GX365" s="45"/>
      <c r="GY365" s="45"/>
      <c r="GZ365" s="45"/>
      <c r="HA365" s="45"/>
      <c r="HB365" s="45"/>
      <c r="HC365" s="45"/>
      <c r="HD365" s="45"/>
    </row>
    <row r="366" spans="1:212" x14ac:dyDescent="0.25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4"/>
      <c r="CH366" s="114"/>
      <c r="CI366" s="114"/>
      <c r="CJ366" s="114"/>
      <c r="CK366" s="114"/>
      <c r="CL366" s="114"/>
      <c r="CM366" s="114"/>
      <c r="CN366" s="114"/>
      <c r="CO366" s="114"/>
      <c r="CP366" s="114"/>
      <c r="CQ366" s="114"/>
      <c r="CR366" s="114"/>
      <c r="CS366" s="114"/>
      <c r="CT366" s="114"/>
      <c r="CU366" s="114"/>
      <c r="CV366" s="114"/>
      <c r="CW366" s="114"/>
      <c r="CX366" s="114"/>
      <c r="CY366" s="114"/>
      <c r="CZ366" s="114"/>
      <c r="DA366" s="114"/>
      <c r="DB366" s="114"/>
      <c r="DC366" s="114"/>
      <c r="DD366" s="114"/>
      <c r="DE366" s="114"/>
      <c r="DF366" s="114"/>
      <c r="DG366" s="114"/>
      <c r="DH366" s="114"/>
      <c r="DI366" s="114"/>
      <c r="DJ366" s="114"/>
      <c r="DK366" s="114"/>
      <c r="DL366" s="114"/>
      <c r="DM366" s="114"/>
      <c r="DN366" s="114"/>
      <c r="DO366" s="114"/>
      <c r="DP366" s="114"/>
      <c r="DQ366" s="114"/>
      <c r="DR366" s="114"/>
      <c r="DS366" s="114"/>
      <c r="FY366" s="116"/>
      <c r="FZ366" s="45"/>
      <c r="GA366" s="45"/>
      <c r="GB366" s="45"/>
      <c r="GC366" s="45"/>
      <c r="GD366" s="45"/>
      <c r="GE366" s="45"/>
      <c r="GF366" s="45"/>
      <c r="GG366" s="45"/>
      <c r="GH366" s="45"/>
      <c r="GI366" s="45"/>
      <c r="GJ366" s="45"/>
      <c r="GK366" s="45"/>
      <c r="GL366" s="45"/>
      <c r="GM366" s="45"/>
      <c r="GN366" s="45"/>
      <c r="GO366" s="45"/>
      <c r="GP366" s="45"/>
      <c r="GQ366" s="45"/>
      <c r="GR366" s="45"/>
      <c r="GS366" s="45"/>
      <c r="GT366" s="45"/>
      <c r="GU366" s="45"/>
      <c r="GV366" s="45"/>
      <c r="GW366" s="45"/>
      <c r="GX366" s="45"/>
      <c r="GY366" s="45"/>
      <c r="GZ366" s="45"/>
      <c r="HA366" s="45"/>
      <c r="HB366" s="45"/>
      <c r="HC366" s="45"/>
      <c r="HD366" s="45"/>
    </row>
    <row r="367" spans="1:212" x14ac:dyDescent="0.25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4"/>
      <c r="CH367" s="114"/>
      <c r="CI367" s="114"/>
      <c r="CJ367" s="114"/>
      <c r="CK367" s="114"/>
      <c r="CL367" s="114"/>
      <c r="CM367" s="114"/>
      <c r="CN367" s="114"/>
      <c r="CO367" s="114"/>
      <c r="CP367" s="114"/>
      <c r="CQ367" s="114"/>
      <c r="CR367" s="114"/>
      <c r="CS367" s="114"/>
      <c r="CT367" s="114"/>
      <c r="CU367" s="114"/>
      <c r="CV367" s="114"/>
      <c r="CW367" s="114"/>
      <c r="CX367" s="114"/>
      <c r="CY367" s="114"/>
      <c r="CZ367" s="114"/>
      <c r="DA367" s="114"/>
      <c r="DB367" s="114"/>
      <c r="DC367" s="114"/>
      <c r="DD367" s="114"/>
      <c r="DE367" s="114"/>
      <c r="DF367" s="114"/>
      <c r="DG367" s="114"/>
      <c r="DH367" s="114"/>
      <c r="DI367" s="114"/>
      <c r="DJ367" s="114"/>
      <c r="DK367" s="114"/>
      <c r="DL367" s="114"/>
      <c r="DM367" s="114"/>
      <c r="DN367" s="114"/>
      <c r="DO367" s="114"/>
      <c r="DP367" s="114"/>
      <c r="DQ367" s="114"/>
      <c r="DR367" s="114"/>
      <c r="DS367" s="114"/>
      <c r="FY367" s="116"/>
      <c r="FZ367" s="45"/>
      <c r="GA367" s="45"/>
      <c r="GB367" s="45"/>
      <c r="GC367" s="45"/>
      <c r="GD367" s="45"/>
      <c r="GE367" s="45"/>
      <c r="GF367" s="45"/>
      <c r="GG367" s="45"/>
      <c r="GH367" s="45"/>
      <c r="GI367" s="45"/>
      <c r="GJ367" s="45"/>
      <c r="GK367" s="45"/>
      <c r="GL367" s="45"/>
      <c r="GM367" s="45"/>
      <c r="GN367" s="45"/>
      <c r="GO367" s="45"/>
      <c r="GP367" s="45"/>
      <c r="GQ367" s="45"/>
      <c r="GR367" s="45"/>
      <c r="GS367" s="45"/>
      <c r="GT367" s="45"/>
      <c r="GU367" s="45"/>
      <c r="GV367" s="45"/>
      <c r="GW367" s="45"/>
      <c r="GX367" s="45"/>
      <c r="GY367" s="45"/>
      <c r="GZ367" s="45"/>
      <c r="HA367" s="45"/>
      <c r="HB367" s="45"/>
      <c r="HC367" s="45"/>
      <c r="HD367" s="45"/>
    </row>
    <row r="368" spans="1:212" x14ac:dyDescent="0.25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4"/>
      <c r="CH368" s="114"/>
      <c r="CI368" s="114"/>
      <c r="CJ368" s="114"/>
      <c r="CK368" s="114"/>
      <c r="CL368" s="114"/>
      <c r="CM368" s="114"/>
      <c r="CN368" s="114"/>
      <c r="CO368" s="114"/>
      <c r="CP368" s="114"/>
      <c r="CQ368" s="114"/>
      <c r="CR368" s="114"/>
      <c r="CS368" s="114"/>
      <c r="CT368" s="114"/>
      <c r="CU368" s="114"/>
      <c r="CV368" s="114"/>
      <c r="CW368" s="114"/>
      <c r="CX368" s="114"/>
      <c r="CY368" s="114"/>
      <c r="CZ368" s="114"/>
      <c r="DA368" s="114"/>
      <c r="DB368" s="114"/>
      <c r="DC368" s="114"/>
      <c r="DD368" s="114"/>
      <c r="DE368" s="114"/>
      <c r="DF368" s="114"/>
      <c r="DG368" s="114"/>
      <c r="DH368" s="114"/>
      <c r="DI368" s="114"/>
      <c r="DJ368" s="114"/>
      <c r="DK368" s="114"/>
      <c r="DL368" s="114"/>
      <c r="DM368" s="114"/>
      <c r="DN368" s="114"/>
      <c r="DO368" s="114"/>
      <c r="DP368" s="114"/>
      <c r="DQ368" s="114"/>
      <c r="DR368" s="114"/>
      <c r="DS368" s="114"/>
      <c r="FY368" s="116"/>
      <c r="FZ368" s="45"/>
      <c r="GA368" s="45"/>
      <c r="GB368" s="45"/>
      <c r="GC368" s="45"/>
      <c r="GD368" s="45"/>
      <c r="GE368" s="45"/>
      <c r="GF368" s="45"/>
      <c r="GG368" s="45"/>
      <c r="GH368" s="45"/>
      <c r="GI368" s="45"/>
      <c r="GJ368" s="45"/>
      <c r="GK368" s="45"/>
      <c r="GL368" s="45"/>
      <c r="GM368" s="45"/>
      <c r="GN368" s="45"/>
      <c r="GO368" s="45"/>
      <c r="GP368" s="45"/>
      <c r="GQ368" s="45"/>
      <c r="GR368" s="45"/>
      <c r="GS368" s="45"/>
      <c r="GT368" s="45"/>
      <c r="GU368" s="45"/>
      <c r="GV368" s="45"/>
      <c r="GW368" s="45"/>
      <c r="GX368" s="45"/>
      <c r="GY368" s="45"/>
      <c r="GZ368" s="45"/>
      <c r="HA368" s="45"/>
      <c r="HB368" s="45"/>
      <c r="HC368" s="45"/>
      <c r="HD368" s="45"/>
    </row>
    <row r="369" spans="1:212" x14ac:dyDescent="0.25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4"/>
      <c r="CH369" s="114"/>
      <c r="CI369" s="114"/>
      <c r="CJ369" s="114"/>
      <c r="CK369" s="114"/>
      <c r="CL369" s="114"/>
      <c r="CM369" s="114"/>
      <c r="CN369" s="114"/>
      <c r="CO369" s="114"/>
      <c r="CP369" s="114"/>
      <c r="CQ369" s="114"/>
      <c r="CR369" s="114"/>
      <c r="CS369" s="114"/>
      <c r="CT369" s="114"/>
      <c r="CU369" s="114"/>
      <c r="CV369" s="114"/>
      <c r="CW369" s="114"/>
      <c r="CX369" s="114"/>
      <c r="CY369" s="114"/>
      <c r="CZ369" s="114"/>
      <c r="DA369" s="114"/>
      <c r="DB369" s="114"/>
      <c r="DC369" s="114"/>
      <c r="DD369" s="114"/>
      <c r="DE369" s="114"/>
      <c r="DF369" s="114"/>
      <c r="DG369" s="114"/>
      <c r="DH369" s="114"/>
      <c r="DI369" s="114"/>
      <c r="DJ369" s="114"/>
      <c r="DK369" s="114"/>
      <c r="DL369" s="114"/>
      <c r="DM369" s="114"/>
      <c r="DN369" s="114"/>
      <c r="DO369" s="114"/>
      <c r="DP369" s="114"/>
      <c r="DQ369" s="114"/>
      <c r="DR369" s="114"/>
      <c r="DS369" s="114"/>
      <c r="FY369" s="116"/>
      <c r="FZ369" s="45"/>
      <c r="GA369" s="45"/>
      <c r="GB369" s="45"/>
      <c r="GC369" s="45"/>
      <c r="GD369" s="45"/>
      <c r="GE369" s="45"/>
      <c r="GF369" s="45"/>
      <c r="GG369" s="45"/>
      <c r="GH369" s="45"/>
      <c r="GI369" s="45"/>
      <c r="GJ369" s="45"/>
      <c r="GK369" s="45"/>
      <c r="GL369" s="45"/>
      <c r="GM369" s="45"/>
      <c r="GN369" s="45"/>
      <c r="GO369" s="45"/>
      <c r="GP369" s="45"/>
      <c r="GQ369" s="45"/>
      <c r="GR369" s="45"/>
      <c r="GS369" s="45"/>
      <c r="GT369" s="45"/>
      <c r="GU369" s="45"/>
      <c r="GV369" s="45"/>
      <c r="GW369" s="45"/>
      <c r="GX369" s="45"/>
      <c r="GY369" s="45"/>
      <c r="GZ369" s="45"/>
      <c r="HA369" s="45"/>
      <c r="HB369" s="45"/>
      <c r="HC369" s="45"/>
      <c r="HD369" s="45"/>
    </row>
    <row r="370" spans="1:212" x14ac:dyDescent="0.25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  <c r="AH370" s="114"/>
      <c r="AI370" s="114"/>
      <c r="AJ370" s="114"/>
      <c r="AK370" s="114"/>
      <c r="AL370" s="114"/>
      <c r="AM370" s="114"/>
      <c r="AN370" s="114"/>
      <c r="AO370" s="114"/>
      <c r="AP370" s="114"/>
      <c r="AQ370" s="114"/>
      <c r="AR370" s="114"/>
      <c r="AS370" s="114"/>
      <c r="AT370" s="114"/>
      <c r="AU370" s="114"/>
      <c r="AV370" s="114"/>
      <c r="AW370" s="114"/>
      <c r="AX370" s="114"/>
      <c r="AY370" s="114"/>
      <c r="AZ370" s="114"/>
      <c r="BA370" s="114"/>
      <c r="BB370" s="114"/>
      <c r="BC370" s="114"/>
      <c r="BD370" s="114"/>
      <c r="BE370" s="114"/>
      <c r="BF370" s="114"/>
      <c r="BG370" s="114"/>
      <c r="BH370" s="114"/>
      <c r="BI370" s="114"/>
      <c r="BJ370" s="114"/>
      <c r="BK370" s="114"/>
      <c r="BL370" s="114"/>
      <c r="BM370" s="114"/>
      <c r="BN370" s="114"/>
      <c r="BO370" s="114"/>
      <c r="BP370" s="114"/>
      <c r="BQ370" s="114"/>
      <c r="BR370" s="114"/>
      <c r="BS370" s="114"/>
      <c r="BT370" s="114"/>
      <c r="BU370" s="114"/>
      <c r="BV370" s="114"/>
      <c r="BW370" s="114"/>
      <c r="BX370" s="114"/>
      <c r="BY370" s="114"/>
      <c r="BZ370" s="114"/>
      <c r="CA370" s="114"/>
      <c r="CB370" s="114"/>
      <c r="CC370" s="114"/>
      <c r="CD370" s="114"/>
      <c r="CE370" s="114"/>
      <c r="CF370" s="114"/>
      <c r="CG370" s="114"/>
      <c r="CH370" s="114"/>
      <c r="CI370" s="114"/>
      <c r="CJ370" s="114"/>
      <c r="CK370" s="114"/>
      <c r="CL370" s="114"/>
      <c r="CM370" s="114"/>
      <c r="CN370" s="114"/>
      <c r="CO370" s="114"/>
      <c r="CP370" s="114"/>
      <c r="CQ370" s="114"/>
      <c r="CR370" s="114"/>
      <c r="CS370" s="114"/>
      <c r="CT370" s="114"/>
      <c r="CU370" s="114"/>
      <c r="CV370" s="114"/>
      <c r="CW370" s="114"/>
      <c r="CX370" s="114"/>
      <c r="CY370" s="114"/>
      <c r="CZ370" s="114"/>
      <c r="DA370" s="114"/>
      <c r="DB370" s="114"/>
      <c r="DC370" s="114"/>
      <c r="DD370" s="114"/>
      <c r="DE370" s="114"/>
      <c r="DF370" s="114"/>
      <c r="DG370" s="114"/>
      <c r="DH370" s="114"/>
      <c r="DI370" s="114"/>
      <c r="DJ370" s="114"/>
      <c r="DK370" s="114"/>
      <c r="DL370" s="114"/>
      <c r="DM370" s="114"/>
      <c r="DN370" s="114"/>
      <c r="DO370" s="114"/>
      <c r="DP370" s="114"/>
      <c r="DQ370" s="114"/>
      <c r="DR370" s="114"/>
      <c r="DS370" s="114"/>
      <c r="FY370" s="116"/>
      <c r="FZ370" s="45"/>
      <c r="GA370" s="45"/>
      <c r="GB370" s="45"/>
      <c r="GC370" s="45"/>
      <c r="GD370" s="45"/>
      <c r="GE370" s="45"/>
      <c r="GF370" s="45"/>
      <c r="GG370" s="45"/>
      <c r="GH370" s="45"/>
      <c r="GI370" s="45"/>
      <c r="GJ370" s="45"/>
      <c r="GK370" s="45"/>
      <c r="GL370" s="45"/>
      <c r="GM370" s="45"/>
      <c r="GN370" s="45"/>
      <c r="GO370" s="45"/>
      <c r="GP370" s="45"/>
      <c r="GQ370" s="45"/>
      <c r="GR370" s="45"/>
      <c r="GS370" s="45"/>
      <c r="GT370" s="45"/>
      <c r="GU370" s="45"/>
      <c r="GV370" s="45"/>
      <c r="GW370" s="45"/>
      <c r="GX370" s="45"/>
      <c r="GY370" s="45"/>
      <c r="GZ370" s="45"/>
      <c r="HA370" s="45"/>
      <c r="HB370" s="45"/>
      <c r="HC370" s="45"/>
      <c r="HD370" s="45"/>
    </row>
    <row r="371" spans="1:212" x14ac:dyDescent="0.25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  <c r="AG371" s="114"/>
      <c r="AH371" s="114"/>
      <c r="AI371" s="114"/>
      <c r="AJ371" s="114"/>
      <c r="AK371" s="114"/>
      <c r="AL371" s="114"/>
      <c r="AM371" s="114"/>
      <c r="AN371" s="114"/>
      <c r="AO371" s="114"/>
      <c r="AP371" s="114"/>
      <c r="AQ371" s="114"/>
      <c r="AR371" s="114"/>
      <c r="AS371" s="114"/>
      <c r="AT371" s="114"/>
      <c r="AU371" s="114"/>
      <c r="AV371" s="114"/>
      <c r="AW371" s="114"/>
      <c r="AX371" s="114"/>
      <c r="AY371" s="114"/>
      <c r="AZ371" s="114"/>
      <c r="BA371" s="114"/>
      <c r="BB371" s="114"/>
      <c r="BC371" s="114"/>
      <c r="BD371" s="114"/>
      <c r="BE371" s="114"/>
      <c r="BF371" s="114"/>
      <c r="BG371" s="114"/>
      <c r="BH371" s="114"/>
      <c r="BI371" s="114"/>
      <c r="BJ371" s="114"/>
      <c r="BK371" s="114"/>
      <c r="BL371" s="114"/>
      <c r="BM371" s="114"/>
      <c r="BN371" s="114"/>
      <c r="BO371" s="114"/>
      <c r="BP371" s="114"/>
      <c r="BQ371" s="114"/>
      <c r="BR371" s="114"/>
      <c r="BS371" s="114"/>
      <c r="BT371" s="114"/>
      <c r="BU371" s="114"/>
      <c r="BV371" s="114"/>
      <c r="BW371" s="114"/>
      <c r="BX371" s="114"/>
      <c r="BY371" s="114"/>
      <c r="BZ371" s="114"/>
      <c r="CA371" s="114"/>
      <c r="CB371" s="114"/>
      <c r="CC371" s="114"/>
      <c r="CD371" s="114"/>
      <c r="CE371" s="114"/>
      <c r="CF371" s="114"/>
      <c r="CG371" s="114"/>
      <c r="CH371" s="114"/>
      <c r="CI371" s="114"/>
      <c r="CJ371" s="114"/>
      <c r="CK371" s="114"/>
      <c r="CL371" s="114"/>
      <c r="CM371" s="114"/>
      <c r="CN371" s="114"/>
      <c r="CO371" s="114"/>
      <c r="CP371" s="114"/>
      <c r="CQ371" s="114"/>
      <c r="CR371" s="114"/>
      <c r="CS371" s="114"/>
      <c r="CT371" s="114"/>
      <c r="CU371" s="114"/>
      <c r="CV371" s="114"/>
      <c r="CW371" s="114"/>
      <c r="CX371" s="114"/>
      <c r="CY371" s="114"/>
      <c r="CZ371" s="114"/>
      <c r="DA371" s="114"/>
      <c r="DB371" s="114"/>
      <c r="DC371" s="114"/>
      <c r="DD371" s="114"/>
      <c r="DE371" s="114"/>
      <c r="DF371" s="114"/>
      <c r="DG371" s="114"/>
      <c r="DH371" s="114"/>
      <c r="DI371" s="114"/>
      <c r="DJ371" s="114"/>
      <c r="DK371" s="114"/>
      <c r="DL371" s="114"/>
      <c r="DM371" s="114"/>
      <c r="DN371" s="114"/>
      <c r="DO371" s="114"/>
      <c r="DP371" s="114"/>
      <c r="DQ371" s="114"/>
      <c r="DR371" s="114"/>
      <c r="DS371" s="114"/>
      <c r="FY371" s="116"/>
      <c r="FZ371" s="45"/>
      <c r="GA371" s="45"/>
      <c r="GB371" s="45"/>
      <c r="GC371" s="45"/>
      <c r="GD371" s="45"/>
      <c r="GE371" s="45"/>
      <c r="GF371" s="45"/>
      <c r="GG371" s="45"/>
      <c r="GH371" s="45"/>
      <c r="GI371" s="45"/>
      <c r="GJ371" s="45"/>
      <c r="GK371" s="45"/>
      <c r="GL371" s="45"/>
      <c r="GM371" s="45"/>
      <c r="GN371" s="45"/>
      <c r="GO371" s="45"/>
      <c r="GP371" s="45"/>
      <c r="GQ371" s="45"/>
      <c r="GR371" s="45"/>
      <c r="GS371" s="45"/>
      <c r="GT371" s="45"/>
      <c r="GU371" s="45"/>
      <c r="GV371" s="45"/>
      <c r="GW371" s="45"/>
      <c r="GX371" s="45"/>
      <c r="GY371" s="45"/>
      <c r="GZ371" s="45"/>
      <c r="HA371" s="45"/>
      <c r="HB371" s="45"/>
      <c r="HC371" s="45"/>
      <c r="HD371" s="45"/>
    </row>
    <row r="372" spans="1:212" x14ac:dyDescent="0.25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  <c r="AQ372" s="114"/>
      <c r="AR372" s="114"/>
      <c r="AS372" s="114"/>
      <c r="AT372" s="114"/>
      <c r="AU372" s="114"/>
      <c r="AV372" s="114"/>
      <c r="AW372" s="114"/>
      <c r="AX372" s="114"/>
      <c r="AY372" s="114"/>
      <c r="AZ372" s="114"/>
      <c r="BA372" s="114"/>
      <c r="BB372" s="114"/>
      <c r="BC372" s="114"/>
      <c r="BD372" s="114"/>
      <c r="BE372" s="114"/>
      <c r="BF372" s="114"/>
      <c r="BG372" s="114"/>
      <c r="BH372" s="114"/>
      <c r="BI372" s="114"/>
      <c r="BJ372" s="114"/>
      <c r="BK372" s="114"/>
      <c r="BL372" s="114"/>
      <c r="BM372" s="114"/>
      <c r="BN372" s="114"/>
      <c r="BO372" s="114"/>
      <c r="BP372" s="114"/>
      <c r="BQ372" s="114"/>
      <c r="BR372" s="114"/>
      <c r="BS372" s="114"/>
      <c r="BT372" s="114"/>
      <c r="BU372" s="114"/>
      <c r="BV372" s="114"/>
      <c r="BW372" s="114"/>
      <c r="BX372" s="114"/>
      <c r="BY372" s="114"/>
      <c r="BZ372" s="114"/>
      <c r="CA372" s="114"/>
      <c r="CB372" s="114"/>
      <c r="CC372" s="114"/>
      <c r="CD372" s="114"/>
      <c r="CE372" s="114"/>
      <c r="CF372" s="114"/>
      <c r="CG372" s="114"/>
      <c r="CH372" s="114"/>
      <c r="CI372" s="114"/>
      <c r="CJ372" s="114"/>
      <c r="CK372" s="114"/>
      <c r="CL372" s="114"/>
      <c r="CM372" s="114"/>
      <c r="CN372" s="114"/>
      <c r="CO372" s="114"/>
      <c r="CP372" s="114"/>
      <c r="CQ372" s="114"/>
      <c r="CR372" s="114"/>
      <c r="CS372" s="114"/>
      <c r="CT372" s="114"/>
      <c r="CU372" s="114"/>
      <c r="CV372" s="114"/>
      <c r="CW372" s="114"/>
      <c r="CX372" s="114"/>
      <c r="CY372" s="114"/>
      <c r="CZ372" s="114"/>
      <c r="DA372" s="114"/>
      <c r="DB372" s="114"/>
      <c r="DC372" s="114"/>
      <c r="DD372" s="114"/>
      <c r="DE372" s="114"/>
      <c r="DF372" s="114"/>
      <c r="DG372" s="114"/>
      <c r="DH372" s="114"/>
      <c r="DI372" s="114"/>
      <c r="DJ372" s="114"/>
      <c r="DK372" s="114"/>
      <c r="DL372" s="114"/>
      <c r="DM372" s="114"/>
      <c r="DN372" s="114"/>
      <c r="DO372" s="114"/>
      <c r="DP372" s="114"/>
      <c r="DQ372" s="114"/>
      <c r="DR372" s="114"/>
      <c r="DS372" s="114"/>
      <c r="FY372" s="116"/>
      <c r="FZ372" s="45"/>
      <c r="GA372" s="45"/>
      <c r="GB372" s="45"/>
      <c r="GC372" s="45"/>
      <c r="GD372" s="45"/>
      <c r="GE372" s="45"/>
      <c r="GF372" s="45"/>
      <c r="GG372" s="45"/>
      <c r="GH372" s="45"/>
      <c r="GI372" s="45"/>
      <c r="GJ372" s="45"/>
      <c r="GK372" s="45"/>
      <c r="GL372" s="45"/>
      <c r="GM372" s="45"/>
      <c r="GN372" s="45"/>
      <c r="GO372" s="45"/>
      <c r="GP372" s="45"/>
      <c r="GQ372" s="45"/>
      <c r="GR372" s="45"/>
      <c r="GS372" s="45"/>
      <c r="GT372" s="45"/>
      <c r="GU372" s="45"/>
      <c r="GV372" s="45"/>
      <c r="GW372" s="45"/>
      <c r="GX372" s="45"/>
      <c r="GY372" s="45"/>
      <c r="GZ372" s="45"/>
      <c r="HA372" s="45"/>
      <c r="HB372" s="45"/>
      <c r="HC372" s="45"/>
      <c r="HD372" s="45"/>
    </row>
    <row r="373" spans="1:212" x14ac:dyDescent="0.25">
      <c r="FY373" s="45"/>
      <c r="FZ373" s="45"/>
      <c r="GA373" s="45"/>
      <c r="GB373" s="45"/>
      <c r="GC373" s="45"/>
      <c r="GD373" s="45"/>
      <c r="GE373" s="45"/>
      <c r="GF373" s="45"/>
      <c r="GG373" s="45"/>
      <c r="GH373" s="45"/>
      <c r="GI373" s="45"/>
      <c r="GJ373" s="45"/>
      <c r="GK373" s="45"/>
      <c r="GL373" s="45"/>
      <c r="GM373" s="45"/>
      <c r="GN373" s="45"/>
      <c r="GO373" s="45"/>
      <c r="GP373" s="45"/>
      <c r="GQ373" s="45"/>
      <c r="GR373" s="45"/>
      <c r="GS373" s="45"/>
      <c r="GT373" s="45"/>
      <c r="GU373" s="45"/>
      <c r="GV373" s="45"/>
      <c r="GW373" s="45"/>
      <c r="GX373" s="45"/>
      <c r="GY373" s="45"/>
      <c r="GZ373" s="45"/>
      <c r="HA373" s="45"/>
      <c r="HB373" s="45"/>
      <c r="HC373" s="45"/>
      <c r="HD373" s="45"/>
    </row>
    <row r="374" spans="1:212" x14ac:dyDescent="0.25">
      <c r="FY374" s="45"/>
      <c r="FZ374" s="45"/>
      <c r="GA374" s="45"/>
      <c r="GB374" s="45"/>
      <c r="GC374" s="45"/>
      <c r="GD374" s="45"/>
      <c r="GE374" s="45"/>
      <c r="GF374" s="45"/>
      <c r="GG374" s="45"/>
      <c r="GH374" s="45"/>
      <c r="GI374" s="45"/>
      <c r="GJ374" s="45"/>
      <c r="GK374" s="45"/>
      <c r="GL374" s="45"/>
      <c r="GM374" s="45"/>
      <c r="GN374" s="45"/>
      <c r="GO374" s="45"/>
      <c r="GP374" s="45"/>
      <c r="GQ374" s="45"/>
      <c r="GR374" s="45"/>
      <c r="GS374" s="45"/>
      <c r="GT374" s="45"/>
      <c r="GU374" s="45"/>
      <c r="GV374" s="45"/>
      <c r="GW374" s="45"/>
      <c r="GX374" s="45"/>
      <c r="GY374" s="45"/>
      <c r="GZ374" s="45"/>
      <c r="HA374" s="45"/>
      <c r="HB374" s="45"/>
      <c r="HC374" s="45"/>
      <c r="HD374" s="45"/>
    </row>
    <row r="375" spans="1:212" x14ac:dyDescent="0.25">
      <c r="FY375" s="45"/>
      <c r="FZ375" s="45"/>
      <c r="GA375" s="45"/>
      <c r="GB375" s="45"/>
      <c r="GC375" s="45"/>
      <c r="GD375" s="45"/>
      <c r="GE375" s="45"/>
      <c r="GF375" s="45"/>
      <c r="GG375" s="45"/>
      <c r="GH375" s="45"/>
      <c r="GI375" s="45"/>
      <c r="GJ375" s="45"/>
      <c r="GK375" s="45"/>
      <c r="GL375" s="45"/>
      <c r="GM375" s="45"/>
      <c r="GN375" s="45"/>
      <c r="GO375" s="45"/>
      <c r="GP375" s="45"/>
      <c r="GQ375" s="45"/>
      <c r="GR375" s="45"/>
      <c r="GS375" s="45"/>
      <c r="GT375" s="45"/>
      <c r="GU375" s="45"/>
      <c r="GV375" s="45"/>
      <c r="GW375" s="45"/>
      <c r="GX375" s="45"/>
      <c r="GY375" s="45"/>
      <c r="GZ375" s="45"/>
      <c r="HA375" s="45"/>
      <c r="HB375" s="45"/>
      <c r="HC375" s="45"/>
      <c r="HD375" s="45"/>
    </row>
    <row r="376" spans="1:212" x14ac:dyDescent="0.25">
      <c r="FY376" s="45"/>
      <c r="FZ376" s="45"/>
      <c r="GA376" s="45"/>
      <c r="GB376" s="45"/>
      <c r="GC376" s="45"/>
      <c r="GD376" s="45"/>
      <c r="GE376" s="45"/>
      <c r="GF376" s="45"/>
      <c r="GG376" s="45"/>
      <c r="GH376" s="45"/>
      <c r="GI376" s="45"/>
      <c r="GJ376" s="45"/>
      <c r="GK376" s="45"/>
      <c r="GL376" s="45"/>
      <c r="GM376" s="45"/>
      <c r="GN376" s="45"/>
      <c r="GO376" s="45"/>
      <c r="GP376" s="45"/>
      <c r="GQ376" s="45"/>
      <c r="GR376" s="45"/>
      <c r="GS376" s="45"/>
      <c r="GT376" s="45"/>
      <c r="GU376" s="45"/>
      <c r="GV376" s="45"/>
      <c r="GW376" s="45"/>
      <c r="GX376" s="45"/>
      <c r="GY376" s="45"/>
      <c r="GZ376" s="45"/>
      <c r="HA376" s="45"/>
      <c r="HB376" s="45"/>
      <c r="HC376" s="45"/>
      <c r="HD376" s="45"/>
    </row>
    <row r="377" spans="1:212" x14ac:dyDescent="0.25">
      <c r="FY377" s="45"/>
      <c r="FZ377" s="45"/>
      <c r="GA377" s="45"/>
      <c r="GB377" s="45"/>
      <c r="GC377" s="45"/>
      <c r="GD377" s="45"/>
      <c r="GE377" s="45"/>
      <c r="GF377" s="45"/>
      <c r="GG377" s="45"/>
      <c r="GH377" s="45"/>
      <c r="GI377" s="45"/>
      <c r="GJ377" s="45"/>
      <c r="GK377" s="45"/>
      <c r="GL377" s="45"/>
      <c r="GM377" s="45"/>
      <c r="GN377" s="45"/>
      <c r="GO377" s="45"/>
      <c r="GP377" s="45"/>
      <c r="GQ377" s="45"/>
      <c r="GR377" s="45"/>
      <c r="GS377" s="45"/>
      <c r="GT377" s="45"/>
      <c r="GU377" s="45"/>
      <c r="GV377" s="45"/>
      <c r="GW377" s="45"/>
      <c r="GX377" s="45"/>
      <c r="GY377" s="45"/>
      <c r="GZ377" s="45"/>
      <c r="HA377" s="45"/>
      <c r="HB377" s="45"/>
      <c r="HC377" s="45"/>
      <c r="HD377" s="45"/>
    </row>
    <row r="378" spans="1:212" x14ac:dyDescent="0.25">
      <c r="FY378" s="45"/>
      <c r="FZ378" s="45"/>
      <c r="GA378" s="45"/>
      <c r="GB378" s="45"/>
      <c r="GC378" s="45"/>
      <c r="GD378" s="45"/>
      <c r="GE378" s="45"/>
      <c r="GF378" s="45"/>
      <c r="GG378" s="45"/>
      <c r="GH378" s="45"/>
      <c r="GI378" s="45"/>
      <c r="GJ378" s="45"/>
      <c r="GK378" s="45"/>
      <c r="GL378" s="45"/>
      <c r="GM378" s="45"/>
      <c r="GN378" s="45"/>
      <c r="GO378" s="45"/>
      <c r="GP378" s="45"/>
      <c r="GQ378" s="45"/>
      <c r="GR378" s="45"/>
      <c r="GS378" s="45"/>
      <c r="GT378" s="45"/>
      <c r="GU378" s="45"/>
      <c r="GV378" s="45"/>
      <c r="GW378" s="45"/>
      <c r="GX378" s="45"/>
      <c r="GY378" s="45"/>
      <c r="GZ378" s="45"/>
      <c r="HA378" s="45"/>
      <c r="HB378" s="45"/>
      <c r="HC378" s="45"/>
      <c r="HD378" s="45"/>
    </row>
    <row r="379" spans="1:212" x14ac:dyDescent="0.25">
      <c r="FY379" s="45"/>
      <c r="FZ379" s="45"/>
      <c r="GA379" s="45"/>
      <c r="GB379" s="45"/>
      <c r="GC379" s="45"/>
      <c r="GD379" s="45"/>
      <c r="GE379" s="45"/>
      <c r="GF379" s="45"/>
      <c r="GG379" s="45"/>
      <c r="GH379" s="45"/>
      <c r="GI379" s="45"/>
      <c r="GJ379" s="45"/>
      <c r="GK379" s="45"/>
      <c r="GL379" s="45"/>
      <c r="GM379" s="45"/>
      <c r="GN379" s="45"/>
      <c r="GO379" s="45"/>
      <c r="GP379" s="45"/>
      <c r="GQ379" s="45"/>
      <c r="GR379" s="45"/>
      <c r="GS379" s="45"/>
      <c r="GT379" s="45"/>
      <c r="GU379" s="45"/>
      <c r="GV379" s="45"/>
      <c r="GW379" s="45"/>
      <c r="GX379" s="45"/>
      <c r="GY379" s="45"/>
      <c r="GZ379" s="45"/>
      <c r="HA379" s="45"/>
      <c r="HB379" s="45"/>
      <c r="HC379" s="45"/>
      <c r="HD379" s="45"/>
    </row>
    <row r="380" spans="1:212" x14ac:dyDescent="0.25">
      <c r="FY380" s="45"/>
      <c r="FZ380" s="45"/>
      <c r="GA380" s="45"/>
      <c r="GB380" s="45"/>
      <c r="GC380" s="45"/>
      <c r="GD380" s="45"/>
      <c r="GE380" s="45"/>
      <c r="GF380" s="45"/>
      <c r="GG380" s="45"/>
      <c r="GH380" s="45"/>
      <c r="GI380" s="45"/>
      <c r="GJ380" s="45"/>
      <c r="GK380" s="45"/>
      <c r="GL380" s="45"/>
      <c r="GM380" s="45"/>
      <c r="GN380" s="45"/>
      <c r="GO380" s="45"/>
      <c r="GP380" s="45"/>
      <c r="GQ380" s="45"/>
      <c r="GR380" s="45"/>
      <c r="GS380" s="45"/>
      <c r="GT380" s="45"/>
      <c r="GU380" s="45"/>
      <c r="GV380" s="45"/>
      <c r="GW380" s="45"/>
      <c r="GX380" s="45"/>
      <c r="GY380" s="45"/>
      <c r="GZ380" s="45"/>
      <c r="HA380" s="45"/>
      <c r="HB380" s="45"/>
      <c r="HC380" s="45"/>
      <c r="HD380" s="45"/>
    </row>
    <row r="381" spans="1:212" x14ac:dyDescent="0.25">
      <c r="FY381" s="45"/>
      <c r="FZ381" s="45"/>
      <c r="GA381" s="45"/>
      <c r="GB381" s="45"/>
      <c r="GC381" s="45"/>
      <c r="GD381" s="45"/>
      <c r="GE381" s="45"/>
      <c r="GF381" s="45"/>
      <c r="GG381" s="45"/>
      <c r="GH381" s="45"/>
      <c r="GI381" s="45"/>
      <c r="GJ381" s="45"/>
      <c r="GK381" s="45"/>
      <c r="GL381" s="45"/>
      <c r="GM381" s="45"/>
      <c r="GN381" s="45"/>
      <c r="GO381" s="45"/>
      <c r="GP381" s="45"/>
      <c r="GQ381" s="45"/>
      <c r="GR381" s="45"/>
      <c r="GS381" s="45"/>
      <c r="GT381" s="45"/>
      <c r="GU381" s="45"/>
      <c r="GV381" s="45"/>
      <c r="GW381" s="45"/>
      <c r="GX381" s="45"/>
      <c r="GY381" s="45"/>
      <c r="GZ381" s="45"/>
      <c r="HA381" s="45"/>
      <c r="HB381" s="45"/>
      <c r="HC381" s="45"/>
      <c r="HD381" s="45"/>
    </row>
  </sheetData>
  <hyperlinks>
    <hyperlink ref="A1" location="Indice!A1" display="I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app</vt:lpstr>
      <vt:lpstr>Indice</vt:lpstr>
      <vt:lpstr>Input</vt:lpstr>
      <vt:lpstr>Calcolo Contributi</vt:lpstr>
      <vt:lpstr>Tabelle </vt:lpstr>
      <vt:lpstr>Calcoli inv</vt:lpstr>
      <vt:lpstr>Calcoli mcl</vt:lpstr>
      <vt:lpstr>Irap</vt:lpstr>
      <vt:lpstr>Finanziamento</vt:lpstr>
      <vt:lpstr>Liquidazione Iva</vt:lpstr>
      <vt:lpstr>SP</vt:lpstr>
      <vt:lpstr>Banca</vt:lpstr>
      <vt:lpstr>Fonte_impieghi</vt:lpstr>
      <vt:lpstr>CE</vt:lpstr>
    </vt:vector>
  </TitlesOfParts>
  <Company>Accenture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2014-01-31T08:41:04Z</dcterms:created>
  <dcterms:modified xsi:type="dcterms:W3CDTF">2015-02-12T17:02:18Z</dcterms:modified>
</cp:coreProperties>
</file>